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8910" yWindow="75" windowWidth="14430" windowHeight="13365" activeTab="1"/>
  </bookViews>
  <sheets>
    <sheet name="Table 29" sheetId="5" r:id="rId1"/>
    <sheet name="Table 30" sheetId="3" r:id="rId2"/>
    <sheet name="PopAge Data" sheetId="1" r:id="rId3"/>
    <sheet name="EnrollAge Data" sheetId="2" r:id="rId4"/>
    <sheet name="Online-Only Colleges" sheetId="9" r:id="rId5"/>
    <sheet name="Enrollment Distribution by Age" sheetId="8" r:id="rId6"/>
  </sheets>
  <externalReferences>
    <externalReference r:id="rId7"/>
  </externalReferences>
  <definedNames>
    <definedName name="_xlnm.Print_Area" localSheetId="0">'Table 29'!$A$1:$N$69</definedName>
    <definedName name="_xlnm.Print_Area" localSheetId="1">'Table 30'!$A$1:$N$74</definedName>
  </definedNames>
  <calcPr calcId="145621"/>
</workbook>
</file>

<file path=xl/calcChain.xml><?xml version="1.0" encoding="utf-8"?>
<calcChain xmlns="http://schemas.openxmlformats.org/spreadsheetml/2006/main">
  <c r="AJ5" i="1" l="1"/>
  <c r="L8" i="3" s="1"/>
  <c r="AJ7" i="1"/>
  <c r="K10" i="3" s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4" i="1"/>
  <c r="AJ55" i="1"/>
  <c r="AJ56" i="1"/>
  <c r="AJ57" i="1"/>
  <c r="AJ58" i="1"/>
  <c r="AJ59" i="1"/>
  <c r="AJ60" i="1"/>
  <c r="AJ61" i="1"/>
  <c r="AJ62" i="1"/>
  <c r="AJ63" i="1"/>
  <c r="AJ4" i="1"/>
  <c r="L7" i="3" s="1"/>
  <c r="AI4" i="1"/>
  <c r="AI5" i="1"/>
  <c r="AI7" i="1"/>
  <c r="L10" i="3" s="1"/>
  <c r="AI8" i="1"/>
  <c r="L11" i="3" s="1"/>
  <c r="AI9" i="1"/>
  <c r="L12" i="3" s="1"/>
  <c r="AI10" i="1"/>
  <c r="L13" i="3" s="1"/>
  <c r="AI11" i="1"/>
  <c r="L14" i="3" s="1"/>
  <c r="AI12" i="1"/>
  <c r="L15" i="3" s="1"/>
  <c r="AI13" i="1"/>
  <c r="L16" i="3" s="1"/>
  <c r="AI14" i="1"/>
  <c r="L17" i="3" s="1"/>
  <c r="AI15" i="1"/>
  <c r="L18" i="3" s="1"/>
  <c r="AI16" i="1"/>
  <c r="L19" i="3" s="1"/>
  <c r="AI17" i="1"/>
  <c r="L20" i="3" s="1"/>
  <c r="AI18" i="1"/>
  <c r="L21" i="3" s="1"/>
  <c r="AI19" i="1"/>
  <c r="L22" i="3" s="1"/>
  <c r="AI20" i="1"/>
  <c r="L23" i="3" s="1"/>
  <c r="AI21" i="1"/>
  <c r="L24" i="3" s="1"/>
  <c r="AI22" i="1"/>
  <c r="L25" i="3" s="1"/>
  <c r="AI23" i="1"/>
  <c r="L26" i="3" s="1"/>
  <c r="AI25" i="1"/>
  <c r="L28" i="3" s="1"/>
  <c r="AI26" i="1"/>
  <c r="L29" i="3" s="1"/>
  <c r="AI27" i="1"/>
  <c r="L30" i="3" s="1"/>
  <c r="AI28" i="1"/>
  <c r="L31" i="3" s="1"/>
  <c r="AI29" i="1"/>
  <c r="L32" i="3" s="1"/>
  <c r="AI30" i="1"/>
  <c r="L33" i="3" s="1"/>
  <c r="AI31" i="1"/>
  <c r="L34" i="3" s="1"/>
  <c r="AI32" i="1"/>
  <c r="L35" i="3" s="1"/>
  <c r="AI33" i="1"/>
  <c r="L36" i="3" s="1"/>
  <c r="AI34" i="1"/>
  <c r="L37" i="3" s="1"/>
  <c r="AI35" i="1"/>
  <c r="L38" i="3" s="1"/>
  <c r="AI36" i="1"/>
  <c r="L39" i="3" s="1"/>
  <c r="AI37" i="1"/>
  <c r="L40" i="3" s="1"/>
  <c r="AI38" i="1"/>
  <c r="L41" i="3" s="1"/>
  <c r="AI40" i="1"/>
  <c r="L43" i="3" s="1"/>
  <c r="AI41" i="1"/>
  <c r="L44" i="3" s="1"/>
  <c r="AI42" i="1"/>
  <c r="L45" i="3" s="1"/>
  <c r="AI43" i="1"/>
  <c r="L46" i="3" s="1"/>
  <c r="AI44" i="1"/>
  <c r="L47" i="3" s="1"/>
  <c r="AI45" i="1"/>
  <c r="L48" i="3" s="1"/>
  <c r="AI46" i="1"/>
  <c r="L49" i="3" s="1"/>
  <c r="AI47" i="1"/>
  <c r="L50" i="3" s="1"/>
  <c r="AI48" i="1"/>
  <c r="L51" i="3" s="1"/>
  <c r="AI49" i="1"/>
  <c r="L52" i="3" s="1"/>
  <c r="AI50" i="1"/>
  <c r="L53" i="3" s="1"/>
  <c r="AI51" i="1"/>
  <c r="L54" i="3" s="1"/>
  <c r="AI52" i="1"/>
  <c r="L55" i="3" s="1"/>
  <c r="AI54" i="1"/>
  <c r="L57" i="3" s="1"/>
  <c r="AI55" i="1"/>
  <c r="L58" i="3" s="1"/>
  <c r="AI56" i="1"/>
  <c r="L59" i="3" s="1"/>
  <c r="AI57" i="1"/>
  <c r="L60" i="3" s="1"/>
  <c r="AI58" i="1"/>
  <c r="L61" i="3" s="1"/>
  <c r="AI59" i="1"/>
  <c r="L62" i="3" s="1"/>
  <c r="AI60" i="1"/>
  <c r="L63" i="3" s="1"/>
  <c r="AI61" i="1"/>
  <c r="L64" i="3" s="1"/>
  <c r="AI62" i="1"/>
  <c r="L65" i="3" s="1"/>
  <c r="AI63" i="1"/>
  <c r="L66" i="3" s="1"/>
  <c r="AH5" i="1"/>
  <c r="K8" i="3" s="1"/>
  <c r="AH7" i="1"/>
  <c r="AH8" i="1"/>
  <c r="K11" i="3" s="1"/>
  <c r="AH9" i="1"/>
  <c r="K12" i="3" s="1"/>
  <c r="AH10" i="1"/>
  <c r="K13" i="3" s="1"/>
  <c r="AH11" i="1"/>
  <c r="K14" i="3" s="1"/>
  <c r="AH12" i="1"/>
  <c r="K15" i="3" s="1"/>
  <c r="AH13" i="1"/>
  <c r="K16" i="3" s="1"/>
  <c r="AH14" i="1"/>
  <c r="K17" i="3" s="1"/>
  <c r="AH15" i="1"/>
  <c r="K18" i="3" s="1"/>
  <c r="AH16" i="1"/>
  <c r="K19" i="3" s="1"/>
  <c r="AH17" i="1"/>
  <c r="K20" i="3" s="1"/>
  <c r="AH18" i="1"/>
  <c r="K21" i="3" s="1"/>
  <c r="AH19" i="1"/>
  <c r="K22" i="3" s="1"/>
  <c r="AH20" i="1"/>
  <c r="K23" i="3" s="1"/>
  <c r="AH21" i="1"/>
  <c r="K24" i="3" s="1"/>
  <c r="AH22" i="1"/>
  <c r="K25" i="3" s="1"/>
  <c r="AH23" i="1"/>
  <c r="K26" i="3" s="1"/>
  <c r="AH25" i="1"/>
  <c r="K28" i="3" s="1"/>
  <c r="AH26" i="1"/>
  <c r="K29" i="3" s="1"/>
  <c r="AH27" i="1"/>
  <c r="K30" i="3" s="1"/>
  <c r="AH28" i="1"/>
  <c r="K31" i="3" s="1"/>
  <c r="AH29" i="1"/>
  <c r="K32" i="3" s="1"/>
  <c r="AH30" i="1"/>
  <c r="K33" i="3" s="1"/>
  <c r="AH31" i="1"/>
  <c r="K34" i="3" s="1"/>
  <c r="AH32" i="1"/>
  <c r="K35" i="3" s="1"/>
  <c r="AH33" i="1"/>
  <c r="K36" i="3" s="1"/>
  <c r="AH34" i="1"/>
  <c r="K37" i="3" s="1"/>
  <c r="AH35" i="1"/>
  <c r="K38" i="3" s="1"/>
  <c r="AH36" i="1"/>
  <c r="K39" i="3" s="1"/>
  <c r="AH37" i="1"/>
  <c r="K40" i="3" s="1"/>
  <c r="AH38" i="1"/>
  <c r="K41" i="3" s="1"/>
  <c r="AH40" i="1"/>
  <c r="K43" i="3" s="1"/>
  <c r="AH41" i="1"/>
  <c r="K44" i="3" s="1"/>
  <c r="AH42" i="1"/>
  <c r="K45" i="3" s="1"/>
  <c r="AH43" i="1"/>
  <c r="K46" i="3" s="1"/>
  <c r="AH44" i="1"/>
  <c r="K47" i="3" s="1"/>
  <c r="AH45" i="1"/>
  <c r="K48" i="3" s="1"/>
  <c r="AH46" i="1"/>
  <c r="K49" i="3" s="1"/>
  <c r="AH47" i="1"/>
  <c r="K50" i="3" s="1"/>
  <c r="AH48" i="1"/>
  <c r="K51" i="3" s="1"/>
  <c r="AH49" i="1"/>
  <c r="K52" i="3" s="1"/>
  <c r="AH50" i="1"/>
  <c r="K53" i="3" s="1"/>
  <c r="AH51" i="1"/>
  <c r="K54" i="3" s="1"/>
  <c r="AH52" i="1"/>
  <c r="K55" i="3" s="1"/>
  <c r="AH54" i="1"/>
  <c r="K57" i="3" s="1"/>
  <c r="AH55" i="1"/>
  <c r="K58" i="3" s="1"/>
  <c r="AH56" i="1"/>
  <c r="K59" i="3" s="1"/>
  <c r="AH57" i="1"/>
  <c r="K60" i="3" s="1"/>
  <c r="AH58" i="1"/>
  <c r="K61" i="3" s="1"/>
  <c r="AH59" i="1"/>
  <c r="K62" i="3" s="1"/>
  <c r="AH60" i="1"/>
  <c r="K63" i="3" s="1"/>
  <c r="AH61" i="1"/>
  <c r="K64" i="3" s="1"/>
  <c r="AH62" i="1"/>
  <c r="K65" i="3" s="1"/>
  <c r="AH63" i="1"/>
  <c r="K66" i="3" s="1"/>
  <c r="AH4" i="1"/>
  <c r="K7" i="3" s="1"/>
  <c r="L56" i="3" l="1"/>
  <c r="L9" i="3"/>
  <c r="K56" i="3"/>
  <c r="L42" i="3"/>
  <c r="K27" i="3"/>
  <c r="K9" i="3"/>
  <c r="K42" i="3"/>
  <c r="L27" i="3"/>
  <c r="AE4" i="1" l="1"/>
  <c r="M7" i="3" s="1"/>
  <c r="AE5" i="1"/>
  <c r="M8" i="3" s="1"/>
  <c r="AE7" i="1"/>
  <c r="M10" i="3" s="1"/>
  <c r="AE8" i="1"/>
  <c r="M11" i="3" s="1"/>
  <c r="AE9" i="1"/>
  <c r="M12" i="3" s="1"/>
  <c r="AE10" i="1"/>
  <c r="M13" i="3" s="1"/>
  <c r="AE11" i="1"/>
  <c r="M14" i="3" s="1"/>
  <c r="AE12" i="1"/>
  <c r="M15" i="3" s="1"/>
  <c r="AE13" i="1"/>
  <c r="M16" i="3" s="1"/>
  <c r="AE14" i="1"/>
  <c r="M17" i="3" s="1"/>
  <c r="AE15" i="1"/>
  <c r="M18" i="3" s="1"/>
  <c r="AE16" i="1"/>
  <c r="M19" i="3" s="1"/>
  <c r="AE17" i="1"/>
  <c r="M20" i="3" s="1"/>
  <c r="AE18" i="1"/>
  <c r="M21" i="3" s="1"/>
  <c r="AE19" i="1"/>
  <c r="M22" i="3" s="1"/>
  <c r="AE20" i="1"/>
  <c r="M23" i="3" s="1"/>
  <c r="AE21" i="1"/>
  <c r="M24" i="3" s="1"/>
  <c r="AE22" i="1"/>
  <c r="M25" i="3" s="1"/>
  <c r="AE23" i="1"/>
  <c r="M26" i="3" s="1"/>
  <c r="AE25" i="1"/>
  <c r="M28" i="3" s="1"/>
  <c r="AE26" i="1"/>
  <c r="M29" i="3" s="1"/>
  <c r="AE27" i="1"/>
  <c r="M30" i="3" s="1"/>
  <c r="AE28" i="1"/>
  <c r="M31" i="3" s="1"/>
  <c r="AE29" i="1"/>
  <c r="M32" i="3" s="1"/>
  <c r="AE30" i="1"/>
  <c r="M33" i="3" s="1"/>
  <c r="AE31" i="1"/>
  <c r="M34" i="3" s="1"/>
  <c r="AE32" i="1"/>
  <c r="M35" i="3" s="1"/>
  <c r="AE33" i="1"/>
  <c r="M36" i="3" s="1"/>
  <c r="AE34" i="1"/>
  <c r="M37" i="3" s="1"/>
  <c r="AE35" i="1"/>
  <c r="M38" i="3" s="1"/>
  <c r="AE36" i="1"/>
  <c r="M39" i="3" s="1"/>
  <c r="AE37" i="1"/>
  <c r="M40" i="3" s="1"/>
  <c r="AE38" i="1"/>
  <c r="M41" i="3" s="1"/>
  <c r="AE40" i="1"/>
  <c r="M43" i="3" s="1"/>
  <c r="AE41" i="1"/>
  <c r="M44" i="3" s="1"/>
  <c r="AE42" i="1"/>
  <c r="M45" i="3" s="1"/>
  <c r="AE43" i="1"/>
  <c r="M46" i="3" s="1"/>
  <c r="AE44" i="1"/>
  <c r="M47" i="3" s="1"/>
  <c r="AE45" i="1"/>
  <c r="M48" i="3" s="1"/>
  <c r="AE46" i="1"/>
  <c r="M49" i="3" s="1"/>
  <c r="AE47" i="1"/>
  <c r="M50" i="3" s="1"/>
  <c r="AE48" i="1"/>
  <c r="M51" i="3" s="1"/>
  <c r="AE49" i="1"/>
  <c r="M52" i="3" s="1"/>
  <c r="AE50" i="1"/>
  <c r="M53" i="3" s="1"/>
  <c r="AE51" i="1"/>
  <c r="M54" i="3" s="1"/>
  <c r="AE52" i="1"/>
  <c r="M55" i="3" s="1"/>
  <c r="AE54" i="1"/>
  <c r="M57" i="3" s="1"/>
  <c r="AE55" i="1"/>
  <c r="M58" i="3" s="1"/>
  <c r="AE56" i="1"/>
  <c r="M59" i="3" s="1"/>
  <c r="AE57" i="1"/>
  <c r="M60" i="3" s="1"/>
  <c r="AE58" i="1"/>
  <c r="M61" i="3" s="1"/>
  <c r="AE59" i="1"/>
  <c r="M62" i="3" s="1"/>
  <c r="AE60" i="1"/>
  <c r="M63" i="3" s="1"/>
  <c r="AE61" i="1"/>
  <c r="M64" i="3" s="1"/>
  <c r="AE62" i="1"/>
  <c r="M65" i="3" s="1"/>
  <c r="AE63" i="1"/>
  <c r="M66" i="3" s="1"/>
  <c r="AA4" i="1"/>
  <c r="I7" i="3" s="1"/>
  <c r="AA5" i="1"/>
  <c r="I8" i="3" s="1"/>
  <c r="AA7" i="1"/>
  <c r="I10" i="3" s="1"/>
  <c r="AA8" i="1"/>
  <c r="I11" i="3" s="1"/>
  <c r="AA9" i="1"/>
  <c r="I12" i="3" s="1"/>
  <c r="AA10" i="1"/>
  <c r="I13" i="3" s="1"/>
  <c r="AA11" i="1"/>
  <c r="I14" i="3" s="1"/>
  <c r="AA12" i="1"/>
  <c r="I15" i="3" s="1"/>
  <c r="AA13" i="1"/>
  <c r="I16" i="3" s="1"/>
  <c r="AA14" i="1"/>
  <c r="I17" i="3" s="1"/>
  <c r="AA15" i="1"/>
  <c r="I18" i="3" s="1"/>
  <c r="AA16" i="1"/>
  <c r="I19" i="3" s="1"/>
  <c r="AA17" i="1"/>
  <c r="I20" i="3" s="1"/>
  <c r="AA18" i="1"/>
  <c r="I21" i="3" s="1"/>
  <c r="AA19" i="1"/>
  <c r="I22" i="3" s="1"/>
  <c r="AA20" i="1"/>
  <c r="I23" i="3" s="1"/>
  <c r="AA21" i="1"/>
  <c r="I24" i="3" s="1"/>
  <c r="AA22" i="1"/>
  <c r="I25" i="3" s="1"/>
  <c r="AA23" i="1"/>
  <c r="I26" i="3" s="1"/>
  <c r="AA25" i="1"/>
  <c r="I28" i="3" s="1"/>
  <c r="AA26" i="1"/>
  <c r="I29" i="3" s="1"/>
  <c r="AA27" i="1"/>
  <c r="I30" i="3" s="1"/>
  <c r="AA28" i="1"/>
  <c r="I31" i="3" s="1"/>
  <c r="AA29" i="1"/>
  <c r="I32" i="3" s="1"/>
  <c r="AA30" i="1"/>
  <c r="I33" i="3" s="1"/>
  <c r="AA31" i="1"/>
  <c r="I34" i="3" s="1"/>
  <c r="AA32" i="1"/>
  <c r="I35" i="3" s="1"/>
  <c r="AA33" i="1"/>
  <c r="I36" i="3" s="1"/>
  <c r="AA34" i="1"/>
  <c r="I37" i="3" s="1"/>
  <c r="AA35" i="1"/>
  <c r="I38" i="3" s="1"/>
  <c r="AA36" i="1"/>
  <c r="I39" i="3" s="1"/>
  <c r="AA37" i="1"/>
  <c r="I40" i="3" s="1"/>
  <c r="AA38" i="1"/>
  <c r="I41" i="3" s="1"/>
  <c r="AA40" i="1"/>
  <c r="I43" i="3" s="1"/>
  <c r="AA41" i="1"/>
  <c r="I44" i="3" s="1"/>
  <c r="AA42" i="1"/>
  <c r="I45" i="3" s="1"/>
  <c r="AA43" i="1"/>
  <c r="I46" i="3" s="1"/>
  <c r="AA44" i="1"/>
  <c r="I47" i="3" s="1"/>
  <c r="AA45" i="1"/>
  <c r="I48" i="3" s="1"/>
  <c r="AA46" i="1"/>
  <c r="I49" i="3" s="1"/>
  <c r="AA47" i="1"/>
  <c r="I50" i="3" s="1"/>
  <c r="AA48" i="1"/>
  <c r="I51" i="3" s="1"/>
  <c r="AA49" i="1"/>
  <c r="I52" i="3" s="1"/>
  <c r="AA50" i="1"/>
  <c r="I53" i="3" s="1"/>
  <c r="AA51" i="1"/>
  <c r="I54" i="3" s="1"/>
  <c r="AA52" i="1"/>
  <c r="I55" i="3" s="1"/>
  <c r="AA54" i="1"/>
  <c r="I57" i="3" s="1"/>
  <c r="AA55" i="1"/>
  <c r="I58" i="3" s="1"/>
  <c r="AA56" i="1"/>
  <c r="I59" i="3" s="1"/>
  <c r="AA57" i="1"/>
  <c r="I60" i="3" s="1"/>
  <c r="AA58" i="1"/>
  <c r="I61" i="3" s="1"/>
  <c r="AA59" i="1"/>
  <c r="I62" i="3" s="1"/>
  <c r="AA60" i="1"/>
  <c r="I63" i="3" s="1"/>
  <c r="AA61" i="1"/>
  <c r="I64" i="3" s="1"/>
  <c r="AA62" i="1"/>
  <c r="I65" i="3" s="1"/>
  <c r="AA63" i="1"/>
  <c r="I66" i="3" s="1"/>
  <c r="W4" i="1"/>
  <c r="G7" i="3" s="1"/>
  <c r="W5" i="1"/>
  <c r="G8" i="3" s="1"/>
  <c r="W7" i="1"/>
  <c r="G10" i="3" s="1"/>
  <c r="W8" i="1"/>
  <c r="G11" i="3" s="1"/>
  <c r="W9" i="1"/>
  <c r="G12" i="3" s="1"/>
  <c r="W10" i="1"/>
  <c r="G13" i="3" s="1"/>
  <c r="W11" i="1"/>
  <c r="G14" i="3" s="1"/>
  <c r="W12" i="1"/>
  <c r="G15" i="3" s="1"/>
  <c r="W13" i="1"/>
  <c r="G16" i="3" s="1"/>
  <c r="W14" i="1"/>
  <c r="G17" i="3" s="1"/>
  <c r="W15" i="1"/>
  <c r="W16" i="1"/>
  <c r="G19" i="3" s="1"/>
  <c r="W17" i="1"/>
  <c r="G20" i="3" s="1"/>
  <c r="W18" i="1"/>
  <c r="G21" i="3" s="1"/>
  <c r="W19" i="1"/>
  <c r="G22" i="3" s="1"/>
  <c r="W20" i="1"/>
  <c r="G23" i="3" s="1"/>
  <c r="W21" i="1"/>
  <c r="G24" i="3" s="1"/>
  <c r="W22" i="1"/>
  <c r="G25" i="3" s="1"/>
  <c r="W23" i="1"/>
  <c r="W25" i="1"/>
  <c r="W26" i="1"/>
  <c r="G29" i="3" s="1"/>
  <c r="W27" i="1"/>
  <c r="G30" i="3" s="1"/>
  <c r="W28" i="1"/>
  <c r="G31" i="3" s="1"/>
  <c r="W29" i="1"/>
  <c r="G32" i="3" s="1"/>
  <c r="W30" i="1"/>
  <c r="G33" i="3" s="1"/>
  <c r="W31" i="1"/>
  <c r="G34" i="3" s="1"/>
  <c r="W32" i="1"/>
  <c r="G35" i="3" s="1"/>
  <c r="W33" i="1"/>
  <c r="G36" i="3" s="1"/>
  <c r="W34" i="1"/>
  <c r="G37" i="3" s="1"/>
  <c r="W35" i="1"/>
  <c r="G38" i="3" s="1"/>
  <c r="W36" i="1"/>
  <c r="G39" i="3" s="1"/>
  <c r="W37" i="1"/>
  <c r="G40" i="3" s="1"/>
  <c r="W38" i="1"/>
  <c r="G41" i="3" s="1"/>
  <c r="W40" i="1"/>
  <c r="G43" i="3" s="1"/>
  <c r="W41" i="1"/>
  <c r="W42" i="1"/>
  <c r="W43" i="1"/>
  <c r="G46" i="3" s="1"/>
  <c r="W44" i="1"/>
  <c r="W45" i="1"/>
  <c r="G48" i="3" s="1"/>
  <c r="W46" i="1"/>
  <c r="G49" i="3" s="1"/>
  <c r="W47" i="1"/>
  <c r="G50" i="3" s="1"/>
  <c r="W48" i="1"/>
  <c r="G51" i="3" s="1"/>
  <c r="W49" i="1"/>
  <c r="W50" i="1"/>
  <c r="W51" i="1"/>
  <c r="G54" i="3" s="1"/>
  <c r="W52" i="1"/>
  <c r="W54" i="1"/>
  <c r="G57" i="3" s="1"/>
  <c r="W55" i="1"/>
  <c r="G58" i="3" s="1"/>
  <c r="W56" i="1"/>
  <c r="G59" i="3" s="1"/>
  <c r="W57" i="1"/>
  <c r="G60" i="3" s="1"/>
  <c r="W58" i="1"/>
  <c r="W59" i="1"/>
  <c r="W60" i="1"/>
  <c r="G63" i="3" s="1"/>
  <c r="W61" i="1"/>
  <c r="G64" i="3" s="1"/>
  <c r="W62" i="1"/>
  <c r="G65" i="3" s="1"/>
  <c r="W63" i="1"/>
  <c r="G66" i="3" s="1"/>
  <c r="S4" i="1"/>
  <c r="S5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4" i="1"/>
  <c r="S55" i="1"/>
  <c r="S56" i="1"/>
  <c r="S57" i="1"/>
  <c r="S58" i="1"/>
  <c r="S59" i="1"/>
  <c r="S60" i="1"/>
  <c r="S61" i="1"/>
  <c r="S62" i="1"/>
  <c r="S63" i="1"/>
  <c r="O4" i="1"/>
  <c r="E7" i="3" s="1"/>
  <c r="O5" i="1"/>
  <c r="E8" i="3" s="1"/>
  <c r="O7" i="1"/>
  <c r="E10" i="3" s="1"/>
  <c r="O8" i="1"/>
  <c r="E11" i="3" s="1"/>
  <c r="O9" i="1"/>
  <c r="E12" i="3" s="1"/>
  <c r="O10" i="1"/>
  <c r="E13" i="3" s="1"/>
  <c r="O11" i="1"/>
  <c r="E14" i="3" s="1"/>
  <c r="O12" i="1"/>
  <c r="E15" i="3" s="1"/>
  <c r="O13" i="1"/>
  <c r="E16" i="3" s="1"/>
  <c r="O14" i="1"/>
  <c r="E17" i="3" s="1"/>
  <c r="O15" i="1"/>
  <c r="E18" i="3" s="1"/>
  <c r="O16" i="1"/>
  <c r="E19" i="3" s="1"/>
  <c r="O17" i="1"/>
  <c r="E20" i="3" s="1"/>
  <c r="O18" i="1"/>
  <c r="E21" i="3" s="1"/>
  <c r="O19" i="1"/>
  <c r="E22" i="3" s="1"/>
  <c r="O20" i="1"/>
  <c r="E23" i="3" s="1"/>
  <c r="O21" i="1"/>
  <c r="E24" i="3" s="1"/>
  <c r="O22" i="1"/>
  <c r="E25" i="3" s="1"/>
  <c r="O23" i="1"/>
  <c r="E26" i="3" s="1"/>
  <c r="O25" i="1"/>
  <c r="E28" i="3" s="1"/>
  <c r="O26" i="1"/>
  <c r="E29" i="3" s="1"/>
  <c r="O27" i="1"/>
  <c r="E30" i="3" s="1"/>
  <c r="O28" i="1"/>
  <c r="E31" i="3" s="1"/>
  <c r="O29" i="1"/>
  <c r="E32" i="3" s="1"/>
  <c r="O30" i="1"/>
  <c r="E33" i="3" s="1"/>
  <c r="O31" i="1"/>
  <c r="E34" i="3" s="1"/>
  <c r="O32" i="1"/>
  <c r="E35" i="3" s="1"/>
  <c r="O33" i="1"/>
  <c r="E36" i="3" s="1"/>
  <c r="O34" i="1"/>
  <c r="E37" i="3" s="1"/>
  <c r="O35" i="1"/>
  <c r="E38" i="3" s="1"/>
  <c r="O36" i="1"/>
  <c r="E39" i="3" s="1"/>
  <c r="O37" i="1"/>
  <c r="E40" i="3" s="1"/>
  <c r="O38" i="1"/>
  <c r="E41" i="3" s="1"/>
  <c r="O40" i="1"/>
  <c r="E43" i="3" s="1"/>
  <c r="O41" i="1"/>
  <c r="E44" i="3" s="1"/>
  <c r="O42" i="1"/>
  <c r="E45" i="3" s="1"/>
  <c r="O43" i="1"/>
  <c r="E46" i="3" s="1"/>
  <c r="O44" i="1"/>
  <c r="E47" i="3" s="1"/>
  <c r="O45" i="1"/>
  <c r="E48" i="3" s="1"/>
  <c r="O46" i="1"/>
  <c r="E49" i="3" s="1"/>
  <c r="O47" i="1"/>
  <c r="E50" i="3" s="1"/>
  <c r="O48" i="1"/>
  <c r="E51" i="3" s="1"/>
  <c r="O49" i="1"/>
  <c r="E52" i="3" s="1"/>
  <c r="O50" i="1"/>
  <c r="E53" i="3" s="1"/>
  <c r="O51" i="1"/>
  <c r="E54" i="3" s="1"/>
  <c r="O52" i="1"/>
  <c r="E55" i="3" s="1"/>
  <c r="O54" i="1"/>
  <c r="E57" i="3" s="1"/>
  <c r="O55" i="1"/>
  <c r="E58" i="3" s="1"/>
  <c r="O56" i="1"/>
  <c r="E59" i="3" s="1"/>
  <c r="O57" i="1"/>
  <c r="E60" i="3" s="1"/>
  <c r="O58" i="1"/>
  <c r="E61" i="3" s="1"/>
  <c r="O59" i="1"/>
  <c r="E62" i="3" s="1"/>
  <c r="O60" i="1"/>
  <c r="E63" i="3" s="1"/>
  <c r="O61" i="1"/>
  <c r="E64" i="3" s="1"/>
  <c r="O62" i="1"/>
  <c r="E65" i="3" s="1"/>
  <c r="O63" i="1"/>
  <c r="E66" i="3" s="1"/>
  <c r="D4" i="1"/>
  <c r="D5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4" i="1"/>
  <c r="D55" i="1"/>
  <c r="D56" i="1"/>
  <c r="D57" i="1"/>
  <c r="D58" i="1"/>
  <c r="D59" i="1"/>
  <c r="D60" i="1"/>
  <c r="D61" i="1"/>
  <c r="D62" i="1"/>
  <c r="D63" i="1"/>
  <c r="G4" i="1"/>
  <c r="G5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4" i="1"/>
  <c r="G55" i="1"/>
  <c r="G56" i="1"/>
  <c r="G57" i="1"/>
  <c r="G58" i="1"/>
  <c r="G59" i="1"/>
  <c r="G60" i="1"/>
  <c r="G61" i="1"/>
  <c r="G62" i="1"/>
  <c r="G63" i="1"/>
  <c r="G55" i="3" l="1"/>
  <c r="G26" i="3"/>
  <c r="G18" i="3"/>
  <c r="G28" i="3"/>
  <c r="G62" i="3"/>
  <c r="G53" i="3"/>
  <c r="G45" i="3"/>
  <c r="G61" i="3"/>
  <c r="G47" i="3"/>
  <c r="G52" i="3"/>
  <c r="G44" i="3"/>
  <c r="N57" i="5"/>
  <c r="N58" i="5"/>
  <c r="N59" i="5"/>
  <c r="N60" i="5"/>
  <c r="N61" i="5"/>
  <c r="N62" i="5"/>
  <c r="N63" i="5"/>
  <c r="N64" i="5"/>
  <c r="N65" i="5"/>
  <c r="N56" i="5"/>
  <c r="N54" i="5"/>
  <c r="N43" i="5"/>
  <c r="N44" i="5"/>
  <c r="N45" i="5"/>
  <c r="N46" i="5"/>
  <c r="N47" i="5"/>
  <c r="N48" i="5"/>
  <c r="N49" i="5"/>
  <c r="N50" i="5"/>
  <c r="N51" i="5"/>
  <c r="N52" i="5"/>
  <c r="N53" i="5"/>
  <c r="N42" i="5"/>
  <c r="N40" i="5"/>
  <c r="N28" i="5"/>
  <c r="N29" i="5"/>
  <c r="N30" i="5"/>
  <c r="N31" i="5"/>
  <c r="N32" i="5"/>
  <c r="N33" i="5"/>
  <c r="N34" i="5"/>
  <c r="N35" i="5"/>
  <c r="N36" i="5"/>
  <c r="N37" i="5"/>
  <c r="N38" i="5"/>
  <c r="N39" i="5"/>
  <c r="N27" i="5"/>
  <c r="N25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9" i="5"/>
  <c r="N7" i="5"/>
  <c r="N6" i="5"/>
  <c r="M57" i="5"/>
  <c r="M58" i="5"/>
  <c r="M59" i="5"/>
  <c r="M60" i="5"/>
  <c r="M61" i="5"/>
  <c r="M62" i="5"/>
  <c r="M63" i="5"/>
  <c r="M64" i="5"/>
  <c r="M65" i="5"/>
  <c r="M56" i="5"/>
  <c r="M54" i="5"/>
  <c r="M43" i="5"/>
  <c r="M44" i="5"/>
  <c r="M45" i="5"/>
  <c r="M46" i="5"/>
  <c r="M47" i="5"/>
  <c r="M48" i="5"/>
  <c r="M49" i="5"/>
  <c r="M50" i="5"/>
  <c r="M51" i="5"/>
  <c r="M52" i="5"/>
  <c r="M53" i="5"/>
  <c r="M42" i="5"/>
  <c r="M40" i="5"/>
  <c r="M28" i="5"/>
  <c r="M29" i="5"/>
  <c r="M30" i="5"/>
  <c r="M31" i="5"/>
  <c r="M32" i="5"/>
  <c r="M33" i="5"/>
  <c r="M34" i="5"/>
  <c r="M35" i="5"/>
  <c r="M36" i="5"/>
  <c r="M37" i="5"/>
  <c r="M38" i="5"/>
  <c r="M39" i="5"/>
  <c r="M27" i="5"/>
  <c r="M25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9" i="5"/>
  <c r="M7" i="5"/>
  <c r="M6" i="5"/>
  <c r="L57" i="5"/>
  <c r="L58" i="5"/>
  <c r="L59" i="5"/>
  <c r="L60" i="5"/>
  <c r="L61" i="5"/>
  <c r="L62" i="5"/>
  <c r="L63" i="5"/>
  <c r="L64" i="5"/>
  <c r="L65" i="5"/>
  <c r="L56" i="5"/>
  <c r="L54" i="5"/>
  <c r="L43" i="5"/>
  <c r="L44" i="5"/>
  <c r="L45" i="5"/>
  <c r="L46" i="5"/>
  <c r="L47" i="5"/>
  <c r="L48" i="5"/>
  <c r="L49" i="5"/>
  <c r="L50" i="5"/>
  <c r="L51" i="5"/>
  <c r="L52" i="5"/>
  <c r="L53" i="5"/>
  <c r="L42" i="5"/>
  <c r="L40" i="5"/>
  <c r="L28" i="5"/>
  <c r="L29" i="5"/>
  <c r="L30" i="5"/>
  <c r="L31" i="5"/>
  <c r="L32" i="5"/>
  <c r="L33" i="5"/>
  <c r="L34" i="5"/>
  <c r="L35" i="5"/>
  <c r="L36" i="5"/>
  <c r="L37" i="5"/>
  <c r="L38" i="5"/>
  <c r="L39" i="5"/>
  <c r="L27" i="5"/>
  <c r="L25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9" i="5"/>
  <c r="L7" i="5"/>
  <c r="L6" i="5"/>
  <c r="K57" i="5"/>
  <c r="K58" i="5"/>
  <c r="K59" i="5"/>
  <c r="K60" i="5"/>
  <c r="K61" i="5"/>
  <c r="K62" i="5"/>
  <c r="K63" i="5"/>
  <c r="K64" i="5"/>
  <c r="K65" i="5"/>
  <c r="K56" i="5"/>
  <c r="K54" i="5"/>
  <c r="K43" i="5"/>
  <c r="K44" i="5"/>
  <c r="K45" i="5"/>
  <c r="K46" i="5"/>
  <c r="K47" i="5"/>
  <c r="K48" i="5"/>
  <c r="K49" i="5"/>
  <c r="K50" i="5"/>
  <c r="K51" i="5"/>
  <c r="K52" i="5"/>
  <c r="K53" i="5"/>
  <c r="K42" i="5"/>
  <c r="K40" i="5"/>
  <c r="K28" i="5"/>
  <c r="K29" i="5"/>
  <c r="K30" i="5"/>
  <c r="K31" i="5"/>
  <c r="K32" i="5"/>
  <c r="K33" i="5"/>
  <c r="K34" i="5"/>
  <c r="K35" i="5"/>
  <c r="K36" i="5"/>
  <c r="K37" i="5"/>
  <c r="K38" i="5"/>
  <c r="K39" i="5"/>
  <c r="K27" i="5"/>
  <c r="K25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9" i="5"/>
  <c r="K7" i="5"/>
  <c r="K6" i="5"/>
  <c r="J57" i="5"/>
  <c r="J58" i="5"/>
  <c r="J59" i="5"/>
  <c r="J60" i="5"/>
  <c r="J61" i="5"/>
  <c r="J62" i="5"/>
  <c r="J63" i="5"/>
  <c r="J64" i="5"/>
  <c r="J65" i="5"/>
  <c r="J56" i="5"/>
  <c r="J54" i="5"/>
  <c r="J43" i="5"/>
  <c r="J44" i="5"/>
  <c r="J45" i="5"/>
  <c r="J46" i="5"/>
  <c r="J47" i="5"/>
  <c r="J48" i="5"/>
  <c r="J49" i="5"/>
  <c r="J50" i="5"/>
  <c r="J51" i="5"/>
  <c r="J52" i="5"/>
  <c r="J53" i="5"/>
  <c r="J42" i="5"/>
  <c r="J40" i="5"/>
  <c r="J28" i="5"/>
  <c r="J29" i="5"/>
  <c r="J30" i="5"/>
  <c r="J31" i="5"/>
  <c r="J32" i="5"/>
  <c r="J33" i="5"/>
  <c r="J34" i="5"/>
  <c r="J35" i="5"/>
  <c r="J36" i="5"/>
  <c r="J37" i="5"/>
  <c r="J38" i="5"/>
  <c r="J39" i="5"/>
  <c r="J27" i="5"/>
  <c r="J25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9" i="5"/>
  <c r="J7" i="5"/>
  <c r="J6" i="5"/>
  <c r="I57" i="5"/>
  <c r="I58" i="5"/>
  <c r="I59" i="5"/>
  <c r="I60" i="5"/>
  <c r="I61" i="5"/>
  <c r="I62" i="5"/>
  <c r="I63" i="5"/>
  <c r="I64" i="5"/>
  <c r="I65" i="5"/>
  <c r="I56" i="5"/>
  <c r="I43" i="5"/>
  <c r="I44" i="5"/>
  <c r="I45" i="5"/>
  <c r="I46" i="5"/>
  <c r="I47" i="5"/>
  <c r="I48" i="5"/>
  <c r="I49" i="5"/>
  <c r="I50" i="5"/>
  <c r="I51" i="5"/>
  <c r="I52" i="5"/>
  <c r="I53" i="5"/>
  <c r="I54" i="5"/>
  <c r="I42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27" i="5"/>
  <c r="I25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9" i="5"/>
  <c r="I7" i="5"/>
  <c r="I6" i="5"/>
  <c r="H65" i="5"/>
  <c r="H57" i="5"/>
  <c r="H58" i="5"/>
  <c r="H59" i="5"/>
  <c r="H60" i="5"/>
  <c r="H61" i="5"/>
  <c r="H62" i="5"/>
  <c r="H63" i="5"/>
  <c r="H64" i="5"/>
  <c r="H56" i="5"/>
  <c r="H54" i="5"/>
  <c r="H43" i="5"/>
  <c r="H44" i="5"/>
  <c r="H45" i="5"/>
  <c r="H46" i="5"/>
  <c r="H47" i="5"/>
  <c r="H48" i="5"/>
  <c r="H49" i="5"/>
  <c r="H50" i="5"/>
  <c r="H51" i="5"/>
  <c r="H52" i="5"/>
  <c r="H53" i="5"/>
  <c r="H42" i="5"/>
  <c r="H40" i="5"/>
  <c r="H28" i="5"/>
  <c r="H29" i="5"/>
  <c r="H30" i="5"/>
  <c r="H31" i="5"/>
  <c r="H32" i="5"/>
  <c r="H33" i="5"/>
  <c r="H34" i="5"/>
  <c r="H35" i="5"/>
  <c r="H36" i="5"/>
  <c r="H37" i="5"/>
  <c r="H38" i="5"/>
  <c r="H39" i="5"/>
  <c r="H27" i="5"/>
  <c r="H25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9" i="5"/>
  <c r="H7" i="5"/>
  <c r="H6" i="5"/>
  <c r="G65" i="5"/>
  <c r="G57" i="5"/>
  <c r="G58" i="5"/>
  <c r="G59" i="5"/>
  <c r="G60" i="5"/>
  <c r="G61" i="5"/>
  <c r="G62" i="5"/>
  <c r="G63" i="5"/>
  <c r="G64" i="5"/>
  <c r="G56" i="5"/>
  <c r="G54" i="5"/>
  <c r="G43" i="5"/>
  <c r="G44" i="5"/>
  <c r="G45" i="5"/>
  <c r="G46" i="5"/>
  <c r="G47" i="5"/>
  <c r="G48" i="5"/>
  <c r="G49" i="5"/>
  <c r="G50" i="5"/>
  <c r="G51" i="5"/>
  <c r="G52" i="5"/>
  <c r="G53" i="5"/>
  <c r="G42" i="5"/>
  <c r="G40" i="5"/>
  <c r="G28" i="5"/>
  <c r="G29" i="5"/>
  <c r="G30" i="5"/>
  <c r="G31" i="5"/>
  <c r="G32" i="5"/>
  <c r="G33" i="5"/>
  <c r="G34" i="5"/>
  <c r="G35" i="5"/>
  <c r="G36" i="5"/>
  <c r="G37" i="5"/>
  <c r="G38" i="5"/>
  <c r="G39" i="5"/>
  <c r="G27" i="5"/>
  <c r="G25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9" i="5"/>
  <c r="G7" i="5"/>
  <c r="G6" i="5"/>
  <c r="F65" i="5"/>
  <c r="F57" i="5"/>
  <c r="F58" i="5"/>
  <c r="F59" i="5"/>
  <c r="F60" i="5"/>
  <c r="F61" i="5"/>
  <c r="F62" i="5"/>
  <c r="F63" i="5"/>
  <c r="F64" i="5"/>
  <c r="F56" i="5"/>
  <c r="F54" i="5"/>
  <c r="F43" i="5"/>
  <c r="F44" i="5"/>
  <c r="F45" i="5"/>
  <c r="F46" i="5"/>
  <c r="F47" i="5"/>
  <c r="F48" i="5"/>
  <c r="F49" i="5"/>
  <c r="F50" i="5"/>
  <c r="F51" i="5"/>
  <c r="F52" i="5"/>
  <c r="F53" i="5"/>
  <c r="F42" i="5"/>
  <c r="F40" i="5"/>
  <c r="F28" i="5"/>
  <c r="F29" i="5"/>
  <c r="F30" i="5"/>
  <c r="F31" i="5"/>
  <c r="F32" i="5"/>
  <c r="F33" i="5"/>
  <c r="F34" i="5"/>
  <c r="F35" i="5"/>
  <c r="F36" i="5"/>
  <c r="F37" i="5"/>
  <c r="F38" i="5"/>
  <c r="F39" i="5"/>
  <c r="F27" i="5"/>
  <c r="F25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9" i="5"/>
  <c r="F7" i="5"/>
  <c r="F6" i="5"/>
  <c r="E57" i="5"/>
  <c r="E58" i="5"/>
  <c r="E59" i="5"/>
  <c r="E60" i="5"/>
  <c r="E61" i="5"/>
  <c r="E62" i="5"/>
  <c r="E63" i="5"/>
  <c r="E64" i="5"/>
  <c r="E65" i="5"/>
  <c r="E56" i="5"/>
  <c r="E54" i="5"/>
  <c r="E43" i="5"/>
  <c r="E44" i="5"/>
  <c r="E45" i="5"/>
  <c r="E46" i="5"/>
  <c r="E47" i="5"/>
  <c r="E48" i="5"/>
  <c r="E49" i="5"/>
  <c r="E50" i="5"/>
  <c r="E51" i="5"/>
  <c r="E52" i="5"/>
  <c r="E53" i="5"/>
  <c r="E42" i="5"/>
  <c r="E40" i="5"/>
  <c r="E28" i="5"/>
  <c r="E29" i="5"/>
  <c r="E30" i="5"/>
  <c r="E31" i="5"/>
  <c r="E32" i="5"/>
  <c r="E33" i="5"/>
  <c r="E34" i="5"/>
  <c r="E35" i="5"/>
  <c r="E36" i="5"/>
  <c r="E37" i="5"/>
  <c r="E38" i="5"/>
  <c r="E39" i="5"/>
  <c r="E27" i="5"/>
  <c r="E25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9" i="5"/>
  <c r="E7" i="5"/>
  <c r="E6" i="5"/>
  <c r="D57" i="5" l="1"/>
  <c r="D61" i="5"/>
  <c r="D56" i="5"/>
  <c r="D45" i="5"/>
  <c r="D49" i="5"/>
  <c r="D53" i="5"/>
  <c r="D13" i="5"/>
  <c r="D17" i="5"/>
  <c r="D21" i="5"/>
  <c r="D9" i="5"/>
  <c r="C57" i="5"/>
  <c r="C61" i="5"/>
  <c r="C56" i="5"/>
  <c r="C45" i="5"/>
  <c r="C49" i="5"/>
  <c r="C53" i="5"/>
  <c r="C13" i="5"/>
  <c r="C17" i="5"/>
  <c r="C21" i="5"/>
  <c r="C9" i="5"/>
  <c r="DZ5" i="8"/>
  <c r="DZ7" i="8"/>
  <c r="DZ8" i="8"/>
  <c r="DZ9" i="8"/>
  <c r="DZ10" i="8"/>
  <c r="DZ11" i="8"/>
  <c r="DZ12" i="8"/>
  <c r="DZ13" i="8"/>
  <c r="DZ14" i="8"/>
  <c r="DZ15" i="8"/>
  <c r="DZ16" i="8"/>
  <c r="DZ17" i="8"/>
  <c r="DZ18" i="8"/>
  <c r="DZ19" i="8"/>
  <c r="DZ20" i="8"/>
  <c r="DZ21" i="8"/>
  <c r="DZ22" i="8"/>
  <c r="DZ25" i="8"/>
  <c r="DZ26" i="8"/>
  <c r="DZ27" i="8"/>
  <c r="DZ28" i="8"/>
  <c r="DZ29" i="8"/>
  <c r="DZ30" i="8"/>
  <c r="DZ31" i="8"/>
  <c r="DZ32" i="8"/>
  <c r="DZ33" i="8"/>
  <c r="DZ34" i="8"/>
  <c r="DZ35" i="8"/>
  <c r="DZ36" i="8"/>
  <c r="DZ37" i="8"/>
  <c r="DZ40" i="8"/>
  <c r="DZ41" i="8"/>
  <c r="DZ42" i="8"/>
  <c r="DZ43" i="8"/>
  <c r="DZ44" i="8"/>
  <c r="DZ45" i="8"/>
  <c r="DZ46" i="8"/>
  <c r="DZ47" i="8"/>
  <c r="DZ48" i="8"/>
  <c r="DZ49" i="8"/>
  <c r="DZ50" i="8"/>
  <c r="DZ51" i="8"/>
  <c r="DZ52" i="8"/>
  <c r="DZ54" i="8"/>
  <c r="DZ55" i="8"/>
  <c r="DZ56" i="8"/>
  <c r="DZ57" i="8"/>
  <c r="DZ58" i="8"/>
  <c r="DZ59" i="8"/>
  <c r="DZ60" i="8"/>
  <c r="DZ61" i="8"/>
  <c r="DZ62" i="8"/>
  <c r="DZ63" i="8"/>
  <c r="DL5" i="8"/>
  <c r="DL7" i="8"/>
  <c r="DL8" i="8"/>
  <c r="DL9" i="8"/>
  <c r="DL10" i="8"/>
  <c r="DL11" i="8"/>
  <c r="DL12" i="8"/>
  <c r="DL13" i="8"/>
  <c r="DL14" i="8"/>
  <c r="DL15" i="8"/>
  <c r="DL16" i="8"/>
  <c r="DL17" i="8"/>
  <c r="DL18" i="8"/>
  <c r="DL19" i="8"/>
  <c r="DL20" i="8"/>
  <c r="DL21" i="8"/>
  <c r="DL22" i="8"/>
  <c r="DL25" i="8"/>
  <c r="DL26" i="8"/>
  <c r="DL27" i="8"/>
  <c r="DL28" i="8"/>
  <c r="DL29" i="8"/>
  <c r="DL30" i="8"/>
  <c r="DL31" i="8"/>
  <c r="DL32" i="8"/>
  <c r="DL33" i="8"/>
  <c r="DL34" i="8"/>
  <c r="DL35" i="8"/>
  <c r="DL36" i="8"/>
  <c r="DL37" i="8"/>
  <c r="DL40" i="8"/>
  <c r="DL41" i="8"/>
  <c r="DL42" i="8"/>
  <c r="DL43" i="8"/>
  <c r="DL44" i="8"/>
  <c r="DL45" i="8"/>
  <c r="DL46" i="8"/>
  <c r="DL47" i="8"/>
  <c r="DL48" i="8"/>
  <c r="DL49" i="8"/>
  <c r="DL50" i="8"/>
  <c r="DL51" i="8"/>
  <c r="DL52" i="8"/>
  <c r="DL54" i="8"/>
  <c r="DL55" i="8"/>
  <c r="DL56" i="8"/>
  <c r="DL57" i="8"/>
  <c r="DL58" i="8"/>
  <c r="DL59" i="8"/>
  <c r="DL60" i="8"/>
  <c r="DL61" i="8"/>
  <c r="DL62" i="8"/>
  <c r="DL63" i="8"/>
  <c r="CZ10" i="8"/>
  <c r="CZ14" i="8"/>
  <c r="CZ18" i="8"/>
  <c r="CZ22" i="8"/>
  <c r="CZ40" i="8"/>
  <c r="CZ44" i="8"/>
  <c r="CZ48" i="8"/>
  <c r="CZ57" i="8"/>
  <c r="CZ61" i="8"/>
  <c r="CN5" i="8"/>
  <c r="CN7" i="8"/>
  <c r="CN8" i="8"/>
  <c r="CN9" i="8"/>
  <c r="CN10" i="8"/>
  <c r="CN11" i="8"/>
  <c r="CN12" i="8"/>
  <c r="CN13" i="8"/>
  <c r="CN14" i="8"/>
  <c r="CN15" i="8"/>
  <c r="CN16" i="8"/>
  <c r="CN17" i="8"/>
  <c r="CN18" i="8"/>
  <c r="CN19" i="8"/>
  <c r="CN20" i="8"/>
  <c r="CN21" i="8"/>
  <c r="CN22" i="8"/>
  <c r="CN25" i="8"/>
  <c r="CN26" i="8"/>
  <c r="CN27" i="8"/>
  <c r="CN28" i="8"/>
  <c r="CN29" i="8"/>
  <c r="CN30" i="8"/>
  <c r="CN31" i="8"/>
  <c r="CN32" i="8"/>
  <c r="CN33" i="8"/>
  <c r="CN34" i="8"/>
  <c r="CN35" i="8"/>
  <c r="CN36" i="8"/>
  <c r="CN37" i="8"/>
  <c r="CN40" i="8"/>
  <c r="CN41" i="8"/>
  <c r="CN42" i="8"/>
  <c r="CN43" i="8"/>
  <c r="CN44" i="8"/>
  <c r="CN45" i="8"/>
  <c r="CN46" i="8"/>
  <c r="CN47" i="8"/>
  <c r="CN48" i="8"/>
  <c r="CN49" i="8"/>
  <c r="CN50" i="8"/>
  <c r="CN51" i="8"/>
  <c r="CN54" i="8"/>
  <c r="CN55" i="8"/>
  <c r="CN56" i="8"/>
  <c r="CN57" i="8"/>
  <c r="CN58" i="8"/>
  <c r="CN59" i="8"/>
  <c r="CN60" i="8"/>
  <c r="CN61" i="8"/>
  <c r="CN62" i="8"/>
  <c r="CN63" i="8"/>
  <c r="CB5" i="8"/>
  <c r="CB7" i="8"/>
  <c r="CB8" i="8"/>
  <c r="CB9" i="8"/>
  <c r="CB10" i="8"/>
  <c r="CB11" i="8"/>
  <c r="CB12" i="8"/>
  <c r="CB13" i="8"/>
  <c r="CB14" i="8"/>
  <c r="CB15" i="8"/>
  <c r="CB16" i="8"/>
  <c r="CB17" i="8"/>
  <c r="CB18" i="8"/>
  <c r="CB19" i="8"/>
  <c r="CB20" i="8"/>
  <c r="CB21" i="8"/>
  <c r="CB22" i="8"/>
  <c r="CB25" i="8"/>
  <c r="CB26" i="8"/>
  <c r="CB27" i="8"/>
  <c r="CB28" i="8"/>
  <c r="CB29" i="8"/>
  <c r="CB30" i="8"/>
  <c r="CB31" i="8"/>
  <c r="CB32" i="8"/>
  <c r="CB33" i="8"/>
  <c r="CB34" i="8"/>
  <c r="CB35" i="8"/>
  <c r="CB36" i="8"/>
  <c r="CB37" i="8"/>
  <c r="CB40" i="8"/>
  <c r="CB41" i="8"/>
  <c r="CB42" i="8"/>
  <c r="CB43" i="8"/>
  <c r="CB44" i="8"/>
  <c r="CB45" i="8"/>
  <c r="CB46" i="8"/>
  <c r="CB47" i="8"/>
  <c r="CB48" i="8"/>
  <c r="CB49" i="8"/>
  <c r="CB50" i="8"/>
  <c r="CB51" i="8"/>
  <c r="CB54" i="8"/>
  <c r="CB55" i="8"/>
  <c r="CB56" i="8"/>
  <c r="CB57" i="8"/>
  <c r="CB58" i="8"/>
  <c r="CB59" i="8"/>
  <c r="CB60" i="8"/>
  <c r="CB61" i="8"/>
  <c r="CB62" i="8"/>
  <c r="CB63" i="8"/>
  <c r="AC5" i="8"/>
  <c r="D7" i="5" s="1"/>
  <c r="AC7" i="8"/>
  <c r="AC8" i="8"/>
  <c r="D10" i="5" s="1"/>
  <c r="AC9" i="8"/>
  <c r="D11" i="5" s="1"/>
  <c r="AC10" i="8"/>
  <c r="D12" i="5" s="1"/>
  <c r="AC11" i="8"/>
  <c r="AC12" i="8"/>
  <c r="D14" i="5" s="1"/>
  <c r="AC13" i="8"/>
  <c r="D15" i="5" s="1"/>
  <c r="AC14" i="8"/>
  <c r="D16" i="5" s="1"/>
  <c r="AC15" i="8"/>
  <c r="AC16" i="8"/>
  <c r="D18" i="5" s="1"/>
  <c r="AC17" i="8"/>
  <c r="D19" i="5" s="1"/>
  <c r="AC18" i="8"/>
  <c r="D20" i="5" s="1"/>
  <c r="AC19" i="8"/>
  <c r="AC20" i="8"/>
  <c r="D22" i="5" s="1"/>
  <c r="AC21" i="8"/>
  <c r="D23" i="5" s="1"/>
  <c r="AC22" i="8"/>
  <c r="D24" i="5" s="1"/>
  <c r="AC25" i="8"/>
  <c r="D27" i="5" s="1"/>
  <c r="AC26" i="8"/>
  <c r="D28" i="5" s="1"/>
  <c r="AC27" i="8"/>
  <c r="D29" i="5" s="1"/>
  <c r="AC28" i="8"/>
  <c r="D30" i="5" s="1"/>
  <c r="AC29" i="8"/>
  <c r="D31" i="5" s="1"/>
  <c r="AC30" i="8"/>
  <c r="D32" i="5" s="1"/>
  <c r="AC31" i="8"/>
  <c r="D33" i="5" s="1"/>
  <c r="AC32" i="8"/>
  <c r="D34" i="5" s="1"/>
  <c r="AC33" i="8"/>
  <c r="D35" i="5" s="1"/>
  <c r="AC34" i="8"/>
  <c r="D36" i="5" s="1"/>
  <c r="AC35" i="8"/>
  <c r="D37" i="5" s="1"/>
  <c r="AC36" i="8"/>
  <c r="D38" i="5" s="1"/>
  <c r="AC37" i="8"/>
  <c r="D39" i="5" s="1"/>
  <c r="AC40" i="8"/>
  <c r="D42" i="5" s="1"/>
  <c r="AC41" i="8"/>
  <c r="D43" i="5" s="1"/>
  <c r="AC42" i="8"/>
  <c r="D44" i="5" s="1"/>
  <c r="AC43" i="8"/>
  <c r="AC44" i="8"/>
  <c r="D46" i="5" s="1"/>
  <c r="AC45" i="8"/>
  <c r="D47" i="5" s="1"/>
  <c r="AC46" i="8"/>
  <c r="D48" i="5" s="1"/>
  <c r="AC47" i="8"/>
  <c r="AC48" i="8"/>
  <c r="D50" i="5" s="1"/>
  <c r="AC49" i="8"/>
  <c r="D51" i="5" s="1"/>
  <c r="AC50" i="8"/>
  <c r="D52" i="5" s="1"/>
  <c r="AC51" i="8"/>
  <c r="AC54" i="8"/>
  <c r="AC55" i="8"/>
  <c r="AC56" i="8"/>
  <c r="D58" i="5" s="1"/>
  <c r="AC57" i="8"/>
  <c r="D59" i="5" s="1"/>
  <c r="AC58" i="8"/>
  <c r="D60" i="5" s="1"/>
  <c r="AC59" i="8"/>
  <c r="AC60" i="8"/>
  <c r="D62" i="5" s="1"/>
  <c r="AC61" i="8"/>
  <c r="D63" i="5" s="1"/>
  <c r="AC62" i="8"/>
  <c r="D64" i="5" s="1"/>
  <c r="AC63" i="8"/>
  <c r="D65" i="5" s="1"/>
  <c r="O5" i="8"/>
  <c r="C7" i="5" s="1"/>
  <c r="O7" i="8"/>
  <c r="O8" i="8"/>
  <c r="C10" i="5" s="1"/>
  <c r="O9" i="8"/>
  <c r="C11" i="5" s="1"/>
  <c r="O10" i="8"/>
  <c r="C12" i="5" s="1"/>
  <c r="O11" i="8"/>
  <c r="O12" i="8"/>
  <c r="C14" i="5" s="1"/>
  <c r="O13" i="8"/>
  <c r="C15" i="5" s="1"/>
  <c r="O14" i="8"/>
  <c r="C16" i="5" s="1"/>
  <c r="O15" i="8"/>
  <c r="O16" i="8"/>
  <c r="C18" i="5" s="1"/>
  <c r="O17" i="8"/>
  <c r="C19" i="5" s="1"/>
  <c r="O18" i="8"/>
  <c r="C20" i="5" s="1"/>
  <c r="O19" i="8"/>
  <c r="O20" i="8"/>
  <c r="C22" i="5" s="1"/>
  <c r="O21" i="8"/>
  <c r="C23" i="5" s="1"/>
  <c r="O22" i="8"/>
  <c r="C24" i="5" s="1"/>
  <c r="O25" i="8"/>
  <c r="C27" i="5" s="1"/>
  <c r="O26" i="8"/>
  <c r="C28" i="5" s="1"/>
  <c r="O27" i="8"/>
  <c r="C29" i="5" s="1"/>
  <c r="O28" i="8"/>
  <c r="C30" i="5" s="1"/>
  <c r="O29" i="8"/>
  <c r="C31" i="5" s="1"/>
  <c r="O30" i="8"/>
  <c r="C32" i="5" s="1"/>
  <c r="O31" i="8"/>
  <c r="C33" i="5" s="1"/>
  <c r="O32" i="8"/>
  <c r="C34" i="5" s="1"/>
  <c r="O33" i="8"/>
  <c r="C35" i="5" s="1"/>
  <c r="O34" i="8"/>
  <c r="C36" i="5" s="1"/>
  <c r="O35" i="8"/>
  <c r="C37" i="5" s="1"/>
  <c r="O36" i="8"/>
  <c r="C38" i="5" s="1"/>
  <c r="O37" i="8"/>
  <c r="C39" i="5" s="1"/>
  <c r="O40" i="8"/>
  <c r="C42" i="5" s="1"/>
  <c r="O41" i="8"/>
  <c r="C43" i="5" s="1"/>
  <c r="O42" i="8"/>
  <c r="C44" i="5" s="1"/>
  <c r="O43" i="8"/>
  <c r="O44" i="8"/>
  <c r="C46" i="5" s="1"/>
  <c r="O45" i="8"/>
  <c r="C47" i="5" s="1"/>
  <c r="O46" i="8"/>
  <c r="C48" i="5" s="1"/>
  <c r="O47" i="8"/>
  <c r="O48" i="8"/>
  <c r="C50" i="5" s="1"/>
  <c r="O49" i="8"/>
  <c r="C51" i="5" s="1"/>
  <c r="O50" i="8"/>
  <c r="C52" i="5" s="1"/>
  <c r="O51" i="8"/>
  <c r="O54" i="8"/>
  <c r="O55" i="8"/>
  <c r="O56" i="8"/>
  <c r="C58" i="5" s="1"/>
  <c r="O57" i="8"/>
  <c r="C59" i="5" s="1"/>
  <c r="O58" i="8"/>
  <c r="C60" i="5" s="1"/>
  <c r="O59" i="8"/>
  <c r="O60" i="8"/>
  <c r="C62" i="5" s="1"/>
  <c r="O61" i="8"/>
  <c r="C63" i="5" s="1"/>
  <c r="O62" i="8"/>
  <c r="C64" i="5" s="1"/>
  <c r="O63" i="8"/>
  <c r="C65" i="5" s="1"/>
  <c r="FB7" i="2"/>
  <c r="FB8" i="2"/>
  <c r="FB9" i="2"/>
  <c r="FB10" i="2"/>
  <c r="FB11" i="2"/>
  <c r="FB12" i="2"/>
  <c r="FB13" i="2"/>
  <c r="FB14" i="2"/>
  <c r="FB15" i="2"/>
  <c r="FB16" i="2"/>
  <c r="FB17" i="2"/>
  <c r="FB18" i="2"/>
  <c r="FB19" i="2"/>
  <c r="FB20" i="2"/>
  <c r="FB21" i="2"/>
  <c r="FB22" i="2"/>
  <c r="FB25" i="2"/>
  <c r="FB26" i="2"/>
  <c r="FB27" i="2"/>
  <c r="FB28" i="2"/>
  <c r="FB29" i="2"/>
  <c r="FB30" i="2"/>
  <c r="FB31" i="2"/>
  <c r="FB32" i="2"/>
  <c r="FB33" i="2"/>
  <c r="FB34" i="2"/>
  <c r="FB35" i="2"/>
  <c r="FB36" i="2"/>
  <c r="FB37" i="2"/>
  <c r="FB40" i="2"/>
  <c r="FB41" i="2"/>
  <c r="FB42" i="2"/>
  <c r="FB43" i="2"/>
  <c r="FB44" i="2"/>
  <c r="FB45" i="2"/>
  <c r="FB46" i="2"/>
  <c r="FB47" i="2"/>
  <c r="FB48" i="2"/>
  <c r="FB49" i="2"/>
  <c r="FB50" i="2"/>
  <c r="FB51" i="2"/>
  <c r="FB54" i="2"/>
  <c r="FB55" i="2"/>
  <c r="FB56" i="2"/>
  <c r="FB57" i="2"/>
  <c r="FB58" i="2"/>
  <c r="FB59" i="2"/>
  <c r="FB60" i="2"/>
  <c r="FB61" i="2"/>
  <c r="FB62" i="2"/>
  <c r="FB63" i="2"/>
  <c r="EN5" i="2"/>
  <c r="EN23" i="2"/>
  <c r="EN38" i="2"/>
  <c r="EN52" i="2"/>
  <c r="DZ5" i="2"/>
  <c r="DZ23" i="2"/>
  <c r="DZ23" i="8" s="1"/>
  <c r="DZ38" i="2"/>
  <c r="DZ38" i="8" s="1"/>
  <c r="DZ52" i="2"/>
  <c r="DL5" i="2"/>
  <c r="DL23" i="2"/>
  <c r="DL23" i="8" s="1"/>
  <c r="DL38" i="2"/>
  <c r="DL38" i="8" s="1"/>
  <c r="DL52" i="2"/>
  <c r="CZ7" i="2"/>
  <c r="CZ7" i="8" s="1"/>
  <c r="CZ8" i="2"/>
  <c r="CZ8" i="8" s="1"/>
  <c r="CZ9" i="2"/>
  <c r="CZ9" i="8" s="1"/>
  <c r="CZ10" i="2"/>
  <c r="CZ11" i="2"/>
  <c r="CZ11" i="8" s="1"/>
  <c r="CZ12" i="2"/>
  <c r="CZ12" i="8" s="1"/>
  <c r="CZ13" i="2"/>
  <c r="CZ13" i="8" s="1"/>
  <c r="CZ14" i="2"/>
  <c r="CZ15" i="2"/>
  <c r="CZ15" i="8" s="1"/>
  <c r="CZ16" i="2"/>
  <c r="CZ16" i="8" s="1"/>
  <c r="CZ17" i="2"/>
  <c r="CZ17" i="8" s="1"/>
  <c r="CZ18" i="2"/>
  <c r="CZ19" i="2"/>
  <c r="CZ19" i="8" s="1"/>
  <c r="CZ20" i="2"/>
  <c r="CZ20" i="8" s="1"/>
  <c r="CZ21" i="2"/>
  <c r="CZ21" i="8" s="1"/>
  <c r="CZ22" i="2"/>
  <c r="CZ25" i="2"/>
  <c r="CZ25" i="8" s="1"/>
  <c r="CZ26" i="2"/>
  <c r="CZ26" i="8" s="1"/>
  <c r="CZ27" i="2"/>
  <c r="CZ27" i="8" s="1"/>
  <c r="CZ28" i="2"/>
  <c r="CZ28" i="8" s="1"/>
  <c r="CZ29" i="2"/>
  <c r="CZ29" i="8" s="1"/>
  <c r="CZ30" i="2"/>
  <c r="CZ30" i="8" s="1"/>
  <c r="CZ31" i="2"/>
  <c r="CZ31" i="8" s="1"/>
  <c r="CZ32" i="2"/>
  <c r="CZ32" i="8" s="1"/>
  <c r="CZ33" i="2"/>
  <c r="CZ33" i="8" s="1"/>
  <c r="CZ34" i="2"/>
  <c r="CZ34" i="8" s="1"/>
  <c r="CZ35" i="2"/>
  <c r="CZ35" i="8" s="1"/>
  <c r="CZ36" i="2"/>
  <c r="CZ36" i="8" s="1"/>
  <c r="CZ37" i="2"/>
  <c r="CZ37" i="8" s="1"/>
  <c r="CZ40" i="2"/>
  <c r="CZ41" i="2"/>
  <c r="CZ41" i="8" s="1"/>
  <c r="CZ42" i="2"/>
  <c r="CZ42" i="8" s="1"/>
  <c r="CZ43" i="2"/>
  <c r="CZ43" i="8" s="1"/>
  <c r="CZ44" i="2"/>
  <c r="CZ45" i="2"/>
  <c r="CZ45" i="8" s="1"/>
  <c r="CZ46" i="2"/>
  <c r="CZ46" i="8" s="1"/>
  <c r="CZ47" i="2"/>
  <c r="CZ47" i="8" s="1"/>
  <c r="CZ48" i="2"/>
  <c r="CZ49" i="2"/>
  <c r="CZ49" i="8" s="1"/>
  <c r="CZ50" i="2"/>
  <c r="CZ50" i="8" s="1"/>
  <c r="CZ51" i="2"/>
  <c r="CZ51" i="8" s="1"/>
  <c r="CZ54" i="2"/>
  <c r="CZ54" i="8" s="1"/>
  <c r="CZ55" i="2"/>
  <c r="CZ55" i="8" s="1"/>
  <c r="CZ56" i="2"/>
  <c r="CZ56" i="8" s="1"/>
  <c r="CZ57" i="2"/>
  <c r="CZ58" i="2"/>
  <c r="CZ58" i="8" s="1"/>
  <c r="CZ59" i="2"/>
  <c r="CZ59" i="8" s="1"/>
  <c r="CZ60" i="2"/>
  <c r="CZ60" i="8" s="1"/>
  <c r="CZ61" i="2"/>
  <c r="CZ62" i="2"/>
  <c r="CZ62" i="8" s="1"/>
  <c r="CZ63" i="2"/>
  <c r="CZ63" i="8" s="1"/>
  <c r="CN5" i="2"/>
  <c r="CN23" i="2"/>
  <c r="CN23" i="8" s="1"/>
  <c r="CN38" i="2"/>
  <c r="CN38" i="8" s="1"/>
  <c r="CN52" i="2"/>
  <c r="CN52" i="8" s="1"/>
  <c r="CB5" i="2"/>
  <c r="CB23" i="2"/>
  <c r="CB23" i="8" s="1"/>
  <c r="CB38" i="2"/>
  <c r="CB38" i="8" s="1"/>
  <c r="CB52" i="2"/>
  <c r="CB52" i="8" s="1"/>
  <c r="AC23" i="2"/>
  <c r="AC23" i="8" s="1"/>
  <c r="D25" i="5" s="1"/>
  <c r="AC5" i="2"/>
  <c r="AC38" i="2"/>
  <c r="AC38" i="8" s="1"/>
  <c r="D40" i="5" s="1"/>
  <c r="AC52" i="2"/>
  <c r="AC52" i="8" s="1"/>
  <c r="D54" i="5" s="1"/>
  <c r="O5" i="2"/>
  <c r="O23" i="2"/>
  <c r="O23" i="8" s="1"/>
  <c r="C25" i="5" s="1"/>
  <c r="O38" i="2"/>
  <c r="O38" i="8" s="1"/>
  <c r="C40" i="5" s="1"/>
  <c r="O52" i="2"/>
  <c r="O52" i="8" s="1"/>
  <c r="C54" i="5" s="1"/>
  <c r="CZ52" i="2" l="1"/>
  <c r="CZ52" i="8" s="1"/>
  <c r="CZ23" i="2"/>
  <c r="CZ23" i="8" s="1"/>
  <c r="CZ38" i="2"/>
  <c r="CZ38" i="8" s="1"/>
  <c r="EN4" i="2"/>
  <c r="EN6" i="2" s="1"/>
  <c r="CZ5" i="2"/>
  <c r="CZ5" i="8" s="1"/>
  <c r="DZ4" i="2"/>
  <c r="FB5" i="2"/>
  <c r="DZ6" i="2"/>
  <c r="DL4" i="2"/>
  <c r="CB4" i="2"/>
  <c r="CN4" i="2"/>
  <c r="AC4" i="2"/>
  <c r="O4" i="2"/>
  <c r="AE10" i="9"/>
  <c r="AE11" i="9"/>
  <c r="AE12" i="9"/>
  <c r="AE22" i="9"/>
  <c r="AE26" i="9"/>
  <c r="AE27" i="9"/>
  <c r="AE28" i="9"/>
  <c r="AE34" i="9"/>
  <c r="AE35" i="9"/>
  <c r="AE40" i="9"/>
  <c r="AE43" i="9"/>
  <c r="AE45" i="9"/>
  <c r="AE46" i="9"/>
  <c r="AE54" i="9"/>
  <c r="AE56" i="9"/>
  <c r="AE59" i="9"/>
  <c r="AE60" i="9"/>
  <c r="AE61" i="9"/>
  <c r="AD10" i="9"/>
  <c r="AD11" i="9"/>
  <c r="AD12" i="9"/>
  <c r="AD22" i="9"/>
  <c r="AD26" i="9"/>
  <c r="AD27" i="9"/>
  <c r="AD28" i="9"/>
  <c r="AD34" i="9"/>
  <c r="AD35" i="9"/>
  <c r="AD38" i="9"/>
  <c r="AD40" i="9"/>
  <c r="AD43" i="9"/>
  <c r="AD45" i="9"/>
  <c r="AD46" i="9"/>
  <c r="AD54" i="9"/>
  <c r="AD56" i="9"/>
  <c r="AD59" i="9"/>
  <c r="AD60" i="9"/>
  <c r="AD61" i="9"/>
  <c r="AC10" i="9"/>
  <c r="AC11" i="9"/>
  <c r="AC12" i="9"/>
  <c r="AC22" i="9"/>
  <c r="AC26" i="9"/>
  <c r="AC27" i="9"/>
  <c r="AC28" i="9"/>
  <c r="AC34" i="9"/>
  <c r="AC35" i="9"/>
  <c r="AC40" i="9"/>
  <c r="AC43" i="9"/>
  <c r="AC45" i="9"/>
  <c r="AC46" i="9"/>
  <c r="AC54" i="9"/>
  <c r="AC56" i="9"/>
  <c r="AC59" i="9"/>
  <c r="AC60" i="9"/>
  <c r="AC61" i="9"/>
  <c r="AB10" i="9"/>
  <c r="AB11" i="9"/>
  <c r="AB12" i="9"/>
  <c r="AB22" i="9"/>
  <c r="AB26" i="9"/>
  <c r="AB27" i="9"/>
  <c r="AB28" i="9"/>
  <c r="AB34" i="9"/>
  <c r="AB35" i="9"/>
  <c r="AB38" i="9"/>
  <c r="AB40" i="9"/>
  <c r="AB43" i="9"/>
  <c r="AB45" i="9"/>
  <c r="AB46" i="9"/>
  <c r="AB54" i="9"/>
  <c r="AB56" i="9"/>
  <c r="AB59" i="9"/>
  <c r="AB60" i="9"/>
  <c r="AB61" i="9"/>
  <c r="AA10" i="9"/>
  <c r="AA11" i="9"/>
  <c r="AA12" i="9"/>
  <c r="AA22" i="9"/>
  <c r="AA26" i="9"/>
  <c r="AA27" i="9"/>
  <c r="AA28" i="9"/>
  <c r="AA34" i="9"/>
  <c r="AA35" i="9"/>
  <c r="AA40" i="9"/>
  <c r="AA43" i="9"/>
  <c r="AA45" i="9"/>
  <c r="AA46" i="9"/>
  <c r="AA54" i="9"/>
  <c r="AA56" i="9"/>
  <c r="AA59" i="9"/>
  <c r="AA60" i="9"/>
  <c r="AA61" i="9"/>
  <c r="Z10" i="9"/>
  <c r="Z11" i="9"/>
  <c r="Z12" i="9"/>
  <c r="Z22" i="9"/>
  <c r="Z26" i="9"/>
  <c r="Z27" i="9"/>
  <c r="Z28" i="9"/>
  <c r="Z34" i="9"/>
  <c r="Z35" i="9"/>
  <c r="Z38" i="9"/>
  <c r="Z40" i="9"/>
  <c r="Z43" i="9"/>
  <c r="Z45" i="9"/>
  <c r="Z46" i="9"/>
  <c r="AF46" i="9" s="1"/>
  <c r="Z54" i="9"/>
  <c r="Z56" i="9"/>
  <c r="Z59" i="9"/>
  <c r="Z60" i="9"/>
  <c r="Z61" i="9"/>
  <c r="AF27" i="9"/>
  <c r="AF11" i="9"/>
  <c r="X52" i="9"/>
  <c r="W52" i="9"/>
  <c r="AE52" i="9" s="1"/>
  <c r="V52" i="9"/>
  <c r="AD52" i="9" s="1"/>
  <c r="U52" i="9"/>
  <c r="AC52" i="9" s="1"/>
  <c r="T52" i="9"/>
  <c r="AB52" i="9" s="1"/>
  <c r="S52" i="9"/>
  <c r="AA52" i="9" s="1"/>
  <c r="R52" i="9"/>
  <c r="Z52" i="9" s="1"/>
  <c r="X38" i="9"/>
  <c r="W38" i="9"/>
  <c r="AE38" i="9" s="1"/>
  <c r="V38" i="9"/>
  <c r="U38" i="9"/>
  <c r="AC38" i="9" s="1"/>
  <c r="T38" i="9"/>
  <c r="S38" i="9"/>
  <c r="AA38" i="9" s="1"/>
  <c r="R38" i="9"/>
  <c r="X23" i="9"/>
  <c r="AC23" i="9" s="1"/>
  <c r="W23" i="9"/>
  <c r="V23" i="9"/>
  <c r="AD23" i="9" s="1"/>
  <c r="U23" i="9"/>
  <c r="T23" i="9"/>
  <c r="AB23" i="9" s="1"/>
  <c r="S23" i="9"/>
  <c r="R23" i="9"/>
  <c r="Z23" i="9" s="1"/>
  <c r="X5" i="9"/>
  <c r="W5" i="9"/>
  <c r="AE5" i="9" s="1"/>
  <c r="V5" i="9"/>
  <c r="AD5" i="9" s="1"/>
  <c r="U5" i="9"/>
  <c r="AC5" i="9" s="1"/>
  <c r="T5" i="9"/>
  <c r="AB5" i="9" s="1"/>
  <c r="AF5" i="9" s="1"/>
  <c r="S5" i="9"/>
  <c r="AA5" i="9" s="1"/>
  <c r="R5" i="9"/>
  <c r="Z5" i="9" s="1"/>
  <c r="AG4" i="1"/>
  <c r="N7" i="3" s="1"/>
  <c r="AG5" i="1"/>
  <c r="N8" i="3" s="1"/>
  <c r="AG7" i="1"/>
  <c r="N10" i="3" s="1"/>
  <c r="AG8" i="1"/>
  <c r="N11" i="3" s="1"/>
  <c r="AG9" i="1"/>
  <c r="N12" i="3" s="1"/>
  <c r="AG10" i="1"/>
  <c r="N13" i="3" s="1"/>
  <c r="AG11" i="1"/>
  <c r="N14" i="3" s="1"/>
  <c r="AG12" i="1"/>
  <c r="N15" i="3" s="1"/>
  <c r="AG13" i="1"/>
  <c r="N16" i="3" s="1"/>
  <c r="AG14" i="1"/>
  <c r="N17" i="3" s="1"/>
  <c r="AG15" i="1"/>
  <c r="N18" i="3" s="1"/>
  <c r="AG16" i="1"/>
  <c r="N19" i="3" s="1"/>
  <c r="AG17" i="1"/>
  <c r="N20" i="3" s="1"/>
  <c r="AG18" i="1"/>
  <c r="N21" i="3" s="1"/>
  <c r="AG19" i="1"/>
  <c r="N22" i="3" s="1"/>
  <c r="AG20" i="1"/>
  <c r="N23" i="3" s="1"/>
  <c r="AG21" i="1"/>
  <c r="N24" i="3" s="1"/>
  <c r="AG22" i="1"/>
  <c r="N25" i="3" s="1"/>
  <c r="AG23" i="1"/>
  <c r="N26" i="3" s="1"/>
  <c r="AG25" i="1"/>
  <c r="N28" i="3" s="1"/>
  <c r="AG26" i="1"/>
  <c r="N29" i="3" s="1"/>
  <c r="AG27" i="1"/>
  <c r="N30" i="3" s="1"/>
  <c r="AG28" i="1"/>
  <c r="N31" i="3" s="1"/>
  <c r="AG29" i="1"/>
  <c r="N32" i="3" s="1"/>
  <c r="AG30" i="1"/>
  <c r="N33" i="3" s="1"/>
  <c r="AG31" i="1"/>
  <c r="N34" i="3" s="1"/>
  <c r="AG32" i="1"/>
  <c r="N35" i="3" s="1"/>
  <c r="AG33" i="1"/>
  <c r="N36" i="3" s="1"/>
  <c r="AG34" i="1"/>
  <c r="N37" i="3" s="1"/>
  <c r="AG35" i="1"/>
  <c r="N38" i="3" s="1"/>
  <c r="AG36" i="1"/>
  <c r="N39" i="3" s="1"/>
  <c r="AG37" i="1"/>
  <c r="N40" i="3" s="1"/>
  <c r="AG38" i="1"/>
  <c r="N41" i="3" s="1"/>
  <c r="AG40" i="1"/>
  <c r="N43" i="3" s="1"/>
  <c r="AG41" i="1"/>
  <c r="N44" i="3" s="1"/>
  <c r="AG42" i="1"/>
  <c r="N45" i="3" s="1"/>
  <c r="AG43" i="1"/>
  <c r="N46" i="3" s="1"/>
  <c r="AG44" i="1"/>
  <c r="N47" i="3" s="1"/>
  <c r="AG45" i="1"/>
  <c r="N48" i="3" s="1"/>
  <c r="AG46" i="1"/>
  <c r="N49" i="3" s="1"/>
  <c r="AG47" i="1"/>
  <c r="N50" i="3" s="1"/>
  <c r="AG48" i="1"/>
  <c r="N51" i="3" s="1"/>
  <c r="AG49" i="1"/>
  <c r="N52" i="3" s="1"/>
  <c r="AG50" i="1"/>
  <c r="N53" i="3" s="1"/>
  <c r="AG51" i="1"/>
  <c r="N54" i="3" s="1"/>
  <c r="AG52" i="1"/>
  <c r="N55" i="3" s="1"/>
  <c r="AG54" i="1"/>
  <c r="N57" i="3" s="1"/>
  <c r="AG55" i="1"/>
  <c r="N58" i="3" s="1"/>
  <c r="AG56" i="1"/>
  <c r="N59" i="3" s="1"/>
  <c r="AG57" i="1"/>
  <c r="N60" i="3" s="1"/>
  <c r="AG58" i="1"/>
  <c r="N61" i="3" s="1"/>
  <c r="AG59" i="1"/>
  <c r="N62" i="3" s="1"/>
  <c r="AG60" i="1"/>
  <c r="N63" i="3" s="1"/>
  <c r="AG61" i="1"/>
  <c r="N64" i="3" s="1"/>
  <c r="AG62" i="1"/>
  <c r="N65" i="3" s="1"/>
  <c r="AG63" i="1"/>
  <c r="N66" i="3" s="1"/>
  <c r="AC4" i="1"/>
  <c r="J7" i="3" s="1"/>
  <c r="AC5" i="1"/>
  <c r="J8" i="3" s="1"/>
  <c r="AC7" i="1"/>
  <c r="J10" i="3" s="1"/>
  <c r="AC8" i="1"/>
  <c r="J11" i="3" s="1"/>
  <c r="AC9" i="1"/>
  <c r="J12" i="3" s="1"/>
  <c r="AC10" i="1"/>
  <c r="J13" i="3" s="1"/>
  <c r="AC11" i="1"/>
  <c r="J14" i="3" s="1"/>
  <c r="AC12" i="1"/>
  <c r="J15" i="3" s="1"/>
  <c r="AC13" i="1"/>
  <c r="J16" i="3" s="1"/>
  <c r="AC14" i="1"/>
  <c r="J17" i="3" s="1"/>
  <c r="AC15" i="1"/>
  <c r="J18" i="3" s="1"/>
  <c r="AC16" i="1"/>
  <c r="J19" i="3" s="1"/>
  <c r="AC17" i="1"/>
  <c r="J20" i="3" s="1"/>
  <c r="AC18" i="1"/>
  <c r="J21" i="3" s="1"/>
  <c r="AC19" i="1"/>
  <c r="J22" i="3" s="1"/>
  <c r="AC20" i="1"/>
  <c r="J23" i="3" s="1"/>
  <c r="AC21" i="1"/>
  <c r="J24" i="3" s="1"/>
  <c r="AC22" i="1"/>
  <c r="J25" i="3" s="1"/>
  <c r="AC23" i="1"/>
  <c r="J26" i="3" s="1"/>
  <c r="AC25" i="1"/>
  <c r="J28" i="3" s="1"/>
  <c r="AC26" i="1"/>
  <c r="J29" i="3" s="1"/>
  <c r="AC27" i="1"/>
  <c r="J30" i="3" s="1"/>
  <c r="AC28" i="1"/>
  <c r="J31" i="3" s="1"/>
  <c r="AC29" i="1"/>
  <c r="J32" i="3" s="1"/>
  <c r="AC30" i="1"/>
  <c r="J33" i="3" s="1"/>
  <c r="AC31" i="1"/>
  <c r="J34" i="3" s="1"/>
  <c r="AC32" i="1"/>
  <c r="J35" i="3" s="1"/>
  <c r="AC33" i="1"/>
  <c r="J36" i="3" s="1"/>
  <c r="AC34" i="1"/>
  <c r="J37" i="3" s="1"/>
  <c r="AC35" i="1"/>
  <c r="J38" i="3" s="1"/>
  <c r="AC36" i="1"/>
  <c r="J39" i="3" s="1"/>
  <c r="AC37" i="1"/>
  <c r="J40" i="3" s="1"/>
  <c r="AC38" i="1"/>
  <c r="J41" i="3" s="1"/>
  <c r="AC40" i="1"/>
  <c r="J43" i="3" s="1"/>
  <c r="AC41" i="1"/>
  <c r="J44" i="3" s="1"/>
  <c r="AC42" i="1"/>
  <c r="J45" i="3" s="1"/>
  <c r="AC43" i="1"/>
  <c r="J46" i="3" s="1"/>
  <c r="AC44" i="1"/>
  <c r="J47" i="3" s="1"/>
  <c r="AC45" i="1"/>
  <c r="J48" i="3" s="1"/>
  <c r="AC46" i="1"/>
  <c r="J49" i="3" s="1"/>
  <c r="AC47" i="1"/>
  <c r="J50" i="3" s="1"/>
  <c r="AC48" i="1"/>
  <c r="J51" i="3" s="1"/>
  <c r="AC49" i="1"/>
  <c r="J52" i="3" s="1"/>
  <c r="AC50" i="1"/>
  <c r="J53" i="3" s="1"/>
  <c r="AC51" i="1"/>
  <c r="J54" i="3" s="1"/>
  <c r="AC52" i="1"/>
  <c r="J55" i="3" s="1"/>
  <c r="AC54" i="1"/>
  <c r="J57" i="3" s="1"/>
  <c r="AC55" i="1"/>
  <c r="J58" i="3" s="1"/>
  <c r="AC56" i="1"/>
  <c r="J59" i="3" s="1"/>
  <c r="AC57" i="1"/>
  <c r="J60" i="3" s="1"/>
  <c r="AC58" i="1"/>
  <c r="J61" i="3" s="1"/>
  <c r="AC59" i="1"/>
  <c r="J62" i="3" s="1"/>
  <c r="AC60" i="1"/>
  <c r="J63" i="3" s="1"/>
  <c r="AC61" i="1"/>
  <c r="J64" i="3" s="1"/>
  <c r="AC62" i="1"/>
  <c r="J65" i="3" s="1"/>
  <c r="AC63" i="1"/>
  <c r="J66" i="3" s="1"/>
  <c r="Y4" i="1"/>
  <c r="Y5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4" i="1"/>
  <c r="Y55" i="1"/>
  <c r="Y56" i="1"/>
  <c r="Y57" i="1"/>
  <c r="Y58" i="1"/>
  <c r="Y59" i="1"/>
  <c r="Y60" i="1"/>
  <c r="Y61" i="1"/>
  <c r="Y62" i="1"/>
  <c r="Y63" i="1"/>
  <c r="U4" i="1"/>
  <c r="U5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4" i="1"/>
  <c r="U55" i="1"/>
  <c r="U56" i="1"/>
  <c r="U57" i="1"/>
  <c r="U58" i="1"/>
  <c r="U59" i="1"/>
  <c r="U60" i="1"/>
  <c r="U61" i="1"/>
  <c r="U62" i="1"/>
  <c r="U63" i="1"/>
  <c r="Q4" i="1"/>
  <c r="F7" i="3" s="1"/>
  <c r="Q5" i="1"/>
  <c r="F8" i="3" s="1"/>
  <c r="Q7" i="1"/>
  <c r="F10" i="3" s="1"/>
  <c r="Q8" i="1"/>
  <c r="F11" i="3" s="1"/>
  <c r="Q9" i="1"/>
  <c r="F12" i="3" s="1"/>
  <c r="Q10" i="1"/>
  <c r="F13" i="3" s="1"/>
  <c r="Q11" i="1"/>
  <c r="F14" i="3" s="1"/>
  <c r="Q12" i="1"/>
  <c r="F15" i="3" s="1"/>
  <c r="Q13" i="1"/>
  <c r="F16" i="3" s="1"/>
  <c r="Q14" i="1"/>
  <c r="F17" i="3" s="1"/>
  <c r="Q15" i="1"/>
  <c r="F18" i="3" s="1"/>
  <c r="Q16" i="1"/>
  <c r="F19" i="3" s="1"/>
  <c r="Q17" i="1"/>
  <c r="F20" i="3" s="1"/>
  <c r="Q18" i="1"/>
  <c r="F21" i="3" s="1"/>
  <c r="Q19" i="1"/>
  <c r="F22" i="3" s="1"/>
  <c r="Q20" i="1"/>
  <c r="F23" i="3" s="1"/>
  <c r="Q21" i="1"/>
  <c r="F24" i="3" s="1"/>
  <c r="Q22" i="1"/>
  <c r="F25" i="3" s="1"/>
  <c r="Q23" i="1"/>
  <c r="F26" i="3" s="1"/>
  <c r="Q25" i="1"/>
  <c r="F28" i="3" s="1"/>
  <c r="Q26" i="1"/>
  <c r="F29" i="3" s="1"/>
  <c r="Q27" i="1"/>
  <c r="F30" i="3" s="1"/>
  <c r="Q28" i="1"/>
  <c r="F31" i="3" s="1"/>
  <c r="Q29" i="1"/>
  <c r="F32" i="3" s="1"/>
  <c r="Q30" i="1"/>
  <c r="F33" i="3" s="1"/>
  <c r="Q31" i="1"/>
  <c r="F34" i="3" s="1"/>
  <c r="Q32" i="1"/>
  <c r="F35" i="3" s="1"/>
  <c r="Q33" i="1"/>
  <c r="F36" i="3" s="1"/>
  <c r="Q34" i="1"/>
  <c r="F37" i="3" s="1"/>
  <c r="Q35" i="1"/>
  <c r="F38" i="3" s="1"/>
  <c r="Q36" i="1"/>
  <c r="F39" i="3" s="1"/>
  <c r="Q37" i="1"/>
  <c r="F40" i="3" s="1"/>
  <c r="Q38" i="1"/>
  <c r="F41" i="3" s="1"/>
  <c r="Q40" i="1"/>
  <c r="F43" i="3" s="1"/>
  <c r="Q41" i="1"/>
  <c r="F44" i="3" s="1"/>
  <c r="Q42" i="1"/>
  <c r="F45" i="3" s="1"/>
  <c r="Q43" i="1"/>
  <c r="F46" i="3" s="1"/>
  <c r="Q44" i="1"/>
  <c r="F47" i="3" s="1"/>
  <c r="Q45" i="1"/>
  <c r="F48" i="3" s="1"/>
  <c r="Q46" i="1"/>
  <c r="F49" i="3" s="1"/>
  <c r="Q47" i="1"/>
  <c r="F50" i="3" s="1"/>
  <c r="Q48" i="1"/>
  <c r="F51" i="3" s="1"/>
  <c r="Q49" i="1"/>
  <c r="F52" i="3" s="1"/>
  <c r="Q50" i="1"/>
  <c r="F53" i="3" s="1"/>
  <c r="Q51" i="1"/>
  <c r="F54" i="3" s="1"/>
  <c r="Q52" i="1"/>
  <c r="F55" i="3" s="1"/>
  <c r="Q54" i="1"/>
  <c r="F57" i="3" s="1"/>
  <c r="Q55" i="1"/>
  <c r="F58" i="3" s="1"/>
  <c r="Q56" i="1"/>
  <c r="F59" i="3" s="1"/>
  <c r="Q57" i="1"/>
  <c r="F60" i="3" s="1"/>
  <c r="Q58" i="1"/>
  <c r="F61" i="3" s="1"/>
  <c r="Q59" i="1"/>
  <c r="F62" i="3" s="1"/>
  <c r="Q60" i="1"/>
  <c r="F63" i="3" s="1"/>
  <c r="Q61" i="1"/>
  <c r="F64" i="3" s="1"/>
  <c r="Q62" i="1"/>
  <c r="F65" i="3" s="1"/>
  <c r="Q63" i="1"/>
  <c r="F66" i="3" s="1"/>
  <c r="I4" i="1"/>
  <c r="I5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4" i="1"/>
  <c r="I55" i="1"/>
  <c r="I56" i="1"/>
  <c r="I57" i="1"/>
  <c r="I58" i="1"/>
  <c r="I59" i="1"/>
  <c r="I60" i="1"/>
  <c r="I61" i="1"/>
  <c r="I62" i="1"/>
  <c r="I63" i="1"/>
  <c r="E4" i="1"/>
  <c r="M4" i="1" s="1"/>
  <c r="D7" i="3" s="1"/>
  <c r="E5" i="1"/>
  <c r="M5" i="1" s="1"/>
  <c r="D8" i="3" s="1"/>
  <c r="E7" i="1"/>
  <c r="M7" i="1" s="1"/>
  <c r="D10" i="3" s="1"/>
  <c r="E8" i="1"/>
  <c r="M8" i="1" s="1"/>
  <c r="D11" i="3" s="1"/>
  <c r="E9" i="1"/>
  <c r="M9" i="1" s="1"/>
  <c r="D12" i="3" s="1"/>
  <c r="E10" i="1"/>
  <c r="M10" i="1" s="1"/>
  <c r="D13" i="3" s="1"/>
  <c r="E11" i="1"/>
  <c r="E12" i="1"/>
  <c r="E13" i="1"/>
  <c r="E14" i="1"/>
  <c r="E15" i="1"/>
  <c r="E16" i="1"/>
  <c r="E17" i="1"/>
  <c r="E18" i="1"/>
  <c r="E19" i="1"/>
  <c r="M19" i="1" s="1"/>
  <c r="D22" i="3" s="1"/>
  <c r="E20" i="1"/>
  <c r="M20" i="1" s="1"/>
  <c r="D23" i="3" s="1"/>
  <c r="E21" i="1"/>
  <c r="M21" i="1" s="1"/>
  <c r="D24" i="3" s="1"/>
  <c r="E22" i="1"/>
  <c r="M22" i="1" s="1"/>
  <c r="D25" i="3" s="1"/>
  <c r="E23" i="1"/>
  <c r="M23" i="1" s="1"/>
  <c r="D26" i="3" s="1"/>
  <c r="E25" i="1"/>
  <c r="M25" i="1" s="1"/>
  <c r="D28" i="3" s="1"/>
  <c r="E26" i="1"/>
  <c r="M26" i="1" s="1"/>
  <c r="D29" i="3" s="1"/>
  <c r="E27" i="1"/>
  <c r="M27" i="1" s="1"/>
  <c r="D30" i="3" s="1"/>
  <c r="E28" i="1"/>
  <c r="E29" i="1"/>
  <c r="E30" i="1"/>
  <c r="E31" i="1"/>
  <c r="E32" i="1"/>
  <c r="E33" i="1"/>
  <c r="E34" i="1"/>
  <c r="E35" i="1"/>
  <c r="E36" i="1"/>
  <c r="M36" i="1" s="1"/>
  <c r="D39" i="3" s="1"/>
  <c r="E37" i="1"/>
  <c r="M37" i="1" s="1"/>
  <c r="D40" i="3" s="1"/>
  <c r="E38" i="1"/>
  <c r="M38" i="1" s="1"/>
  <c r="D41" i="3" s="1"/>
  <c r="E40" i="1"/>
  <c r="M40" i="1" s="1"/>
  <c r="D43" i="3" s="1"/>
  <c r="E41" i="1"/>
  <c r="M41" i="1" s="1"/>
  <c r="D44" i="3" s="1"/>
  <c r="E42" i="1"/>
  <c r="M42" i="1" s="1"/>
  <c r="D45" i="3" s="1"/>
  <c r="E43" i="1"/>
  <c r="M43" i="1" s="1"/>
  <c r="D46" i="3" s="1"/>
  <c r="E44" i="1"/>
  <c r="M44" i="1" s="1"/>
  <c r="D47" i="3" s="1"/>
  <c r="E45" i="1"/>
  <c r="E46" i="1"/>
  <c r="E47" i="1"/>
  <c r="E48" i="1"/>
  <c r="E49" i="1"/>
  <c r="E50" i="1"/>
  <c r="E51" i="1"/>
  <c r="E52" i="1"/>
  <c r="E54" i="1"/>
  <c r="M54" i="1" s="1"/>
  <c r="D57" i="3" s="1"/>
  <c r="E55" i="1"/>
  <c r="M55" i="1" s="1"/>
  <c r="D58" i="3" s="1"/>
  <c r="E56" i="1"/>
  <c r="M56" i="1" s="1"/>
  <c r="D59" i="3" s="1"/>
  <c r="E57" i="1"/>
  <c r="M57" i="1" s="1"/>
  <c r="D60" i="3" s="1"/>
  <c r="E58" i="1"/>
  <c r="M58" i="1" s="1"/>
  <c r="D61" i="3" s="1"/>
  <c r="E59" i="1"/>
  <c r="M59" i="1" s="1"/>
  <c r="D62" i="3" s="1"/>
  <c r="E60" i="1"/>
  <c r="M60" i="1" s="1"/>
  <c r="D63" i="3" s="1"/>
  <c r="E61" i="1"/>
  <c r="M61" i="1" s="1"/>
  <c r="D64" i="3" s="1"/>
  <c r="E62" i="1"/>
  <c r="E63" i="1"/>
  <c r="AF63" i="1"/>
  <c r="AD63" i="1"/>
  <c r="AF62" i="1"/>
  <c r="AD62" i="1"/>
  <c r="AF61" i="1"/>
  <c r="AD61" i="1"/>
  <c r="AF60" i="1"/>
  <c r="AD60" i="1"/>
  <c r="AF59" i="1"/>
  <c r="AD59" i="1"/>
  <c r="AF58" i="1"/>
  <c r="AD58" i="1"/>
  <c r="AF57" i="1"/>
  <c r="AD57" i="1"/>
  <c r="AF56" i="1"/>
  <c r="AD56" i="1"/>
  <c r="AF55" i="1"/>
  <c r="AD55" i="1"/>
  <c r="AF54" i="1"/>
  <c r="AD54" i="1"/>
  <c r="AF52" i="1"/>
  <c r="AD52" i="1"/>
  <c r="AF51" i="1"/>
  <c r="AD51" i="1"/>
  <c r="AF50" i="1"/>
  <c r="AD50" i="1"/>
  <c r="AF49" i="1"/>
  <c r="AD49" i="1"/>
  <c r="AF48" i="1"/>
  <c r="AD48" i="1"/>
  <c r="AF47" i="1"/>
  <c r="AD47" i="1"/>
  <c r="AF46" i="1"/>
  <c r="AD46" i="1"/>
  <c r="AF45" i="1"/>
  <c r="AD45" i="1"/>
  <c r="AF44" i="1"/>
  <c r="AD44" i="1"/>
  <c r="AF43" i="1"/>
  <c r="AD43" i="1"/>
  <c r="AF42" i="1"/>
  <c r="AD42" i="1"/>
  <c r="AF41" i="1"/>
  <c r="AD41" i="1"/>
  <c r="AF40" i="1"/>
  <c r="AD40" i="1"/>
  <c r="AF38" i="1"/>
  <c r="AD38" i="1"/>
  <c r="AF37" i="1"/>
  <c r="AD37" i="1"/>
  <c r="AF36" i="1"/>
  <c r="AD36" i="1"/>
  <c r="AF35" i="1"/>
  <c r="AD35" i="1"/>
  <c r="AF34" i="1"/>
  <c r="AD34" i="1"/>
  <c r="AF33" i="1"/>
  <c r="AD33" i="1"/>
  <c r="AF32" i="1"/>
  <c r="AD32" i="1"/>
  <c r="AF31" i="1"/>
  <c r="AD31" i="1"/>
  <c r="AF30" i="1"/>
  <c r="AD30" i="1"/>
  <c r="AF29" i="1"/>
  <c r="AD29" i="1"/>
  <c r="AF28" i="1"/>
  <c r="AD28" i="1"/>
  <c r="AF27" i="1"/>
  <c r="AD27" i="1"/>
  <c r="AF26" i="1"/>
  <c r="AD26" i="1"/>
  <c r="AF25" i="1"/>
  <c r="AD25" i="1"/>
  <c r="AF23" i="1"/>
  <c r="AD23" i="1"/>
  <c r="AF22" i="1"/>
  <c r="AD22" i="1"/>
  <c r="AF21" i="1"/>
  <c r="AD21" i="1"/>
  <c r="AF20" i="1"/>
  <c r="AD20" i="1"/>
  <c r="AF19" i="1"/>
  <c r="AD19" i="1"/>
  <c r="AF18" i="1"/>
  <c r="AD18" i="1"/>
  <c r="AF17" i="1"/>
  <c r="AD17" i="1"/>
  <c r="AF16" i="1"/>
  <c r="AD16" i="1"/>
  <c r="AF15" i="1"/>
  <c r="AD15" i="1"/>
  <c r="AF14" i="1"/>
  <c r="AD14" i="1"/>
  <c r="AF13" i="1"/>
  <c r="AD13" i="1"/>
  <c r="AF12" i="1"/>
  <c r="AD12" i="1"/>
  <c r="AF11" i="1"/>
  <c r="AD11" i="1"/>
  <c r="AF10" i="1"/>
  <c r="AD10" i="1"/>
  <c r="AF9" i="1"/>
  <c r="AD9" i="1"/>
  <c r="AF8" i="1"/>
  <c r="AD8" i="1"/>
  <c r="AF7" i="1"/>
  <c r="AD7" i="1"/>
  <c r="AF5" i="1"/>
  <c r="AD5" i="1"/>
  <c r="AF4" i="1"/>
  <c r="AD4" i="1"/>
  <c r="AB63" i="1"/>
  <c r="Z63" i="1"/>
  <c r="AB62" i="1"/>
  <c r="Z62" i="1"/>
  <c r="AB61" i="1"/>
  <c r="Z61" i="1"/>
  <c r="AB60" i="1"/>
  <c r="Z60" i="1"/>
  <c r="AB59" i="1"/>
  <c r="Z59" i="1"/>
  <c r="AB58" i="1"/>
  <c r="Z58" i="1"/>
  <c r="AB57" i="1"/>
  <c r="Z57" i="1"/>
  <c r="AB56" i="1"/>
  <c r="Z56" i="1"/>
  <c r="AB55" i="1"/>
  <c r="Z55" i="1"/>
  <c r="AB54" i="1"/>
  <c r="Z54" i="1"/>
  <c r="AB52" i="1"/>
  <c r="Z52" i="1"/>
  <c r="AB51" i="1"/>
  <c r="Z51" i="1"/>
  <c r="AB50" i="1"/>
  <c r="Z50" i="1"/>
  <c r="AB49" i="1"/>
  <c r="Z49" i="1"/>
  <c r="AB48" i="1"/>
  <c r="Z48" i="1"/>
  <c r="AB47" i="1"/>
  <c r="Z47" i="1"/>
  <c r="AB46" i="1"/>
  <c r="Z46" i="1"/>
  <c r="AB45" i="1"/>
  <c r="Z45" i="1"/>
  <c r="AB44" i="1"/>
  <c r="Z44" i="1"/>
  <c r="AB43" i="1"/>
  <c r="Z43" i="1"/>
  <c r="AB42" i="1"/>
  <c r="Z42" i="1"/>
  <c r="AB41" i="1"/>
  <c r="Z41" i="1"/>
  <c r="AB40" i="1"/>
  <c r="Z40" i="1"/>
  <c r="AB38" i="1"/>
  <c r="Z38" i="1"/>
  <c r="AB37" i="1"/>
  <c r="Z37" i="1"/>
  <c r="AB36" i="1"/>
  <c r="Z36" i="1"/>
  <c r="AB35" i="1"/>
  <c r="Z35" i="1"/>
  <c r="AB34" i="1"/>
  <c r="Z34" i="1"/>
  <c r="AB33" i="1"/>
  <c r="Z33" i="1"/>
  <c r="AB32" i="1"/>
  <c r="Z32" i="1"/>
  <c r="AB31" i="1"/>
  <c r="Z31" i="1"/>
  <c r="AB30" i="1"/>
  <c r="Z30" i="1"/>
  <c r="AB29" i="1"/>
  <c r="Z29" i="1"/>
  <c r="AB28" i="1"/>
  <c r="Z28" i="1"/>
  <c r="AB27" i="1"/>
  <c r="Z27" i="1"/>
  <c r="AB26" i="1"/>
  <c r="Z26" i="1"/>
  <c r="AB25" i="1"/>
  <c r="Z25" i="1"/>
  <c r="AB23" i="1"/>
  <c r="Z23" i="1"/>
  <c r="AB22" i="1"/>
  <c r="Z22" i="1"/>
  <c r="AB21" i="1"/>
  <c r="Z21" i="1"/>
  <c r="AB20" i="1"/>
  <c r="Z20" i="1"/>
  <c r="AB19" i="1"/>
  <c r="Z19" i="1"/>
  <c r="AB18" i="1"/>
  <c r="Z18" i="1"/>
  <c r="AB17" i="1"/>
  <c r="Z17" i="1"/>
  <c r="AB16" i="1"/>
  <c r="Z16" i="1"/>
  <c r="AB15" i="1"/>
  <c r="Z15" i="1"/>
  <c r="AB14" i="1"/>
  <c r="Z14" i="1"/>
  <c r="AB13" i="1"/>
  <c r="Z13" i="1"/>
  <c r="AB12" i="1"/>
  <c r="Z12" i="1"/>
  <c r="AB11" i="1"/>
  <c r="Z11" i="1"/>
  <c r="AB10" i="1"/>
  <c r="Z10" i="1"/>
  <c r="AB9" i="1"/>
  <c r="Z9" i="1"/>
  <c r="AB8" i="1"/>
  <c r="Z8" i="1"/>
  <c r="AB7" i="1"/>
  <c r="Z7" i="1"/>
  <c r="AB5" i="1"/>
  <c r="Z5" i="1"/>
  <c r="AB4" i="1"/>
  <c r="Z4" i="1"/>
  <c r="X63" i="1"/>
  <c r="V63" i="1"/>
  <c r="X62" i="1"/>
  <c r="V62" i="1"/>
  <c r="X61" i="1"/>
  <c r="V61" i="1"/>
  <c r="X60" i="1"/>
  <c r="V60" i="1"/>
  <c r="X59" i="1"/>
  <c r="V59" i="1"/>
  <c r="X58" i="1"/>
  <c r="V58" i="1"/>
  <c r="X57" i="1"/>
  <c r="V57" i="1"/>
  <c r="X56" i="1"/>
  <c r="V56" i="1"/>
  <c r="X55" i="1"/>
  <c r="V55" i="1"/>
  <c r="X54" i="1"/>
  <c r="V54" i="1"/>
  <c r="X52" i="1"/>
  <c r="V52" i="1"/>
  <c r="X51" i="1"/>
  <c r="V51" i="1"/>
  <c r="X50" i="1"/>
  <c r="V50" i="1"/>
  <c r="X49" i="1"/>
  <c r="V49" i="1"/>
  <c r="X48" i="1"/>
  <c r="V48" i="1"/>
  <c r="X47" i="1"/>
  <c r="V47" i="1"/>
  <c r="X46" i="1"/>
  <c r="V46" i="1"/>
  <c r="X45" i="1"/>
  <c r="V45" i="1"/>
  <c r="X44" i="1"/>
  <c r="V44" i="1"/>
  <c r="X43" i="1"/>
  <c r="V43" i="1"/>
  <c r="X42" i="1"/>
  <c r="V42" i="1"/>
  <c r="X41" i="1"/>
  <c r="V41" i="1"/>
  <c r="X40" i="1"/>
  <c r="V40" i="1"/>
  <c r="X38" i="1"/>
  <c r="V38" i="1"/>
  <c r="X37" i="1"/>
  <c r="V37" i="1"/>
  <c r="X36" i="1"/>
  <c r="V36" i="1"/>
  <c r="X35" i="1"/>
  <c r="V35" i="1"/>
  <c r="X34" i="1"/>
  <c r="V34" i="1"/>
  <c r="X33" i="1"/>
  <c r="V33" i="1"/>
  <c r="X32" i="1"/>
  <c r="V32" i="1"/>
  <c r="X31" i="1"/>
  <c r="V31" i="1"/>
  <c r="X30" i="1"/>
  <c r="V30" i="1"/>
  <c r="X29" i="1"/>
  <c r="V29" i="1"/>
  <c r="X28" i="1"/>
  <c r="V28" i="1"/>
  <c r="X27" i="1"/>
  <c r="V27" i="1"/>
  <c r="X26" i="1"/>
  <c r="V26" i="1"/>
  <c r="X25" i="1"/>
  <c r="V25" i="1"/>
  <c r="X23" i="1"/>
  <c r="V23" i="1"/>
  <c r="X22" i="1"/>
  <c r="V22" i="1"/>
  <c r="X21" i="1"/>
  <c r="V21" i="1"/>
  <c r="X20" i="1"/>
  <c r="V20" i="1"/>
  <c r="X19" i="1"/>
  <c r="V19" i="1"/>
  <c r="X18" i="1"/>
  <c r="V18" i="1"/>
  <c r="X17" i="1"/>
  <c r="V17" i="1"/>
  <c r="X16" i="1"/>
  <c r="V16" i="1"/>
  <c r="X15" i="1"/>
  <c r="V15" i="1"/>
  <c r="X14" i="1"/>
  <c r="V14" i="1"/>
  <c r="X13" i="1"/>
  <c r="V13" i="1"/>
  <c r="X12" i="1"/>
  <c r="V12" i="1"/>
  <c r="X11" i="1"/>
  <c r="V11" i="1"/>
  <c r="X10" i="1"/>
  <c r="V10" i="1"/>
  <c r="X9" i="1"/>
  <c r="V9" i="1"/>
  <c r="X8" i="1"/>
  <c r="V8" i="1"/>
  <c r="X7" i="1"/>
  <c r="V7" i="1"/>
  <c r="X5" i="1"/>
  <c r="V5" i="1"/>
  <c r="X4" i="1"/>
  <c r="V4" i="1"/>
  <c r="T63" i="1"/>
  <c r="R63" i="1"/>
  <c r="T62" i="1"/>
  <c r="R62" i="1"/>
  <c r="T61" i="1"/>
  <c r="R61" i="1"/>
  <c r="T60" i="1"/>
  <c r="R60" i="1"/>
  <c r="T59" i="1"/>
  <c r="R59" i="1"/>
  <c r="T58" i="1"/>
  <c r="R58" i="1"/>
  <c r="T57" i="1"/>
  <c r="R57" i="1"/>
  <c r="T56" i="1"/>
  <c r="R56" i="1"/>
  <c r="T55" i="1"/>
  <c r="R55" i="1"/>
  <c r="T54" i="1"/>
  <c r="R54" i="1"/>
  <c r="T52" i="1"/>
  <c r="R52" i="1"/>
  <c r="T51" i="1"/>
  <c r="R51" i="1"/>
  <c r="T50" i="1"/>
  <c r="R50" i="1"/>
  <c r="T49" i="1"/>
  <c r="R49" i="1"/>
  <c r="T48" i="1"/>
  <c r="R48" i="1"/>
  <c r="T47" i="1"/>
  <c r="R47" i="1"/>
  <c r="T46" i="1"/>
  <c r="R46" i="1"/>
  <c r="T45" i="1"/>
  <c r="R45" i="1"/>
  <c r="T44" i="1"/>
  <c r="R44" i="1"/>
  <c r="T43" i="1"/>
  <c r="R43" i="1"/>
  <c r="T42" i="1"/>
  <c r="R42" i="1"/>
  <c r="T41" i="1"/>
  <c r="R41" i="1"/>
  <c r="T40" i="1"/>
  <c r="R40" i="1"/>
  <c r="T38" i="1"/>
  <c r="R38" i="1"/>
  <c r="T37" i="1"/>
  <c r="R37" i="1"/>
  <c r="T36" i="1"/>
  <c r="R36" i="1"/>
  <c r="T35" i="1"/>
  <c r="R35" i="1"/>
  <c r="T34" i="1"/>
  <c r="R34" i="1"/>
  <c r="T33" i="1"/>
  <c r="R33" i="1"/>
  <c r="T32" i="1"/>
  <c r="R32" i="1"/>
  <c r="T31" i="1"/>
  <c r="R31" i="1"/>
  <c r="T30" i="1"/>
  <c r="R30" i="1"/>
  <c r="T29" i="1"/>
  <c r="R29" i="1"/>
  <c r="T28" i="1"/>
  <c r="R28" i="1"/>
  <c r="T27" i="1"/>
  <c r="R27" i="1"/>
  <c r="T26" i="1"/>
  <c r="R26" i="1"/>
  <c r="T25" i="1"/>
  <c r="R25" i="1"/>
  <c r="T23" i="1"/>
  <c r="R23" i="1"/>
  <c r="T22" i="1"/>
  <c r="R22" i="1"/>
  <c r="T21" i="1"/>
  <c r="R21" i="1"/>
  <c r="T20" i="1"/>
  <c r="R20" i="1"/>
  <c r="T19" i="1"/>
  <c r="R19" i="1"/>
  <c r="T18" i="1"/>
  <c r="R18" i="1"/>
  <c r="T17" i="1"/>
  <c r="R17" i="1"/>
  <c r="T16" i="1"/>
  <c r="R16" i="1"/>
  <c r="T15" i="1"/>
  <c r="R15" i="1"/>
  <c r="T14" i="1"/>
  <c r="R14" i="1"/>
  <c r="T13" i="1"/>
  <c r="R13" i="1"/>
  <c r="T12" i="1"/>
  <c r="R12" i="1"/>
  <c r="T11" i="1"/>
  <c r="R11" i="1"/>
  <c r="T10" i="1"/>
  <c r="R10" i="1"/>
  <c r="T9" i="1"/>
  <c r="R9" i="1"/>
  <c r="T8" i="1"/>
  <c r="R8" i="1"/>
  <c r="T7" i="1"/>
  <c r="R7" i="1"/>
  <c r="T5" i="1"/>
  <c r="R5" i="1"/>
  <c r="T4" i="1"/>
  <c r="R4" i="1"/>
  <c r="P63" i="1"/>
  <c r="N63" i="1"/>
  <c r="P62" i="1"/>
  <c r="N62" i="1"/>
  <c r="P61" i="1"/>
  <c r="N61" i="1"/>
  <c r="P60" i="1"/>
  <c r="N60" i="1"/>
  <c r="P59" i="1"/>
  <c r="N59" i="1"/>
  <c r="P58" i="1"/>
  <c r="N58" i="1"/>
  <c r="P57" i="1"/>
  <c r="N57" i="1"/>
  <c r="P56" i="1"/>
  <c r="N56" i="1"/>
  <c r="P55" i="1"/>
  <c r="N55" i="1"/>
  <c r="P54" i="1"/>
  <c r="N54" i="1"/>
  <c r="P52" i="1"/>
  <c r="N52" i="1"/>
  <c r="P51" i="1"/>
  <c r="N51" i="1"/>
  <c r="P50" i="1"/>
  <c r="N50" i="1"/>
  <c r="P49" i="1"/>
  <c r="N49" i="1"/>
  <c r="P48" i="1"/>
  <c r="N48" i="1"/>
  <c r="P47" i="1"/>
  <c r="N47" i="1"/>
  <c r="P46" i="1"/>
  <c r="N46" i="1"/>
  <c r="P45" i="1"/>
  <c r="N45" i="1"/>
  <c r="P44" i="1"/>
  <c r="N44" i="1"/>
  <c r="P43" i="1"/>
  <c r="N43" i="1"/>
  <c r="P42" i="1"/>
  <c r="N42" i="1"/>
  <c r="P41" i="1"/>
  <c r="N41" i="1"/>
  <c r="P40" i="1"/>
  <c r="N40" i="1"/>
  <c r="P38" i="1"/>
  <c r="N38" i="1"/>
  <c r="P37" i="1"/>
  <c r="N37" i="1"/>
  <c r="P36" i="1"/>
  <c r="N36" i="1"/>
  <c r="P35" i="1"/>
  <c r="N35" i="1"/>
  <c r="P34" i="1"/>
  <c r="N34" i="1"/>
  <c r="P33" i="1"/>
  <c r="N33" i="1"/>
  <c r="P32" i="1"/>
  <c r="N32" i="1"/>
  <c r="P31" i="1"/>
  <c r="N31" i="1"/>
  <c r="P30" i="1"/>
  <c r="N30" i="1"/>
  <c r="P29" i="1"/>
  <c r="N29" i="1"/>
  <c r="P28" i="1"/>
  <c r="N28" i="1"/>
  <c r="P27" i="1"/>
  <c r="N27" i="1"/>
  <c r="P26" i="1"/>
  <c r="N26" i="1"/>
  <c r="P25" i="1"/>
  <c r="N25" i="1"/>
  <c r="P23" i="1"/>
  <c r="N23" i="1"/>
  <c r="P22" i="1"/>
  <c r="N22" i="1"/>
  <c r="P21" i="1"/>
  <c r="N21" i="1"/>
  <c r="P20" i="1"/>
  <c r="N20" i="1"/>
  <c r="P19" i="1"/>
  <c r="N19" i="1"/>
  <c r="P18" i="1"/>
  <c r="N18" i="1"/>
  <c r="P17" i="1"/>
  <c r="N17" i="1"/>
  <c r="P16" i="1"/>
  <c r="N16" i="1"/>
  <c r="P15" i="1"/>
  <c r="N15" i="1"/>
  <c r="P14" i="1"/>
  <c r="N14" i="1"/>
  <c r="P13" i="1"/>
  <c r="N13" i="1"/>
  <c r="P12" i="1"/>
  <c r="N12" i="1"/>
  <c r="P11" i="1"/>
  <c r="N11" i="1"/>
  <c r="P10" i="1"/>
  <c r="N10" i="1"/>
  <c r="P9" i="1"/>
  <c r="N9" i="1"/>
  <c r="P8" i="1"/>
  <c r="N8" i="1"/>
  <c r="P7" i="1"/>
  <c r="N7" i="1"/>
  <c r="P5" i="1"/>
  <c r="N5" i="1"/>
  <c r="P4" i="1"/>
  <c r="N4" i="1"/>
  <c r="H63" i="1"/>
  <c r="F63" i="1"/>
  <c r="H62" i="1"/>
  <c r="F62" i="1"/>
  <c r="H61" i="1"/>
  <c r="F61" i="1"/>
  <c r="H60" i="1"/>
  <c r="F60" i="1"/>
  <c r="H59" i="1"/>
  <c r="F59" i="1"/>
  <c r="H58" i="1"/>
  <c r="F58" i="1"/>
  <c r="H57" i="1"/>
  <c r="F57" i="1"/>
  <c r="H56" i="1"/>
  <c r="F56" i="1"/>
  <c r="H55" i="1"/>
  <c r="F55" i="1"/>
  <c r="H54" i="1"/>
  <c r="F54" i="1"/>
  <c r="H52" i="1"/>
  <c r="F52" i="1"/>
  <c r="H51" i="1"/>
  <c r="F51" i="1"/>
  <c r="H50" i="1"/>
  <c r="F50" i="1"/>
  <c r="H49" i="1"/>
  <c r="F49" i="1"/>
  <c r="H48" i="1"/>
  <c r="F48" i="1"/>
  <c r="H47" i="1"/>
  <c r="F47" i="1"/>
  <c r="H46" i="1"/>
  <c r="F46" i="1"/>
  <c r="H45" i="1"/>
  <c r="F45" i="1"/>
  <c r="H44" i="1"/>
  <c r="F44" i="1"/>
  <c r="H43" i="1"/>
  <c r="F43" i="1"/>
  <c r="H42" i="1"/>
  <c r="F42" i="1"/>
  <c r="H41" i="1"/>
  <c r="F41" i="1"/>
  <c r="H40" i="1"/>
  <c r="F40" i="1"/>
  <c r="H38" i="1"/>
  <c r="F38" i="1"/>
  <c r="H37" i="1"/>
  <c r="F37" i="1"/>
  <c r="H36" i="1"/>
  <c r="F36" i="1"/>
  <c r="H35" i="1"/>
  <c r="F35" i="1"/>
  <c r="H34" i="1"/>
  <c r="F34" i="1"/>
  <c r="H33" i="1"/>
  <c r="F33" i="1"/>
  <c r="H32" i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3" i="1"/>
  <c r="F23" i="1"/>
  <c r="H22" i="1"/>
  <c r="F22" i="1"/>
  <c r="H21" i="1"/>
  <c r="F21" i="1"/>
  <c r="H20" i="1"/>
  <c r="F20" i="1"/>
  <c r="H19" i="1"/>
  <c r="F19" i="1"/>
  <c r="H18" i="1"/>
  <c r="F18" i="1"/>
  <c r="H17" i="1"/>
  <c r="F17" i="1"/>
  <c r="H16" i="1"/>
  <c r="F16" i="1"/>
  <c r="H15" i="1"/>
  <c r="F15" i="1"/>
  <c r="H14" i="1"/>
  <c r="F14" i="1"/>
  <c r="H13" i="1"/>
  <c r="F13" i="1"/>
  <c r="H12" i="1"/>
  <c r="F12" i="1"/>
  <c r="H11" i="1"/>
  <c r="F11" i="1"/>
  <c r="H10" i="1"/>
  <c r="F10" i="1"/>
  <c r="H9" i="1"/>
  <c r="F9" i="1"/>
  <c r="H8" i="1"/>
  <c r="F8" i="1"/>
  <c r="H7" i="1"/>
  <c r="F7" i="1"/>
  <c r="H5" i="1"/>
  <c r="F5" i="1"/>
  <c r="H4" i="1"/>
  <c r="F4" i="1"/>
  <c r="C63" i="1"/>
  <c r="K63" i="1" s="1"/>
  <c r="C66" i="3" s="1"/>
  <c r="B63" i="1"/>
  <c r="C62" i="1"/>
  <c r="K62" i="1" s="1"/>
  <c r="C65" i="3" s="1"/>
  <c r="B62" i="1"/>
  <c r="C61" i="1"/>
  <c r="K61" i="1" s="1"/>
  <c r="C64" i="3" s="1"/>
  <c r="B61" i="1"/>
  <c r="C60" i="1"/>
  <c r="K60" i="1" s="1"/>
  <c r="C63" i="3" s="1"/>
  <c r="B60" i="1"/>
  <c r="C59" i="1"/>
  <c r="K59" i="1" s="1"/>
  <c r="C62" i="3" s="1"/>
  <c r="B59" i="1"/>
  <c r="C58" i="1"/>
  <c r="K58" i="1" s="1"/>
  <c r="C61" i="3" s="1"/>
  <c r="B58" i="1"/>
  <c r="C57" i="1"/>
  <c r="K57" i="1" s="1"/>
  <c r="C60" i="3" s="1"/>
  <c r="B57" i="1"/>
  <c r="C56" i="1"/>
  <c r="K56" i="1" s="1"/>
  <c r="C59" i="3" s="1"/>
  <c r="B56" i="1"/>
  <c r="C55" i="1"/>
  <c r="K55" i="1" s="1"/>
  <c r="C58" i="3" s="1"/>
  <c r="B55" i="1"/>
  <c r="C54" i="1"/>
  <c r="K54" i="1" s="1"/>
  <c r="C57" i="3" s="1"/>
  <c r="B54" i="1"/>
  <c r="C52" i="1"/>
  <c r="K52" i="1" s="1"/>
  <c r="C55" i="3" s="1"/>
  <c r="B52" i="1"/>
  <c r="C51" i="1"/>
  <c r="K51" i="1" s="1"/>
  <c r="C54" i="3" s="1"/>
  <c r="B51" i="1"/>
  <c r="C50" i="1"/>
  <c r="K50" i="1" s="1"/>
  <c r="C53" i="3" s="1"/>
  <c r="B50" i="1"/>
  <c r="C49" i="1"/>
  <c r="K49" i="1" s="1"/>
  <c r="C52" i="3" s="1"/>
  <c r="B49" i="1"/>
  <c r="C48" i="1"/>
  <c r="K48" i="1" s="1"/>
  <c r="C51" i="3" s="1"/>
  <c r="B48" i="1"/>
  <c r="C47" i="1"/>
  <c r="K47" i="1" s="1"/>
  <c r="C50" i="3" s="1"/>
  <c r="B47" i="1"/>
  <c r="C46" i="1"/>
  <c r="K46" i="1" s="1"/>
  <c r="C49" i="3" s="1"/>
  <c r="B46" i="1"/>
  <c r="C45" i="1"/>
  <c r="K45" i="1" s="1"/>
  <c r="C48" i="3" s="1"/>
  <c r="B45" i="1"/>
  <c r="C44" i="1"/>
  <c r="K44" i="1" s="1"/>
  <c r="C47" i="3" s="1"/>
  <c r="B44" i="1"/>
  <c r="C43" i="1"/>
  <c r="K43" i="1" s="1"/>
  <c r="C46" i="3" s="1"/>
  <c r="B43" i="1"/>
  <c r="C42" i="1"/>
  <c r="K42" i="1" s="1"/>
  <c r="C45" i="3" s="1"/>
  <c r="B42" i="1"/>
  <c r="C41" i="1"/>
  <c r="K41" i="1" s="1"/>
  <c r="C44" i="3" s="1"/>
  <c r="B41" i="1"/>
  <c r="C40" i="1"/>
  <c r="K40" i="1" s="1"/>
  <c r="C43" i="3" s="1"/>
  <c r="B40" i="1"/>
  <c r="C38" i="1"/>
  <c r="K38" i="1" s="1"/>
  <c r="C41" i="3" s="1"/>
  <c r="B38" i="1"/>
  <c r="C37" i="1"/>
  <c r="K37" i="1" s="1"/>
  <c r="C40" i="3" s="1"/>
  <c r="B37" i="1"/>
  <c r="C36" i="1"/>
  <c r="K36" i="1" s="1"/>
  <c r="C39" i="3" s="1"/>
  <c r="B36" i="1"/>
  <c r="C35" i="1"/>
  <c r="K35" i="1" s="1"/>
  <c r="C38" i="3" s="1"/>
  <c r="B35" i="1"/>
  <c r="C34" i="1"/>
  <c r="K34" i="1" s="1"/>
  <c r="C37" i="3" s="1"/>
  <c r="B34" i="1"/>
  <c r="C33" i="1"/>
  <c r="K33" i="1" s="1"/>
  <c r="C36" i="3" s="1"/>
  <c r="B33" i="1"/>
  <c r="C32" i="1"/>
  <c r="K32" i="1" s="1"/>
  <c r="C35" i="3" s="1"/>
  <c r="B32" i="1"/>
  <c r="C31" i="1"/>
  <c r="K31" i="1" s="1"/>
  <c r="C34" i="3" s="1"/>
  <c r="B31" i="1"/>
  <c r="C30" i="1"/>
  <c r="K30" i="1" s="1"/>
  <c r="C33" i="3" s="1"/>
  <c r="B30" i="1"/>
  <c r="C29" i="1"/>
  <c r="K29" i="1" s="1"/>
  <c r="C32" i="3" s="1"/>
  <c r="B29" i="1"/>
  <c r="C28" i="1"/>
  <c r="K28" i="1" s="1"/>
  <c r="C31" i="3" s="1"/>
  <c r="B28" i="1"/>
  <c r="C27" i="1"/>
  <c r="K27" i="1" s="1"/>
  <c r="C30" i="3" s="1"/>
  <c r="B27" i="1"/>
  <c r="C26" i="1"/>
  <c r="K26" i="1" s="1"/>
  <c r="C29" i="3" s="1"/>
  <c r="B26" i="1"/>
  <c r="C25" i="1"/>
  <c r="K25" i="1" s="1"/>
  <c r="C28" i="3" s="1"/>
  <c r="B25" i="1"/>
  <c r="C23" i="1"/>
  <c r="K23" i="1" s="1"/>
  <c r="C26" i="3" s="1"/>
  <c r="B23" i="1"/>
  <c r="C22" i="1"/>
  <c r="K22" i="1" s="1"/>
  <c r="C25" i="3" s="1"/>
  <c r="B22" i="1"/>
  <c r="C21" i="1"/>
  <c r="K21" i="1" s="1"/>
  <c r="C24" i="3" s="1"/>
  <c r="B21" i="1"/>
  <c r="C20" i="1"/>
  <c r="K20" i="1" s="1"/>
  <c r="C23" i="3" s="1"/>
  <c r="B20" i="1"/>
  <c r="C19" i="1"/>
  <c r="K19" i="1" s="1"/>
  <c r="C22" i="3" s="1"/>
  <c r="B19" i="1"/>
  <c r="C18" i="1"/>
  <c r="K18" i="1" s="1"/>
  <c r="C21" i="3" s="1"/>
  <c r="B18" i="1"/>
  <c r="C17" i="1"/>
  <c r="K17" i="1" s="1"/>
  <c r="C20" i="3" s="1"/>
  <c r="B17" i="1"/>
  <c r="C16" i="1"/>
  <c r="K16" i="1" s="1"/>
  <c r="C19" i="3" s="1"/>
  <c r="B16" i="1"/>
  <c r="C15" i="1"/>
  <c r="K15" i="1" s="1"/>
  <c r="C18" i="3" s="1"/>
  <c r="B15" i="1"/>
  <c r="C14" i="1"/>
  <c r="K14" i="1" s="1"/>
  <c r="C17" i="3" s="1"/>
  <c r="B14" i="1"/>
  <c r="C13" i="1"/>
  <c r="K13" i="1" s="1"/>
  <c r="C16" i="3" s="1"/>
  <c r="B13" i="1"/>
  <c r="C12" i="1"/>
  <c r="K12" i="1" s="1"/>
  <c r="C15" i="3" s="1"/>
  <c r="B12" i="1"/>
  <c r="C11" i="1"/>
  <c r="K11" i="1" s="1"/>
  <c r="C14" i="3" s="1"/>
  <c r="B11" i="1"/>
  <c r="C10" i="1"/>
  <c r="K10" i="1" s="1"/>
  <c r="C13" i="3" s="1"/>
  <c r="B10" i="1"/>
  <c r="C9" i="1"/>
  <c r="K9" i="1" s="1"/>
  <c r="C12" i="3" s="1"/>
  <c r="B9" i="1"/>
  <c r="C8" i="1"/>
  <c r="K8" i="1" s="1"/>
  <c r="C11" i="3" s="1"/>
  <c r="B8" i="1"/>
  <c r="C7" i="1"/>
  <c r="K7" i="1" s="1"/>
  <c r="C10" i="3" s="1"/>
  <c r="B7" i="1"/>
  <c r="C5" i="1"/>
  <c r="K5" i="1" s="1"/>
  <c r="C8" i="3" s="1"/>
  <c r="B5" i="1"/>
  <c r="C4" i="1"/>
  <c r="K4" i="1" s="1"/>
  <c r="C7" i="3" s="1"/>
  <c r="B4" i="1"/>
  <c r="A63" i="1"/>
  <c r="A62" i="1"/>
  <c r="A61" i="1"/>
  <c r="A60" i="1"/>
  <c r="A59" i="1"/>
  <c r="A58" i="1"/>
  <c r="A57" i="1"/>
  <c r="A56" i="1"/>
  <c r="A55" i="1"/>
  <c r="A54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5" i="1"/>
  <c r="A4" i="1"/>
  <c r="M62" i="1" l="1"/>
  <c r="D65" i="3" s="1"/>
  <c r="M45" i="1"/>
  <c r="D48" i="3" s="1"/>
  <c r="M28" i="1"/>
  <c r="D31" i="3" s="1"/>
  <c r="M11" i="1"/>
  <c r="D14" i="3" s="1"/>
  <c r="M35" i="1"/>
  <c r="D38" i="3" s="1"/>
  <c r="M51" i="1"/>
  <c r="D54" i="3" s="1"/>
  <c r="M34" i="1"/>
  <c r="D37" i="3" s="1"/>
  <c r="M17" i="1"/>
  <c r="D20" i="3" s="1"/>
  <c r="M50" i="1"/>
  <c r="D53" i="3" s="1"/>
  <c r="M33" i="1"/>
  <c r="D36" i="3" s="1"/>
  <c r="M16" i="1"/>
  <c r="D19" i="3" s="1"/>
  <c r="M52" i="1"/>
  <c r="D55" i="3" s="1"/>
  <c r="M49" i="1"/>
  <c r="D52" i="3" s="1"/>
  <c r="M32" i="1"/>
  <c r="D35" i="3" s="1"/>
  <c r="M15" i="1"/>
  <c r="D18" i="3" s="1"/>
  <c r="M48" i="1"/>
  <c r="D51" i="3" s="1"/>
  <c r="M31" i="1"/>
  <c r="D34" i="3" s="1"/>
  <c r="M14" i="1"/>
  <c r="D17" i="3" s="1"/>
  <c r="M47" i="1"/>
  <c r="D50" i="3" s="1"/>
  <c r="M30" i="1"/>
  <c r="D33" i="3" s="1"/>
  <c r="M13" i="1"/>
  <c r="D16" i="3" s="1"/>
  <c r="M18" i="1"/>
  <c r="D21" i="3" s="1"/>
  <c r="M63" i="1"/>
  <c r="D66" i="3" s="1"/>
  <c r="M46" i="1"/>
  <c r="D49" i="3" s="1"/>
  <c r="M29" i="1"/>
  <c r="D32" i="3" s="1"/>
  <c r="M12" i="1"/>
  <c r="D15" i="3" s="1"/>
  <c r="H64" i="3"/>
  <c r="H47" i="3"/>
  <c r="H30" i="3"/>
  <c r="H13" i="3"/>
  <c r="H54" i="3"/>
  <c r="H37" i="3"/>
  <c r="H12" i="3"/>
  <c r="H45" i="3"/>
  <c r="H61" i="3"/>
  <c r="H35" i="3"/>
  <c r="H18" i="3"/>
  <c r="H10" i="3"/>
  <c r="H60" i="3"/>
  <c r="H51" i="3"/>
  <c r="H43" i="3"/>
  <c r="H34" i="3"/>
  <c r="H25" i="3"/>
  <c r="H17" i="3"/>
  <c r="H8" i="3"/>
  <c r="H55" i="3"/>
  <c r="H20" i="3"/>
  <c r="H53" i="3"/>
  <c r="H11" i="3"/>
  <c r="H44" i="3"/>
  <c r="H59" i="3"/>
  <c r="H50" i="3"/>
  <c r="H41" i="3"/>
  <c r="H33" i="3"/>
  <c r="H24" i="3"/>
  <c r="H16" i="3"/>
  <c r="H7" i="3"/>
  <c r="H38" i="3"/>
  <c r="H46" i="3"/>
  <c r="H62" i="3"/>
  <c r="H36" i="3"/>
  <c r="H19" i="3"/>
  <c r="H26" i="3"/>
  <c r="H66" i="3"/>
  <c r="H58" i="3"/>
  <c r="H49" i="3"/>
  <c r="H40" i="3"/>
  <c r="H32" i="3"/>
  <c r="H23" i="3"/>
  <c r="H15" i="3"/>
  <c r="H21" i="3"/>
  <c r="H63" i="3"/>
  <c r="H29" i="3"/>
  <c r="H28" i="3"/>
  <c r="H52" i="3"/>
  <c r="H65" i="3"/>
  <c r="H57" i="3"/>
  <c r="H48" i="3"/>
  <c r="H39" i="3"/>
  <c r="H31" i="3"/>
  <c r="H22" i="3"/>
  <c r="H14" i="3"/>
  <c r="AA23" i="9"/>
  <c r="AE23" i="9"/>
  <c r="CN6" i="2"/>
  <c r="CN4" i="8"/>
  <c r="CB6" i="2"/>
  <c r="CB4" i="8"/>
  <c r="DZ4" i="8"/>
  <c r="AC6" i="2"/>
  <c r="AC4" i="8"/>
  <c r="D6" i="5" s="1"/>
  <c r="O6" i="2"/>
  <c r="O4" i="8"/>
  <c r="C6" i="5" s="1"/>
  <c r="DL6" i="2"/>
  <c r="DL4" i="8"/>
  <c r="CZ4" i="2"/>
  <c r="FB4" i="2"/>
  <c r="AF61" i="9"/>
  <c r="AF23" i="9"/>
  <c r="AF12" i="9"/>
  <c r="AF60" i="9"/>
  <c r="AF28" i="9"/>
  <c r="V4" i="9"/>
  <c r="X4" i="9"/>
  <c r="X6" i="9" s="1"/>
  <c r="S4" i="9"/>
  <c r="R4" i="9"/>
  <c r="T4" i="9"/>
  <c r="AB4" i="9" s="1"/>
  <c r="U4" i="9"/>
  <c r="T6" i="9"/>
  <c r="W4" i="9"/>
  <c r="FA7" i="2"/>
  <c r="FA8" i="2"/>
  <c r="FA9" i="2"/>
  <c r="FA10" i="2"/>
  <c r="FA11" i="2"/>
  <c r="FA12" i="2"/>
  <c r="FA13" i="2"/>
  <c r="FA14" i="2"/>
  <c r="FA15" i="2"/>
  <c r="FA16" i="2"/>
  <c r="FA17" i="2"/>
  <c r="FA18" i="2"/>
  <c r="FA19" i="2"/>
  <c r="FA20" i="2"/>
  <c r="FA21" i="2"/>
  <c r="FA22" i="2"/>
  <c r="FA25" i="2"/>
  <c r="FA26" i="2"/>
  <c r="FA27" i="2"/>
  <c r="FA28" i="2"/>
  <c r="FA29" i="2"/>
  <c r="FA30" i="2"/>
  <c r="FA31" i="2"/>
  <c r="FA32" i="2"/>
  <c r="FA33" i="2"/>
  <c r="FA34" i="2"/>
  <c r="FA35" i="2"/>
  <c r="FA36" i="2"/>
  <c r="FA37" i="2"/>
  <c r="FA40" i="2"/>
  <c r="FA41" i="2"/>
  <c r="FA42" i="2"/>
  <c r="FA43" i="2"/>
  <c r="FA44" i="2"/>
  <c r="FA45" i="2"/>
  <c r="FA46" i="2"/>
  <c r="FA47" i="2"/>
  <c r="FA48" i="2"/>
  <c r="FA49" i="2"/>
  <c r="FA50" i="2"/>
  <c r="FA51" i="2"/>
  <c r="FA54" i="2"/>
  <c r="FA55" i="2"/>
  <c r="FA56" i="2"/>
  <c r="FA57" i="2"/>
  <c r="FA58" i="2"/>
  <c r="FA59" i="2"/>
  <c r="FA60" i="2"/>
  <c r="FA61" i="2"/>
  <c r="FA62" i="2"/>
  <c r="FA63" i="2"/>
  <c r="O63" i="9"/>
  <c r="N63" i="9"/>
  <c r="M63" i="9"/>
  <c r="L63" i="9"/>
  <c r="K63" i="9"/>
  <c r="J63" i="9"/>
  <c r="O61" i="9"/>
  <c r="N61" i="9"/>
  <c r="M61" i="9"/>
  <c r="L61" i="9"/>
  <c r="K61" i="9"/>
  <c r="J61" i="9"/>
  <c r="P61" i="9" s="1"/>
  <c r="O60" i="9"/>
  <c r="N60" i="9"/>
  <c r="M60" i="9"/>
  <c r="L60" i="9"/>
  <c r="K60" i="9"/>
  <c r="J60" i="9"/>
  <c r="O59" i="9"/>
  <c r="N59" i="9"/>
  <c r="M59" i="9"/>
  <c r="L59" i="9"/>
  <c r="K59" i="9"/>
  <c r="J59" i="9"/>
  <c r="O56" i="9"/>
  <c r="N56" i="9"/>
  <c r="M56" i="9"/>
  <c r="L56" i="9"/>
  <c r="K56" i="9"/>
  <c r="J56" i="9"/>
  <c r="O54" i="9"/>
  <c r="N54" i="9"/>
  <c r="M54" i="9"/>
  <c r="L54" i="9"/>
  <c r="K54" i="9"/>
  <c r="J54" i="9"/>
  <c r="P54" i="9" s="1"/>
  <c r="L52" i="9"/>
  <c r="O45" i="9"/>
  <c r="N45" i="9"/>
  <c r="M45" i="9"/>
  <c r="L45" i="9"/>
  <c r="K45" i="9"/>
  <c r="J45" i="9"/>
  <c r="O40" i="9"/>
  <c r="N40" i="9"/>
  <c r="M40" i="9"/>
  <c r="L40" i="9"/>
  <c r="K40" i="9"/>
  <c r="J40" i="9"/>
  <c r="N38" i="9"/>
  <c r="O35" i="9"/>
  <c r="N35" i="9"/>
  <c r="M35" i="9"/>
  <c r="L35" i="9"/>
  <c r="K35" i="9"/>
  <c r="J35" i="9"/>
  <c r="O28" i="9"/>
  <c r="N28" i="9"/>
  <c r="M28" i="9"/>
  <c r="L28" i="9"/>
  <c r="K28" i="9"/>
  <c r="J28" i="9"/>
  <c r="O27" i="9"/>
  <c r="N27" i="9"/>
  <c r="M27" i="9"/>
  <c r="L27" i="9"/>
  <c r="K27" i="9"/>
  <c r="J27" i="9"/>
  <c r="O26" i="9"/>
  <c r="N26" i="9"/>
  <c r="M26" i="9"/>
  <c r="L26" i="9"/>
  <c r="K26" i="9"/>
  <c r="J26" i="9"/>
  <c r="P26" i="9" s="1"/>
  <c r="O22" i="9"/>
  <c r="N22" i="9"/>
  <c r="M22" i="9"/>
  <c r="L22" i="9"/>
  <c r="K22" i="9"/>
  <c r="J22" i="9"/>
  <c r="P22" i="9" s="1"/>
  <c r="O12" i="9"/>
  <c r="N12" i="9"/>
  <c r="M12" i="9"/>
  <c r="L12" i="9"/>
  <c r="P12" i="9" s="1"/>
  <c r="K12" i="9"/>
  <c r="J12" i="9"/>
  <c r="O11" i="9"/>
  <c r="N11" i="9"/>
  <c r="M11" i="9"/>
  <c r="L11" i="9"/>
  <c r="K11" i="9"/>
  <c r="J11" i="9"/>
  <c r="P11" i="9" s="1"/>
  <c r="O10" i="9"/>
  <c r="N10" i="9"/>
  <c r="M10" i="9"/>
  <c r="L10" i="9"/>
  <c r="K10" i="9"/>
  <c r="J10" i="9"/>
  <c r="O7" i="9"/>
  <c r="N7" i="9"/>
  <c r="M7" i="9"/>
  <c r="L7" i="9"/>
  <c r="K7" i="9"/>
  <c r="J7" i="9"/>
  <c r="P7" i="9" s="1"/>
  <c r="L5" i="9"/>
  <c r="C52" i="9"/>
  <c r="K52" i="9" s="1"/>
  <c r="D52" i="9"/>
  <c r="E52" i="9"/>
  <c r="M52" i="9" s="1"/>
  <c r="F52" i="9"/>
  <c r="N52" i="9" s="1"/>
  <c r="G52" i="9"/>
  <c r="O52" i="9" s="1"/>
  <c r="H52" i="9"/>
  <c r="C38" i="9"/>
  <c r="K38" i="9" s="1"/>
  <c r="D38" i="9"/>
  <c r="L38" i="9" s="1"/>
  <c r="E38" i="9"/>
  <c r="M38" i="9" s="1"/>
  <c r="F38" i="9"/>
  <c r="G38" i="9"/>
  <c r="G4" i="9" s="1"/>
  <c r="H38" i="9"/>
  <c r="H5" i="9"/>
  <c r="C23" i="9"/>
  <c r="K23" i="9" s="1"/>
  <c r="D23" i="9"/>
  <c r="L23" i="9" s="1"/>
  <c r="E23" i="9"/>
  <c r="M23" i="9" s="1"/>
  <c r="F23" i="9"/>
  <c r="N23" i="9" s="1"/>
  <c r="G23" i="9"/>
  <c r="O23" i="9" s="1"/>
  <c r="H23" i="9"/>
  <c r="C5" i="9"/>
  <c r="K5" i="9" s="1"/>
  <c r="D5" i="9"/>
  <c r="E5" i="9"/>
  <c r="E4" i="9" s="1"/>
  <c r="F5" i="9"/>
  <c r="N5" i="9" s="1"/>
  <c r="G5" i="9"/>
  <c r="O5" i="9" s="1"/>
  <c r="B52" i="9"/>
  <c r="J52" i="9" s="1"/>
  <c r="B38" i="9"/>
  <c r="J38" i="9" s="1"/>
  <c r="B23" i="9"/>
  <c r="J23" i="9" s="1"/>
  <c r="B5" i="9"/>
  <c r="O46" i="9"/>
  <c r="N46" i="9"/>
  <c r="M46" i="9"/>
  <c r="L46" i="9"/>
  <c r="K46" i="9"/>
  <c r="J46" i="9"/>
  <c r="S6" i="9" l="1"/>
  <c r="AA4" i="9"/>
  <c r="M5" i="9"/>
  <c r="O38" i="9"/>
  <c r="P38" i="9" s="1"/>
  <c r="U6" i="9"/>
  <c r="AC4" i="9"/>
  <c r="P52" i="9"/>
  <c r="B4" i="9"/>
  <c r="J5" i="9"/>
  <c r="P5" i="9" s="1"/>
  <c r="P10" i="9"/>
  <c r="P27" i="9"/>
  <c r="P28" i="9"/>
  <c r="P35" i="9"/>
  <c r="P40" i="9"/>
  <c r="P45" i="9"/>
  <c r="P56" i="9"/>
  <c r="P63" i="9"/>
  <c r="V6" i="9"/>
  <c r="AD4" i="9"/>
  <c r="CZ6" i="2"/>
  <c r="CZ4" i="8"/>
  <c r="P46" i="9"/>
  <c r="P59" i="9"/>
  <c r="P60" i="9"/>
  <c r="W6" i="9"/>
  <c r="AE4" i="9"/>
  <c r="R6" i="9"/>
  <c r="Z4" i="9"/>
  <c r="AF4" i="9" s="1"/>
  <c r="F4" i="9"/>
  <c r="D4" i="9"/>
  <c r="C4" i="9"/>
  <c r="G6" i="9"/>
  <c r="P23" i="9"/>
  <c r="E6" i="9"/>
  <c r="H4" i="9"/>
  <c r="H6" i="9" s="1"/>
  <c r="B6" i="9"/>
  <c r="DY7" i="8"/>
  <c r="DY8" i="8"/>
  <c r="DY9" i="8"/>
  <c r="DY10" i="8"/>
  <c r="DY11" i="8"/>
  <c r="DY12" i="8"/>
  <c r="DY13" i="8"/>
  <c r="DY14" i="8"/>
  <c r="DY15" i="8"/>
  <c r="DY16" i="8"/>
  <c r="DY17" i="8"/>
  <c r="DY18" i="8"/>
  <c r="DY19" i="8"/>
  <c r="DY20" i="8"/>
  <c r="DY21" i="8"/>
  <c r="DY22" i="8"/>
  <c r="DY25" i="8"/>
  <c r="DY26" i="8"/>
  <c r="DY27" i="8"/>
  <c r="DY28" i="8"/>
  <c r="DY29" i="8"/>
  <c r="DY30" i="8"/>
  <c r="DY31" i="8"/>
  <c r="DY32" i="8"/>
  <c r="DY33" i="8"/>
  <c r="DY34" i="8"/>
  <c r="DY35" i="8"/>
  <c r="DY36" i="8"/>
  <c r="DY37" i="8"/>
  <c r="DY40" i="8"/>
  <c r="DY41" i="8"/>
  <c r="DY42" i="8"/>
  <c r="DY43" i="8"/>
  <c r="DY44" i="8"/>
  <c r="DY45" i="8"/>
  <c r="DY46" i="8"/>
  <c r="DY47" i="8"/>
  <c r="DY48" i="8"/>
  <c r="DY49" i="8"/>
  <c r="DY50" i="8"/>
  <c r="DY51" i="8"/>
  <c r="DY54" i="8"/>
  <c r="DY55" i="8"/>
  <c r="DY56" i="8"/>
  <c r="DY57" i="8"/>
  <c r="DY58" i="8"/>
  <c r="DY59" i="8"/>
  <c r="DY60" i="8"/>
  <c r="DY61" i="8"/>
  <c r="DY62" i="8"/>
  <c r="DY63" i="8"/>
  <c r="DK7" i="8"/>
  <c r="DK8" i="8"/>
  <c r="DK9" i="8"/>
  <c r="DK10" i="8"/>
  <c r="DK11" i="8"/>
  <c r="DK12" i="8"/>
  <c r="DK13" i="8"/>
  <c r="DK14" i="8"/>
  <c r="DK15" i="8"/>
  <c r="DK16" i="8"/>
  <c r="DK17" i="8"/>
  <c r="DK18" i="8"/>
  <c r="DK19" i="8"/>
  <c r="DK20" i="8"/>
  <c r="DK21" i="8"/>
  <c r="DK22" i="8"/>
  <c r="DK25" i="8"/>
  <c r="DK26" i="8"/>
  <c r="DK27" i="8"/>
  <c r="DK28" i="8"/>
  <c r="DK29" i="8"/>
  <c r="DK30" i="8"/>
  <c r="DK31" i="8"/>
  <c r="DK32" i="8"/>
  <c r="DK33" i="8"/>
  <c r="DK34" i="8"/>
  <c r="DK35" i="8"/>
  <c r="DK36" i="8"/>
  <c r="DK37" i="8"/>
  <c r="DK40" i="8"/>
  <c r="DK41" i="8"/>
  <c r="DK42" i="8"/>
  <c r="DK43" i="8"/>
  <c r="DK44" i="8"/>
  <c r="DK45" i="8"/>
  <c r="DK46" i="8"/>
  <c r="DK47" i="8"/>
  <c r="DK48" i="8"/>
  <c r="DK49" i="8"/>
  <c r="DK50" i="8"/>
  <c r="DK51" i="8"/>
  <c r="DK54" i="8"/>
  <c r="DK55" i="8"/>
  <c r="DK56" i="8"/>
  <c r="DK57" i="8"/>
  <c r="DK58" i="8"/>
  <c r="DK59" i="8"/>
  <c r="DK60" i="8"/>
  <c r="DK61" i="8"/>
  <c r="DK62" i="8"/>
  <c r="DK63" i="8"/>
  <c r="CM7" i="8"/>
  <c r="CM8" i="8"/>
  <c r="CM9" i="8"/>
  <c r="CM10" i="8"/>
  <c r="CM11" i="8"/>
  <c r="CM12" i="8"/>
  <c r="CM13" i="8"/>
  <c r="CM14" i="8"/>
  <c r="CM15" i="8"/>
  <c r="CM16" i="8"/>
  <c r="CM17" i="8"/>
  <c r="CM18" i="8"/>
  <c r="CM19" i="8"/>
  <c r="CM20" i="8"/>
  <c r="CM21" i="8"/>
  <c r="CM22" i="8"/>
  <c r="CM25" i="8"/>
  <c r="CM26" i="8"/>
  <c r="CM27" i="8"/>
  <c r="CM28" i="8"/>
  <c r="CM29" i="8"/>
  <c r="CM30" i="8"/>
  <c r="CM31" i="8"/>
  <c r="CM32" i="8"/>
  <c r="CM33" i="8"/>
  <c r="CM34" i="8"/>
  <c r="CM35" i="8"/>
  <c r="CM36" i="8"/>
  <c r="CM37" i="8"/>
  <c r="CM40" i="8"/>
  <c r="CM41" i="8"/>
  <c r="CM42" i="8"/>
  <c r="CM43" i="8"/>
  <c r="CM44" i="8"/>
  <c r="CM45" i="8"/>
  <c r="CM46" i="8"/>
  <c r="CM47" i="8"/>
  <c r="CM48" i="8"/>
  <c r="CM49" i="8"/>
  <c r="CM50" i="8"/>
  <c r="CM51" i="8"/>
  <c r="CM54" i="8"/>
  <c r="CM55" i="8"/>
  <c r="CM56" i="8"/>
  <c r="CM57" i="8"/>
  <c r="CM58" i="8"/>
  <c r="CM59" i="8"/>
  <c r="CM60" i="8"/>
  <c r="CM61" i="8"/>
  <c r="CM62" i="8"/>
  <c r="CM63" i="8"/>
  <c r="CA7" i="8"/>
  <c r="CA8" i="8"/>
  <c r="CA9" i="8"/>
  <c r="CA10" i="8"/>
  <c r="CA11" i="8"/>
  <c r="CA12" i="8"/>
  <c r="CA13" i="8"/>
  <c r="CA14" i="8"/>
  <c r="CA15" i="8"/>
  <c r="CA16" i="8"/>
  <c r="CA17" i="8"/>
  <c r="CA18" i="8"/>
  <c r="CA19" i="8"/>
  <c r="CA20" i="8"/>
  <c r="CA21" i="8"/>
  <c r="CA22" i="8"/>
  <c r="CA25" i="8"/>
  <c r="CA26" i="8"/>
  <c r="CA27" i="8"/>
  <c r="CA28" i="8"/>
  <c r="CA29" i="8"/>
  <c r="CA30" i="8"/>
  <c r="CA31" i="8"/>
  <c r="CA32" i="8"/>
  <c r="CA33" i="8"/>
  <c r="CA34" i="8"/>
  <c r="CA35" i="8"/>
  <c r="CA36" i="8"/>
  <c r="CA37" i="8"/>
  <c r="CA40" i="8"/>
  <c r="CA41" i="8"/>
  <c r="CA42" i="8"/>
  <c r="CA43" i="8"/>
  <c r="CA44" i="8"/>
  <c r="CA45" i="8"/>
  <c r="CA46" i="8"/>
  <c r="CA47" i="8"/>
  <c r="CA48" i="8"/>
  <c r="CA49" i="8"/>
  <c r="CA50" i="8"/>
  <c r="CA51" i="8"/>
  <c r="CA54" i="8"/>
  <c r="CA55" i="8"/>
  <c r="CA56" i="8"/>
  <c r="CA57" i="8"/>
  <c r="CA58" i="8"/>
  <c r="CA59" i="8"/>
  <c r="CA60" i="8"/>
  <c r="CA61" i="8"/>
  <c r="CA62" i="8"/>
  <c r="CA63" i="8"/>
  <c r="BC7" i="8"/>
  <c r="BC8" i="8"/>
  <c r="BC9" i="8"/>
  <c r="BC10" i="8"/>
  <c r="BC11" i="8"/>
  <c r="BC12" i="8"/>
  <c r="BC13" i="8"/>
  <c r="BC14" i="8"/>
  <c r="BC15" i="8"/>
  <c r="BC16" i="8"/>
  <c r="BC17" i="8"/>
  <c r="BC18" i="8"/>
  <c r="BC19" i="8"/>
  <c r="BC20" i="8"/>
  <c r="BC21" i="8"/>
  <c r="BC22" i="8"/>
  <c r="BC25" i="8"/>
  <c r="BC26" i="8"/>
  <c r="BC27" i="8"/>
  <c r="BC28" i="8"/>
  <c r="BC29" i="8"/>
  <c r="BC30" i="8"/>
  <c r="BC31" i="8"/>
  <c r="BC32" i="8"/>
  <c r="BC33" i="8"/>
  <c r="BC34" i="8"/>
  <c r="BC35" i="8"/>
  <c r="BC36" i="8"/>
  <c r="BC37" i="8"/>
  <c r="BC40" i="8"/>
  <c r="BC41" i="8"/>
  <c r="BC42" i="8"/>
  <c r="BC43" i="8"/>
  <c r="BC44" i="8"/>
  <c r="BC45" i="8"/>
  <c r="BC46" i="8"/>
  <c r="BC47" i="8"/>
  <c r="BC48" i="8"/>
  <c r="BC49" i="8"/>
  <c r="BC50" i="8"/>
  <c r="BC51" i="8"/>
  <c r="BC54" i="8"/>
  <c r="BC55" i="8"/>
  <c r="BC56" i="8"/>
  <c r="BC57" i="8"/>
  <c r="BC58" i="8"/>
  <c r="BC59" i="8"/>
  <c r="BC60" i="8"/>
  <c r="BC61" i="8"/>
  <c r="BC62" i="8"/>
  <c r="BC63" i="8"/>
  <c r="AP7" i="8"/>
  <c r="AP8" i="8"/>
  <c r="AP9" i="8"/>
  <c r="AP10" i="8"/>
  <c r="AP11" i="8"/>
  <c r="AP12" i="8"/>
  <c r="AP13" i="8"/>
  <c r="AP14" i="8"/>
  <c r="AP15" i="8"/>
  <c r="AP16" i="8"/>
  <c r="AP17" i="8"/>
  <c r="AP18" i="8"/>
  <c r="AP19" i="8"/>
  <c r="AP20" i="8"/>
  <c r="AP21" i="8"/>
  <c r="AP22" i="8"/>
  <c r="AP25" i="8"/>
  <c r="AP26" i="8"/>
  <c r="AP27" i="8"/>
  <c r="AP28" i="8"/>
  <c r="AP29" i="8"/>
  <c r="AP30" i="8"/>
  <c r="AP31" i="8"/>
  <c r="AP32" i="8"/>
  <c r="AP33" i="8"/>
  <c r="AP34" i="8"/>
  <c r="AP35" i="8"/>
  <c r="AP36" i="8"/>
  <c r="AP37" i="8"/>
  <c r="AP40" i="8"/>
  <c r="AP41" i="8"/>
  <c r="AP42" i="8"/>
  <c r="AP43" i="8"/>
  <c r="AP44" i="8"/>
  <c r="AP45" i="8"/>
  <c r="AP46" i="8"/>
  <c r="AP47" i="8"/>
  <c r="AP48" i="8"/>
  <c r="AP49" i="8"/>
  <c r="AP50" i="8"/>
  <c r="AP51" i="8"/>
  <c r="AP54" i="8"/>
  <c r="AP55" i="8"/>
  <c r="AP56" i="8"/>
  <c r="AP57" i="8"/>
  <c r="AP58" i="8"/>
  <c r="AP59" i="8"/>
  <c r="AP60" i="8"/>
  <c r="AP61" i="8"/>
  <c r="AP62" i="8"/>
  <c r="AP63" i="8"/>
  <c r="AB7" i="8"/>
  <c r="AB8" i="8"/>
  <c r="AB9" i="8"/>
  <c r="AB10" i="8"/>
  <c r="AB11" i="8"/>
  <c r="AB12" i="8"/>
  <c r="AB13" i="8"/>
  <c r="AB14" i="8"/>
  <c r="AB15" i="8"/>
  <c r="AB16" i="8"/>
  <c r="AB17" i="8"/>
  <c r="AB18" i="8"/>
  <c r="AB19" i="8"/>
  <c r="AB20" i="8"/>
  <c r="AB21" i="8"/>
  <c r="AB22" i="8"/>
  <c r="AB25" i="8"/>
  <c r="AB26" i="8"/>
  <c r="AB27" i="8"/>
  <c r="AB28" i="8"/>
  <c r="AB29" i="8"/>
  <c r="AB30" i="8"/>
  <c r="AB31" i="8"/>
  <c r="AB32" i="8"/>
  <c r="AB33" i="8"/>
  <c r="AB34" i="8"/>
  <c r="AB35" i="8"/>
  <c r="AB36" i="8"/>
  <c r="AB37" i="8"/>
  <c r="AB40" i="8"/>
  <c r="AB41" i="8"/>
  <c r="AB42" i="8"/>
  <c r="AB43" i="8"/>
  <c r="AB44" i="8"/>
  <c r="AB45" i="8"/>
  <c r="AB46" i="8"/>
  <c r="AB47" i="8"/>
  <c r="AB48" i="8"/>
  <c r="AB49" i="8"/>
  <c r="AB50" i="8"/>
  <c r="AB51" i="8"/>
  <c r="AB54" i="8"/>
  <c r="AB55" i="8"/>
  <c r="AB56" i="8"/>
  <c r="AB57" i="8"/>
  <c r="AB58" i="8"/>
  <c r="AB59" i="8"/>
  <c r="AB60" i="8"/>
  <c r="AB61" i="8"/>
  <c r="AB62" i="8"/>
  <c r="AB63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40" i="8"/>
  <c r="N41" i="8"/>
  <c r="N42" i="8"/>
  <c r="N43" i="8"/>
  <c r="N44" i="8"/>
  <c r="N45" i="8"/>
  <c r="N46" i="8"/>
  <c r="N47" i="8"/>
  <c r="N48" i="8"/>
  <c r="N49" i="8"/>
  <c r="N50" i="8"/>
  <c r="N51" i="8"/>
  <c r="N54" i="8"/>
  <c r="N55" i="8"/>
  <c r="N56" i="8"/>
  <c r="N57" i="8"/>
  <c r="N58" i="8"/>
  <c r="N59" i="8"/>
  <c r="N60" i="8"/>
  <c r="N61" i="8"/>
  <c r="N62" i="8"/>
  <c r="N63" i="8"/>
  <c r="J4" i="9" l="1"/>
  <c r="M4" i="9"/>
  <c r="C6" i="9"/>
  <c r="K4" i="9"/>
  <c r="O4" i="9"/>
  <c r="F6" i="9"/>
  <c r="N4" i="9"/>
  <c r="D6" i="9"/>
  <c r="L4" i="9"/>
  <c r="CY7" i="2"/>
  <c r="CY8" i="2"/>
  <c r="CY8" i="8" s="1"/>
  <c r="CY9" i="2"/>
  <c r="CY9" i="8" s="1"/>
  <c r="CY10" i="2"/>
  <c r="CY10" i="8" s="1"/>
  <c r="CY11" i="2"/>
  <c r="CY11" i="8" s="1"/>
  <c r="CY12" i="2"/>
  <c r="CY12" i="8" s="1"/>
  <c r="CY13" i="2"/>
  <c r="CY13" i="8" s="1"/>
  <c r="CY14" i="2"/>
  <c r="CY14" i="8" s="1"/>
  <c r="CY15" i="2"/>
  <c r="CY15" i="8" s="1"/>
  <c r="CY16" i="2"/>
  <c r="CY16" i="8" s="1"/>
  <c r="CY17" i="2"/>
  <c r="CY17" i="8" s="1"/>
  <c r="CY18" i="2"/>
  <c r="CY18" i="8" s="1"/>
  <c r="CY19" i="2"/>
  <c r="CY19" i="8" s="1"/>
  <c r="CY20" i="2"/>
  <c r="CY20" i="8" s="1"/>
  <c r="CY21" i="2"/>
  <c r="CY21" i="8" s="1"/>
  <c r="CY22" i="2"/>
  <c r="CY22" i="8" s="1"/>
  <c r="CY25" i="2"/>
  <c r="CY26" i="2"/>
  <c r="CY26" i="8" s="1"/>
  <c r="CY27" i="2"/>
  <c r="CY27" i="8" s="1"/>
  <c r="CY28" i="2"/>
  <c r="CY28" i="8" s="1"/>
  <c r="CY29" i="2"/>
  <c r="CY29" i="8" s="1"/>
  <c r="CY30" i="2"/>
  <c r="CY30" i="8" s="1"/>
  <c r="CY31" i="2"/>
  <c r="CY31" i="8" s="1"/>
  <c r="CY32" i="2"/>
  <c r="CY32" i="8" s="1"/>
  <c r="CY33" i="2"/>
  <c r="CY33" i="8" s="1"/>
  <c r="CY34" i="2"/>
  <c r="CY34" i="8" s="1"/>
  <c r="CY35" i="2"/>
  <c r="CY35" i="8" s="1"/>
  <c r="CY36" i="2"/>
  <c r="CY36" i="8" s="1"/>
  <c r="CY37" i="2"/>
  <c r="CY37" i="8" s="1"/>
  <c r="CY40" i="2"/>
  <c r="CY41" i="2"/>
  <c r="CY41" i="8" s="1"/>
  <c r="CY42" i="2"/>
  <c r="CY42" i="8" s="1"/>
  <c r="CY43" i="2"/>
  <c r="CY43" i="8" s="1"/>
  <c r="CY44" i="2"/>
  <c r="CY44" i="8" s="1"/>
  <c r="CY45" i="2"/>
  <c r="CY45" i="8" s="1"/>
  <c r="CY46" i="2"/>
  <c r="CY46" i="8" s="1"/>
  <c r="CY47" i="2"/>
  <c r="CY47" i="8" s="1"/>
  <c r="CY48" i="2"/>
  <c r="CY48" i="8" s="1"/>
  <c r="CY49" i="2"/>
  <c r="CY49" i="8" s="1"/>
  <c r="CY50" i="2"/>
  <c r="CY50" i="8" s="1"/>
  <c r="CY51" i="2"/>
  <c r="CY51" i="8" s="1"/>
  <c r="CY54" i="2"/>
  <c r="CY55" i="2"/>
  <c r="CY55" i="8" s="1"/>
  <c r="CY56" i="2"/>
  <c r="CY56" i="8" s="1"/>
  <c r="CY57" i="2"/>
  <c r="CY57" i="8" s="1"/>
  <c r="CY58" i="2"/>
  <c r="CY58" i="8" s="1"/>
  <c r="CY59" i="2"/>
  <c r="CY59" i="8" s="1"/>
  <c r="CY60" i="2"/>
  <c r="CY60" i="8" s="1"/>
  <c r="CY61" i="2"/>
  <c r="CY61" i="8" s="1"/>
  <c r="CY62" i="2"/>
  <c r="CY62" i="8" s="1"/>
  <c r="CY63" i="2"/>
  <c r="CY63" i="8" s="1"/>
  <c r="BP7" i="2"/>
  <c r="BP8" i="2"/>
  <c r="BP8" i="8" s="1"/>
  <c r="BP9" i="2"/>
  <c r="BP9" i="8" s="1"/>
  <c r="BP10" i="2"/>
  <c r="BP10" i="8" s="1"/>
  <c r="BP11" i="2"/>
  <c r="BP11" i="8" s="1"/>
  <c r="BP12" i="2"/>
  <c r="BP12" i="8" s="1"/>
  <c r="BP13" i="2"/>
  <c r="BP13" i="8" s="1"/>
  <c r="BP14" i="2"/>
  <c r="BP14" i="8" s="1"/>
  <c r="BP15" i="2"/>
  <c r="BP15" i="8" s="1"/>
  <c r="BP16" i="2"/>
  <c r="BP16" i="8" s="1"/>
  <c r="BP17" i="2"/>
  <c r="BP17" i="8" s="1"/>
  <c r="BP18" i="2"/>
  <c r="BP18" i="8" s="1"/>
  <c r="BP19" i="2"/>
  <c r="BP19" i="8" s="1"/>
  <c r="BP20" i="2"/>
  <c r="BP20" i="8" s="1"/>
  <c r="BP21" i="2"/>
  <c r="BP21" i="8" s="1"/>
  <c r="BP22" i="2"/>
  <c r="BP22" i="8" s="1"/>
  <c r="BP25" i="2"/>
  <c r="BP26" i="2"/>
  <c r="BP26" i="8" s="1"/>
  <c r="BP27" i="2"/>
  <c r="BP27" i="8" s="1"/>
  <c r="BP28" i="2"/>
  <c r="BP28" i="8" s="1"/>
  <c r="BP29" i="2"/>
  <c r="BP29" i="8" s="1"/>
  <c r="BP30" i="2"/>
  <c r="BP30" i="8" s="1"/>
  <c r="BP31" i="2"/>
  <c r="BP31" i="8" s="1"/>
  <c r="BP32" i="2"/>
  <c r="BP32" i="8" s="1"/>
  <c r="BP33" i="2"/>
  <c r="BP33" i="8" s="1"/>
  <c r="BP34" i="2"/>
  <c r="BP34" i="8" s="1"/>
  <c r="BP35" i="2"/>
  <c r="BP35" i="8" s="1"/>
  <c r="BP36" i="2"/>
  <c r="BP36" i="8" s="1"/>
  <c r="BP37" i="2"/>
  <c r="BP37" i="8" s="1"/>
  <c r="BP40" i="2"/>
  <c r="BP41" i="2"/>
  <c r="BP41" i="8" s="1"/>
  <c r="BP42" i="2"/>
  <c r="BP42" i="8" s="1"/>
  <c r="BP43" i="2"/>
  <c r="BP43" i="8" s="1"/>
  <c r="BP44" i="2"/>
  <c r="BP44" i="8" s="1"/>
  <c r="BP45" i="2"/>
  <c r="BP45" i="8" s="1"/>
  <c r="BP46" i="2"/>
  <c r="BP46" i="8" s="1"/>
  <c r="BP47" i="2"/>
  <c r="BP47" i="8" s="1"/>
  <c r="BP48" i="2"/>
  <c r="BP48" i="8" s="1"/>
  <c r="BP49" i="2"/>
  <c r="BP49" i="8" s="1"/>
  <c r="BP50" i="2"/>
  <c r="BP50" i="8" s="1"/>
  <c r="BP51" i="2"/>
  <c r="BP51" i="8" s="1"/>
  <c r="BP54" i="2"/>
  <c r="BP55" i="2"/>
  <c r="BP55" i="8" s="1"/>
  <c r="BP56" i="2"/>
  <c r="BP56" i="8" s="1"/>
  <c r="BP57" i="2"/>
  <c r="BP57" i="8" s="1"/>
  <c r="BP58" i="2"/>
  <c r="BP58" i="8" s="1"/>
  <c r="BP59" i="2"/>
  <c r="BP59" i="8" s="1"/>
  <c r="BP60" i="2"/>
  <c r="BP60" i="8" s="1"/>
  <c r="BP61" i="2"/>
  <c r="BP61" i="8" s="1"/>
  <c r="BP62" i="2"/>
  <c r="BP62" i="8" s="1"/>
  <c r="BP63" i="2"/>
  <c r="BP63" i="8" s="1"/>
  <c r="EM52" i="2"/>
  <c r="EM38" i="2"/>
  <c r="EM23" i="2"/>
  <c r="EM5" i="2"/>
  <c r="DY52" i="2"/>
  <c r="DY38" i="2"/>
  <c r="DY23" i="2"/>
  <c r="DY5" i="2"/>
  <c r="EA5" i="2"/>
  <c r="EA6" i="2" s="1"/>
  <c r="DK52" i="2"/>
  <c r="DK38" i="2"/>
  <c r="DK23" i="2"/>
  <c r="DK5" i="2"/>
  <c r="CM52" i="2"/>
  <c r="CM38" i="2"/>
  <c r="CM23" i="2"/>
  <c r="CM5" i="2"/>
  <c r="CA52" i="2"/>
  <c r="CA38" i="2"/>
  <c r="CA23" i="2"/>
  <c r="CA5" i="2"/>
  <c r="BC52" i="2"/>
  <c r="BC38" i="2"/>
  <c r="BC23" i="2"/>
  <c r="BC5" i="2"/>
  <c r="AP52" i="2"/>
  <c r="AP38" i="2"/>
  <c r="AP23" i="2"/>
  <c r="AP5" i="2"/>
  <c r="AB52" i="2"/>
  <c r="AB38" i="2"/>
  <c r="AB23" i="2"/>
  <c r="AB5" i="2"/>
  <c r="N52" i="2"/>
  <c r="N38" i="2"/>
  <c r="N23" i="2"/>
  <c r="N5" i="2"/>
  <c r="P4" i="9" l="1"/>
  <c r="FA5" i="2"/>
  <c r="BC23" i="8"/>
  <c r="AB23" i="8"/>
  <c r="AP23" i="8"/>
  <c r="N23" i="8"/>
  <c r="DY52" i="8"/>
  <c r="N52" i="8"/>
  <c r="AP52" i="8"/>
  <c r="CA52" i="8"/>
  <c r="DK52" i="8"/>
  <c r="AB52" i="8"/>
  <c r="BC52" i="8"/>
  <c r="CM52" i="8"/>
  <c r="DY23" i="8"/>
  <c r="CA23" i="8"/>
  <c r="AB5" i="8"/>
  <c r="BC5" i="8"/>
  <c r="CM5" i="8"/>
  <c r="DY5" i="8"/>
  <c r="N5" i="8"/>
  <c r="AP5" i="8"/>
  <c r="CA5" i="8"/>
  <c r="DK5" i="8"/>
  <c r="DK23" i="8"/>
  <c r="CM23" i="8"/>
  <c r="CY52" i="2"/>
  <c r="CY52" i="8" s="1"/>
  <c r="CY54" i="8"/>
  <c r="CY38" i="2"/>
  <c r="CY38" i="8" s="1"/>
  <c r="CY40" i="8"/>
  <c r="CY23" i="2"/>
  <c r="CY23" i="8" s="1"/>
  <c r="CY25" i="8"/>
  <c r="CY5" i="2"/>
  <c r="CY5" i="8" s="1"/>
  <c r="CY7" i="8"/>
  <c r="BP52" i="2"/>
  <c r="BP52" i="8" s="1"/>
  <c r="BP54" i="8"/>
  <c r="BP38" i="2"/>
  <c r="BP38" i="8" s="1"/>
  <c r="BP40" i="8"/>
  <c r="BP23" i="2"/>
  <c r="BP23" i="8" s="1"/>
  <c r="BP25" i="8"/>
  <c r="BP5" i="2"/>
  <c r="BP7" i="8"/>
  <c r="EM4" i="2"/>
  <c r="EM6" i="2" s="1"/>
  <c r="BC38" i="8"/>
  <c r="N38" i="8"/>
  <c r="DY38" i="8"/>
  <c r="DK38" i="8"/>
  <c r="CM38" i="8"/>
  <c r="CA38" i="8"/>
  <c r="AP38" i="8"/>
  <c r="AB38" i="8"/>
  <c r="DY4" i="2"/>
  <c r="BC4" i="2"/>
  <c r="BC6" i="2" s="1"/>
  <c r="DK4" i="2"/>
  <c r="CM4" i="2"/>
  <c r="CA4" i="2"/>
  <c r="AP4" i="2"/>
  <c r="AP6" i="2" s="1"/>
  <c r="AB4" i="2"/>
  <c r="N4" i="2"/>
  <c r="N6" i="2" s="1"/>
  <c r="DY6" i="2" l="1"/>
  <c r="FA4" i="2"/>
  <c r="DK6" i="2"/>
  <c r="CM6" i="2"/>
  <c r="CA6" i="2"/>
  <c r="CY4" i="2"/>
  <c r="CY6" i="2" s="1"/>
  <c r="AB6" i="2"/>
  <c r="BP4" i="2"/>
  <c r="BP4" i="8" s="1"/>
  <c r="BP5" i="8"/>
  <c r="BC4" i="8"/>
  <c r="N4" i="8"/>
  <c r="DY4" i="8"/>
  <c r="DK4" i="8"/>
  <c r="CM4" i="8"/>
  <c r="CA4" i="8"/>
  <c r="AP4" i="8"/>
  <c r="AB4" i="8"/>
  <c r="CY4" i="8" l="1"/>
  <c r="BP6" i="2"/>
  <c r="L63" i="1"/>
  <c r="J63" i="1"/>
  <c r="L62" i="1"/>
  <c r="J62" i="1"/>
  <c r="L61" i="1"/>
  <c r="J61" i="1"/>
  <c r="L60" i="1"/>
  <c r="J60" i="1"/>
  <c r="L59" i="1"/>
  <c r="J59" i="1"/>
  <c r="L58" i="1"/>
  <c r="J58" i="1"/>
  <c r="L57" i="1"/>
  <c r="J57" i="1"/>
  <c r="L56" i="1"/>
  <c r="J56" i="1"/>
  <c r="L55" i="1"/>
  <c r="J55" i="1"/>
  <c r="L54" i="1"/>
  <c r="J54" i="1"/>
  <c r="L52" i="1"/>
  <c r="J52" i="1"/>
  <c r="L51" i="1"/>
  <c r="J51" i="1"/>
  <c r="L50" i="1"/>
  <c r="J50" i="1"/>
  <c r="L49" i="1"/>
  <c r="J49" i="1"/>
  <c r="L48" i="1"/>
  <c r="J48" i="1"/>
  <c r="L47" i="1"/>
  <c r="J47" i="1"/>
  <c r="L46" i="1"/>
  <c r="J46" i="1"/>
  <c r="L45" i="1"/>
  <c r="J45" i="1"/>
  <c r="L44" i="1"/>
  <c r="J44" i="1"/>
  <c r="L43" i="1"/>
  <c r="J43" i="1"/>
  <c r="L42" i="1"/>
  <c r="J42" i="1"/>
  <c r="L41" i="1"/>
  <c r="J41" i="1"/>
  <c r="L40" i="1"/>
  <c r="J40" i="1"/>
  <c r="L38" i="1"/>
  <c r="J38" i="1"/>
  <c r="L37" i="1"/>
  <c r="J37" i="1"/>
  <c r="L36" i="1"/>
  <c r="J36" i="1"/>
  <c r="L35" i="1"/>
  <c r="J35" i="1"/>
  <c r="L34" i="1"/>
  <c r="J34" i="1"/>
  <c r="L33" i="1"/>
  <c r="J33" i="1"/>
  <c r="L32" i="1"/>
  <c r="J32" i="1"/>
  <c r="L31" i="1"/>
  <c r="J31" i="1"/>
  <c r="L30" i="1"/>
  <c r="J30" i="1"/>
  <c r="L29" i="1"/>
  <c r="J29" i="1"/>
  <c r="L28" i="1"/>
  <c r="J28" i="1"/>
  <c r="L27" i="1"/>
  <c r="J27" i="1"/>
  <c r="L26" i="1"/>
  <c r="J26" i="1"/>
  <c r="L25" i="1"/>
  <c r="J25" i="1"/>
  <c r="L23" i="1"/>
  <c r="J23" i="1"/>
  <c r="L22" i="1"/>
  <c r="J22" i="1"/>
  <c r="L21" i="1"/>
  <c r="J21" i="1"/>
  <c r="L20" i="1"/>
  <c r="J20" i="1"/>
  <c r="L19" i="1"/>
  <c r="J19" i="1"/>
  <c r="L18" i="1"/>
  <c r="J18" i="1"/>
  <c r="L17" i="1"/>
  <c r="J17" i="1"/>
  <c r="L16" i="1"/>
  <c r="J16" i="1"/>
  <c r="L15" i="1"/>
  <c r="J15" i="1"/>
  <c r="L14" i="1"/>
  <c r="J14" i="1"/>
  <c r="L13" i="1"/>
  <c r="J13" i="1"/>
  <c r="L12" i="1"/>
  <c r="J12" i="1"/>
  <c r="L11" i="1"/>
  <c r="J11" i="1"/>
  <c r="L10" i="1"/>
  <c r="J10" i="1"/>
  <c r="L9" i="1"/>
  <c r="J9" i="1"/>
  <c r="L8" i="1"/>
  <c r="J8" i="1"/>
  <c r="L7" i="1"/>
  <c r="J7" i="1"/>
  <c r="L5" i="1"/>
  <c r="J5" i="1"/>
  <c r="L4" i="1"/>
  <c r="J4" i="1"/>
  <c r="DX7" i="8" l="1"/>
  <c r="DX8" i="8"/>
  <c r="DX9" i="8"/>
  <c r="DX10" i="8"/>
  <c r="DX11" i="8"/>
  <c r="DX12" i="8"/>
  <c r="DX13" i="8"/>
  <c r="DX14" i="8"/>
  <c r="DX15" i="8"/>
  <c r="DX16" i="8"/>
  <c r="DX17" i="8"/>
  <c r="DX18" i="8"/>
  <c r="DX19" i="8"/>
  <c r="DX20" i="8"/>
  <c r="DX21" i="8"/>
  <c r="DX22" i="8"/>
  <c r="DX25" i="8"/>
  <c r="DX26" i="8"/>
  <c r="DX27" i="8"/>
  <c r="DX28" i="8"/>
  <c r="DX29" i="8"/>
  <c r="DX30" i="8"/>
  <c r="DX31" i="8"/>
  <c r="DX32" i="8"/>
  <c r="DX33" i="8"/>
  <c r="DX34" i="8"/>
  <c r="DX35" i="8"/>
  <c r="DX36" i="8"/>
  <c r="DX37" i="8"/>
  <c r="DX40" i="8"/>
  <c r="DX41" i="8"/>
  <c r="DX42" i="8"/>
  <c r="DX43" i="8"/>
  <c r="DX44" i="8"/>
  <c r="DX45" i="8"/>
  <c r="DX46" i="8"/>
  <c r="DX47" i="8"/>
  <c r="DX48" i="8"/>
  <c r="DX49" i="8"/>
  <c r="DX50" i="8"/>
  <c r="DX51" i="8"/>
  <c r="DX54" i="8"/>
  <c r="DX55" i="8"/>
  <c r="DX56" i="8"/>
  <c r="DX57" i="8"/>
  <c r="DX58" i="8"/>
  <c r="DX59" i="8"/>
  <c r="DX60" i="8"/>
  <c r="DX61" i="8"/>
  <c r="DX62" i="8"/>
  <c r="DX63" i="8"/>
  <c r="DJ7" i="8"/>
  <c r="DJ8" i="8"/>
  <c r="DJ9" i="8"/>
  <c r="DJ10" i="8"/>
  <c r="DJ11" i="8"/>
  <c r="DJ12" i="8"/>
  <c r="DJ13" i="8"/>
  <c r="DJ14" i="8"/>
  <c r="DJ15" i="8"/>
  <c r="DJ16" i="8"/>
  <c r="DJ17" i="8"/>
  <c r="DJ18" i="8"/>
  <c r="DJ19" i="8"/>
  <c r="DJ20" i="8"/>
  <c r="DJ21" i="8"/>
  <c r="DJ22" i="8"/>
  <c r="DJ25" i="8"/>
  <c r="DJ26" i="8"/>
  <c r="DJ27" i="8"/>
  <c r="DJ28" i="8"/>
  <c r="DJ29" i="8"/>
  <c r="DJ30" i="8"/>
  <c r="DJ31" i="8"/>
  <c r="DJ32" i="8"/>
  <c r="DJ33" i="8"/>
  <c r="DJ34" i="8"/>
  <c r="DJ35" i="8"/>
  <c r="DJ36" i="8"/>
  <c r="DJ37" i="8"/>
  <c r="DJ40" i="8"/>
  <c r="DJ41" i="8"/>
  <c r="DJ42" i="8"/>
  <c r="DJ43" i="8"/>
  <c r="DJ44" i="8"/>
  <c r="DJ45" i="8"/>
  <c r="DJ46" i="8"/>
  <c r="DJ47" i="8"/>
  <c r="DJ48" i="8"/>
  <c r="DJ49" i="8"/>
  <c r="DJ50" i="8"/>
  <c r="DJ51" i="8"/>
  <c r="DJ54" i="8"/>
  <c r="DJ55" i="8"/>
  <c r="DJ56" i="8"/>
  <c r="DJ57" i="8"/>
  <c r="DJ58" i="8"/>
  <c r="DJ59" i="8"/>
  <c r="DJ60" i="8"/>
  <c r="DJ61" i="8"/>
  <c r="DJ62" i="8"/>
  <c r="DJ63" i="8"/>
  <c r="CL7" i="8"/>
  <c r="CL8" i="8"/>
  <c r="CL9" i="8"/>
  <c r="CL10" i="8"/>
  <c r="CL11" i="8"/>
  <c r="CL12" i="8"/>
  <c r="CL13" i="8"/>
  <c r="CL14" i="8"/>
  <c r="CL15" i="8"/>
  <c r="CL16" i="8"/>
  <c r="CL17" i="8"/>
  <c r="CL18" i="8"/>
  <c r="CL19" i="8"/>
  <c r="CL20" i="8"/>
  <c r="CL21" i="8"/>
  <c r="CL22" i="8"/>
  <c r="CL25" i="8"/>
  <c r="CL26" i="8"/>
  <c r="CL27" i="8"/>
  <c r="CL28" i="8"/>
  <c r="CL29" i="8"/>
  <c r="CL30" i="8"/>
  <c r="CL31" i="8"/>
  <c r="CL32" i="8"/>
  <c r="CL33" i="8"/>
  <c r="CL34" i="8"/>
  <c r="CL35" i="8"/>
  <c r="CL36" i="8"/>
  <c r="CL37" i="8"/>
  <c r="CL40" i="8"/>
  <c r="CL41" i="8"/>
  <c r="CL42" i="8"/>
  <c r="CL43" i="8"/>
  <c r="CL44" i="8"/>
  <c r="CL45" i="8"/>
  <c r="CL46" i="8"/>
  <c r="CL47" i="8"/>
  <c r="CL48" i="8"/>
  <c r="CL49" i="8"/>
  <c r="CL50" i="8"/>
  <c r="CL51" i="8"/>
  <c r="CL54" i="8"/>
  <c r="CL55" i="8"/>
  <c r="CL56" i="8"/>
  <c r="CL57" i="8"/>
  <c r="CL58" i="8"/>
  <c r="CL59" i="8"/>
  <c r="CL60" i="8"/>
  <c r="CL61" i="8"/>
  <c r="CL62" i="8"/>
  <c r="CL63" i="8"/>
  <c r="BZ7" i="8"/>
  <c r="BZ8" i="8"/>
  <c r="BZ9" i="8"/>
  <c r="BZ10" i="8"/>
  <c r="BZ11" i="8"/>
  <c r="BZ12" i="8"/>
  <c r="BZ13" i="8"/>
  <c r="BZ14" i="8"/>
  <c r="BZ15" i="8"/>
  <c r="BZ16" i="8"/>
  <c r="BZ17" i="8"/>
  <c r="BZ18" i="8"/>
  <c r="BZ19" i="8"/>
  <c r="BZ20" i="8"/>
  <c r="BZ21" i="8"/>
  <c r="BZ22" i="8"/>
  <c r="BZ25" i="8"/>
  <c r="BZ26" i="8"/>
  <c r="BZ27" i="8"/>
  <c r="BZ28" i="8"/>
  <c r="BZ29" i="8"/>
  <c r="BZ30" i="8"/>
  <c r="BZ31" i="8"/>
  <c r="BZ32" i="8"/>
  <c r="BZ33" i="8"/>
  <c r="BZ34" i="8"/>
  <c r="BZ35" i="8"/>
  <c r="BZ36" i="8"/>
  <c r="BZ37" i="8"/>
  <c r="BZ40" i="8"/>
  <c r="BZ41" i="8"/>
  <c r="BZ42" i="8"/>
  <c r="BZ43" i="8"/>
  <c r="BZ44" i="8"/>
  <c r="BZ45" i="8"/>
  <c r="BZ46" i="8"/>
  <c r="BZ47" i="8"/>
  <c r="BZ48" i="8"/>
  <c r="BZ49" i="8"/>
  <c r="BZ50" i="8"/>
  <c r="BZ51" i="8"/>
  <c r="BZ54" i="8"/>
  <c r="BZ55" i="8"/>
  <c r="BZ56" i="8"/>
  <c r="BZ57" i="8"/>
  <c r="T59" i="5" s="1"/>
  <c r="BZ58" i="8"/>
  <c r="BZ59" i="8"/>
  <c r="BZ60" i="8"/>
  <c r="BZ61" i="8"/>
  <c r="BZ62" i="8"/>
  <c r="BZ63" i="8"/>
  <c r="BB7" i="8"/>
  <c r="BB8" i="8"/>
  <c r="BB9" i="8"/>
  <c r="BB10" i="8"/>
  <c r="BB11" i="8"/>
  <c r="BB12" i="8"/>
  <c r="BB13" i="8"/>
  <c r="BB14" i="8"/>
  <c r="BB15" i="8"/>
  <c r="BB16" i="8"/>
  <c r="BB17" i="8"/>
  <c r="BB18" i="8"/>
  <c r="BB19" i="8"/>
  <c r="BB20" i="8"/>
  <c r="BB21" i="8"/>
  <c r="BB22" i="8"/>
  <c r="BB25" i="8"/>
  <c r="BB26" i="8"/>
  <c r="BB27" i="8"/>
  <c r="BB28" i="8"/>
  <c r="BB29" i="8"/>
  <c r="BB30" i="8"/>
  <c r="BB31" i="8"/>
  <c r="BB32" i="8"/>
  <c r="BB33" i="8"/>
  <c r="BB34" i="8"/>
  <c r="BB35" i="8"/>
  <c r="BB36" i="8"/>
  <c r="BB37" i="8"/>
  <c r="BB40" i="8"/>
  <c r="BB41" i="8"/>
  <c r="BB42" i="8"/>
  <c r="BB43" i="8"/>
  <c r="BB44" i="8"/>
  <c r="BB45" i="8"/>
  <c r="BB46" i="8"/>
  <c r="BB47" i="8"/>
  <c r="BB48" i="8"/>
  <c r="BB49" i="8"/>
  <c r="BB50" i="8"/>
  <c r="BB51" i="8"/>
  <c r="BB54" i="8"/>
  <c r="BB55" i="8"/>
  <c r="BB56" i="8"/>
  <c r="BB57" i="8"/>
  <c r="BB58" i="8"/>
  <c r="BB59" i="8"/>
  <c r="BB60" i="8"/>
  <c r="BB61" i="8"/>
  <c r="BB62" i="8"/>
  <c r="BB63" i="8"/>
  <c r="AO7" i="8"/>
  <c r="AO8" i="8"/>
  <c r="AO9" i="8"/>
  <c r="AO10" i="8"/>
  <c r="AO11" i="8"/>
  <c r="AO12" i="8"/>
  <c r="AO13" i="8"/>
  <c r="AO14" i="8"/>
  <c r="AO15" i="8"/>
  <c r="AO16" i="8"/>
  <c r="AO17" i="8"/>
  <c r="AO18" i="8"/>
  <c r="AO19" i="8"/>
  <c r="AO20" i="8"/>
  <c r="AO21" i="8"/>
  <c r="AO22" i="8"/>
  <c r="AO25" i="8"/>
  <c r="AO26" i="8"/>
  <c r="AO27" i="8"/>
  <c r="AO28" i="8"/>
  <c r="AO29" i="8"/>
  <c r="AO30" i="8"/>
  <c r="AO31" i="8"/>
  <c r="AO32" i="8"/>
  <c r="AO33" i="8"/>
  <c r="AO34" i="8"/>
  <c r="AO35" i="8"/>
  <c r="AO36" i="8"/>
  <c r="AO37" i="8"/>
  <c r="AO40" i="8"/>
  <c r="AO41" i="8"/>
  <c r="AO42" i="8"/>
  <c r="AO43" i="8"/>
  <c r="AO44" i="8"/>
  <c r="AO45" i="8"/>
  <c r="AO46" i="8"/>
  <c r="AO47" i="8"/>
  <c r="AO48" i="8"/>
  <c r="AO49" i="8"/>
  <c r="AO50" i="8"/>
  <c r="AO51" i="8"/>
  <c r="AO54" i="8"/>
  <c r="AO55" i="8"/>
  <c r="AO56" i="8"/>
  <c r="AO57" i="8"/>
  <c r="AO58" i="8"/>
  <c r="AO59" i="8"/>
  <c r="AO60" i="8"/>
  <c r="AO61" i="8"/>
  <c r="AO62" i="8"/>
  <c r="AO63" i="8"/>
  <c r="AA7" i="8"/>
  <c r="AA8" i="8"/>
  <c r="AA9" i="8"/>
  <c r="AA10" i="8"/>
  <c r="AA11" i="8"/>
  <c r="AA12" i="8"/>
  <c r="AA13" i="8"/>
  <c r="AA14" i="8"/>
  <c r="AA15" i="8"/>
  <c r="AA16" i="8"/>
  <c r="AA17" i="8"/>
  <c r="AA18" i="8"/>
  <c r="AA19" i="8"/>
  <c r="AA20" i="8"/>
  <c r="AA21" i="8"/>
  <c r="AA22" i="8"/>
  <c r="AA25" i="8"/>
  <c r="AA26" i="8"/>
  <c r="AA27" i="8"/>
  <c r="AA28" i="8"/>
  <c r="AA29" i="8"/>
  <c r="AA30" i="8"/>
  <c r="AA31" i="8"/>
  <c r="AA32" i="8"/>
  <c r="AA33" i="8"/>
  <c r="AA34" i="8"/>
  <c r="AA35" i="8"/>
  <c r="AA36" i="8"/>
  <c r="AA37" i="8"/>
  <c r="AA40" i="8"/>
  <c r="AA41" i="8"/>
  <c r="AA42" i="8"/>
  <c r="AA43" i="8"/>
  <c r="AA44" i="8"/>
  <c r="AA45" i="8"/>
  <c r="AA46" i="8"/>
  <c r="AA47" i="8"/>
  <c r="AA48" i="8"/>
  <c r="AA49" i="8"/>
  <c r="AA50" i="8"/>
  <c r="AA51" i="8"/>
  <c r="AA54" i="8"/>
  <c r="AA55" i="8"/>
  <c r="AA56" i="8"/>
  <c r="AA57" i="8"/>
  <c r="AA58" i="8"/>
  <c r="AA59" i="8"/>
  <c r="AA60" i="8"/>
  <c r="AA61" i="8"/>
  <c r="AA62" i="8"/>
  <c r="AA63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40" i="8"/>
  <c r="M41" i="8"/>
  <c r="M42" i="8"/>
  <c r="M43" i="8"/>
  <c r="M44" i="8"/>
  <c r="M45" i="8"/>
  <c r="M46" i="8"/>
  <c r="M47" i="8"/>
  <c r="M48" i="8"/>
  <c r="M49" i="8"/>
  <c r="M50" i="8"/>
  <c r="M51" i="8"/>
  <c r="M54" i="8"/>
  <c r="M55" i="8"/>
  <c r="M56" i="8"/>
  <c r="M57" i="8"/>
  <c r="M58" i="8"/>
  <c r="M59" i="8"/>
  <c r="M60" i="8"/>
  <c r="M61" i="8"/>
  <c r="M62" i="8"/>
  <c r="M63" i="8"/>
  <c r="DW63" i="8"/>
  <c r="DV63" i="8"/>
  <c r="DU63" i="8"/>
  <c r="DT63" i="8"/>
  <c r="DS63" i="8"/>
  <c r="DR63" i="8"/>
  <c r="DQ63" i="8"/>
  <c r="DP63" i="8"/>
  <c r="DO63" i="8"/>
  <c r="DN63" i="8"/>
  <c r="DW62" i="8"/>
  <c r="DV62" i="8"/>
  <c r="DU62" i="8"/>
  <c r="DT62" i="8"/>
  <c r="DS62" i="8"/>
  <c r="DR62" i="8"/>
  <c r="DQ62" i="8"/>
  <c r="DP62" i="8"/>
  <c r="DO62" i="8"/>
  <c r="DN62" i="8"/>
  <c r="DW61" i="8"/>
  <c r="DV61" i="8"/>
  <c r="DU61" i="8"/>
  <c r="DT61" i="8"/>
  <c r="DS61" i="8"/>
  <c r="DR61" i="8"/>
  <c r="DQ61" i="8"/>
  <c r="DP61" i="8"/>
  <c r="DO61" i="8"/>
  <c r="DN61" i="8"/>
  <c r="DW60" i="8"/>
  <c r="DV60" i="8"/>
  <c r="DU60" i="8"/>
  <c r="DT60" i="8"/>
  <c r="DS60" i="8"/>
  <c r="DR60" i="8"/>
  <c r="DQ60" i="8"/>
  <c r="DP60" i="8"/>
  <c r="DO60" i="8"/>
  <c r="DN60" i="8"/>
  <c r="DW59" i="8"/>
  <c r="DV59" i="8"/>
  <c r="DU59" i="8"/>
  <c r="DT59" i="8"/>
  <c r="DS59" i="8"/>
  <c r="DR59" i="8"/>
  <c r="DQ59" i="8"/>
  <c r="DP59" i="8"/>
  <c r="DO59" i="8"/>
  <c r="DN59" i="8"/>
  <c r="DW58" i="8"/>
  <c r="DV58" i="8"/>
  <c r="DU58" i="8"/>
  <c r="DT58" i="8"/>
  <c r="DS58" i="8"/>
  <c r="DR58" i="8"/>
  <c r="DQ58" i="8"/>
  <c r="DP58" i="8"/>
  <c r="DO58" i="8"/>
  <c r="DN58" i="8"/>
  <c r="DW57" i="8"/>
  <c r="DV57" i="8"/>
  <c r="DU57" i="8"/>
  <c r="DT57" i="8"/>
  <c r="DS57" i="8"/>
  <c r="DR57" i="8"/>
  <c r="DQ57" i="8"/>
  <c r="DP57" i="8"/>
  <c r="DO57" i="8"/>
  <c r="DN57" i="8"/>
  <c r="DW56" i="8"/>
  <c r="DV56" i="8"/>
  <c r="DU56" i="8"/>
  <c r="DT56" i="8"/>
  <c r="DS56" i="8"/>
  <c r="DR56" i="8"/>
  <c r="DQ56" i="8"/>
  <c r="DP56" i="8"/>
  <c r="DO56" i="8"/>
  <c r="DN56" i="8"/>
  <c r="DW55" i="8"/>
  <c r="DV55" i="8"/>
  <c r="DU55" i="8"/>
  <c r="DT55" i="8"/>
  <c r="DS55" i="8"/>
  <c r="DR55" i="8"/>
  <c r="DQ55" i="8"/>
  <c r="DP55" i="8"/>
  <c r="DO55" i="8"/>
  <c r="DN55" i="8"/>
  <c r="DW54" i="8"/>
  <c r="DV54" i="8"/>
  <c r="DU54" i="8"/>
  <c r="DT54" i="8"/>
  <c r="DS54" i="8"/>
  <c r="DR54" i="8"/>
  <c r="DQ54" i="8"/>
  <c r="DP54" i="8"/>
  <c r="DO54" i="8"/>
  <c r="DN54" i="8"/>
  <c r="DW51" i="8"/>
  <c r="DV51" i="8"/>
  <c r="DU51" i="8"/>
  <c r="DT51" i="8"/>
  <c r="DS51" i="8"/>
  <c r="DR51" i="8"/>
  <c r="DQ51" i="8"/>
  <c r="DP51" i="8"/>
  <c r="DO51" i="8"/>
  <c r="DN51" i="8"/>
  <c r="DW50" i="8"/>
  <c r="DV50" i="8"/>
  <c r="DU50" i="8"/>
  <c r="DT50" i="8"/>
  <c r="DS50" i="8"/>
  <c r="DR50" i="8"/>
  <c r="DQ50" i="8"/>
  <c r="DP50" i="8"/>
  <c r="DO50" i="8"/>
  <c r="DN50" i="8"/>
  <c r="DW49" i="8"/>
  <c r="DV49" i="8"/>
  <c r="DU49" i="8"/>
  <c r="DT49" i="8"/>
  <c r="DS49" i="8"/>
  <c r="DR49" i="8"/>
  <c r="DQ49" i="8"/>
  <c r="DP49" i="8"/>
  <c r="DO49" i="8"/>
  <c r="DN49" i="8"/>
  <c r="DW48" i="8"/>
  <c r="DV48" i="8"/>
  <c r="DU48" i="8"/>
  <c r="DT48" i="8"/>
  <c r="DS48" i="8"/>
  <c r="DR48" i="8"/>
  <c r="DQ48" i="8"/>
  <c r="DP48" i="8"/>
  <c r="DO48" i="8"/>
  <c r="DN48" i="8"/>
  <c r="DW47" i="8"/>
  <c r="DV47" i="8"/>
  <c r="DU47" i="8"/>
  <c r="DT47" i="8"/>
  <c r="DS47" i="8"/>
  <c r="DR47" i="8"/>
  <c r="DQ47" i="8"/>
  <c r="DP47" i="8"/>
  <c r="DO47" i="8"/>
  <c r="DN47" i="8"/>
  <c r="DW46" i="8"/>
  <c r="DV46" i="8"/>
  <c r="DU46" i="8"/>
  <c r="DT46" i="8"/>
  <c r="DS46" i="8"/>
  <c r="DR46" i="8"/>
  <c r="DQ46" i="8"/>
  <c r="DP46" i="8"/>
  <c r="DO46" i="8"/>
  <c r="DN46" i="8"/>
  <c r="DW45" i="8"/>
  <c r="DV45" i="8"/>
  <c r="DU45" i="8"/>
  <c r="DT45" i="8"/>
  <c r="DS45" i="8"/>
  <c r="DR45" i="8"/>
  <c r="DQ45" i="8"/>
  <c r="DP45" i="8"/>
  <c r="DO45" i="8"/>
  <c r="DN45" i="8"/>
  <c r="DW44" i="8"/>
  <c r="DV44" i="8"/>
  <c r="DU44" i="8"/>
  <c r="DT44" i="8"/>
  <c r="DS44" i="8"/>
  <c r="DR44" i="8"/>
  <c r="DQ44" i="8"/>
  <c r="DP44" i="8"/>
  <c r="DO44" i="8"/>
  <c r="DN44" i="8"/>
  <c r="DW43" i="8"/>
  <c r="DV43" i="8"/>
  <c r="DU43" i="8"/>
  <c r="DT43" i="8"/>
  <c r="DS43" i="8"/>
  <c r="DR43" i="8"/>
  <c r="DQ43" i="8"/>
  <c r="DP43" i="8"/>
  <c r="DO43" i="8"/>
  <c r="DN43" i="8"/>
  <c r="DW42" i="8"/>
  <c r="DV42" i="8"/>
  <c r="DU42" i="8"/>
  <c r="DT42" i="8"/>
  <c r="DS42" i="8"/>
  <c r="DR42" i="8"/>
  <c r="DQ42" i="8"/>
  <c r="DP42" i="8"/>
  <c r="DO42" i="8"/>
  <c r="DN42" i="8"/>
  <c r="DW41" i="8"/>
  <c r="DV41" i="8"/>
  <c r="DU41" i="8"/>
  <c r="DT41" i="8"/>
  <c r="DS41" i="8"/>
  <c r="DR41" i="8"/>
  <c r="DQ41" i="8"/>
  <c r="DP41" i="8"/>
  <c r="DO41" i="8"/>
  <c r="DN41" i="8"/>
  <c r="DW40" i="8"/>
  <c r="DV40" i="8"/>
  <c r="DU40" i="8"/>
  <c r="DT40" i="8"/>
  <c r="DS40" i="8"/>
  <c r="DR40" i="8"/>
  <c r="DQ40" i="8"/>
  <c r="DP40" i="8"/>
  <c r="DO40" i="8"/>
  <c r="DN40" i="8"/>
  <c r="DW37" i="8"/>
  <c r="DV37" i="8"/>
  <c r="DU37" i="8"/>
  <c r="DT37" i="8"/>
  <c r="DS37" i="8"/>
  <c r="DR37" i="8"/>
  <c r="DQ37" i="8"/>
  <c r="DP37" i="8"/>
  <c r="DO37" i="8"/>
  <c r="DN37" i="8"/>
  <c r="DW36" i="8"/>
  <c r="DV36" i="8"/>
  <c r="DU36" i="8"/>
  <c r="DT36" i="8"/>
  <c r="DS36" i="8"/>
  <c r="DR36" i="8"/>
  <c r="DQ36" i="8"/>
  <c r="DP36" i="8"/>
  <c r="DO36" i="8"/>
  <c r="DN36" i="8"/>
  <c r="DW35" i="8"/>
  <c r="DV35" i="8"/>
  <c r="DU35" i="8"/>
  <c r="DT35" i="8"/>
  <c r="DS35" i="8"/>
  <c r="DR35" i="8"/>
  <c r="DQ35" i="8"/>
  <c r="DP35" i="8"/>
  <c r="DO35" i="8"/>
  <c r="DN35" i="8"/>
  <c r="DW34" i="8"/>
  <c r="DV34" i="8"/>
  <c r="DU34" i="8"/>
  <c r="DT34" i="8"/>
  <c r="DS34" i="8"/>
  <c r="DR34" i="8"/>
  <c r="DQ34" i="8"/>
  <c r="DP34" i="8"/>
  <c r="DO34" i="8"/>
  <c r="DN34" i="8"/>
  <c r="DW33" i="8"/>
  <c r="DV33" i="8"/>
  <c r="DU33" i="8"/>
  <c r="DT33" i="8"/>
  <c r="DS33" i="8"/>
  <c r="DR33" i="8"/>
  <c r="DQ33" i="8"/>
  <c r="DP33" i="8"/>
  <c r="DO33" i="8"/>
  <c r="DN33" i="8"/>
  <c r="DW32" i="8"/>
  <c r="DV32" i="8"/>
  <c r="DU32" i="8"/>
  <c r="DT32" i="8"/>
  <c r="DS32" i="8"/>
  <c r="DR32" i="8"/>
  <c r="DQ32" i="8"/>
  <c r="DP32" i="8"/>
  <c r="DO32" i="8"/>
  <c r="DN32" i="8"/>
  <c r="DW31" i="8"/>
  <c r="DV31" i="8"/>
  <c r="DU31" i="8"/>
  <c r="DT31" i="8"/>
  <c r="DS31" i="8"/>
  <c r="DR31" i="8"/>
  <c r="DQ31" i="8"/>
  <c r="DP31" i="8"/>
  <c r="DO31" i="8"/>
  <c r="DN31" i="8"/>
  <c r="DW30" i="8"/>
  <c r="DV30" i="8"/>
  <c r="DU30" i="8"/>
  <c r="DT30" i="8"/>
  <c r="DS30" i="8"/>
  <c r="DR30" i="8"/>
  <c r="DQ30" i="8"/>
  <c r="DP30" i="8"/>
  <c r="DO30" i="8"/>
  <c r="DN30" i="8"/>
  <c r="DW29" i="8"/>
  <c r="DV29" i="8"/>
  <c r="DU29" i="8"/>
  <c r="DT29" i="8"/>
  <c r="DS29" i="8"/>
  <c r="DR29" i="8"/>
  <c r="DQ29" i="8"/>
  <c r="DP29" i="8"/>
  <c r="DO29" i="8"/>
  <c r="DN29" i="8"/>
  <c r="DW28" i="8"/>
  <c r="DV28" i="8"/>
  <c r="DU28" i="8"/>
  <c r="DT28" i="8"/>
  <c r="DS28" i="8"/>
  <c r="DR28" i="8"/>
  <c r="DQ28" i="8"/>
  <c r="DP28" i="8"/>
  <c r="DO28" i="8"/>
  <c r="DN28" i="8"/>
  <c r="DW27" i="8"/>
  <c r="DV27" i="8"/>
  <c r="DU27" i="8"/>
  <c r="DT27" i="8"/>
  <c r="DS27" i="8"/>
  <c r="DR27" i="8"/>
  <c r="DQ27" i="8"/>
  <c r="DP27" i="8"/>
  <c r="DO27" i="8"/>
  <c r="DN27" i="8"/>
  <c r="DW26" i="8"/>
  <c r="DV26" i="8"/>
  <c r="DU26" i="8"/>
  <c r="DT26" i="8"/>
  <c r="DS26" i="8"/>
  <c r="DR26" i="8"/>
  <c r="DQ26" i="8"/>
  <c r="DP26" i="8"/>
  <c r="DO26" i="8"/>
  <c r="DN26" i="8"/>
  <c r="DW25" i="8"/>
  <c r="DV25" i="8"/>
  <c r="DU25" i="8"/>
  <c r="DT25" i="8"/>
  <c r="DS25" i="8"/>
  <c r="DR25" i="8"/>
  <c r="DQ25" i="8"/>
  <c r="DP25" i="8"/>
  <c r="DO25" i="8"/>
  <c r="DN25" i="8"/>
  <c r="DW22" i="8"/>
  <c r="DV22" i="8"/>
  <c r="DU22" i="8"/>
  <c r="DT22" i="8"/>
  <c r="DS22" i="8"/>
  <c r="DR22" i="8"/>
  <c r="DQ22" i="8"/>
  <c r="DP22" i="8"/>
  <c r="DO22" i="8"/>
  <c r="DW21" i="8"/>
  <c r="DV21" i="8"/>
  <c r="DU21" i="8"/>
  <c r="DT21" i="8"/>
  <c r="DS21" i="8"/>
  <c r="DR21" i="8"/>
  <c r="DQ21" i="8"/>
  <c r="DP21" i="8"/>
  <c r="DO21" i="8"/>
  <c r="DW20" i="8"/>
  <c r="DV20" i="8"/>
  <c r="DU20" i="8"/>
  <c r="DT20" i="8"/>
  <c r="DS20" i="8"/>
  <c r="DR20" i="8"/>
  <c r="DQ20" i="8"/>
  <c r="DP20" i="8"/>
  <c r="DO20" i="8"/>
  <c r="DW19" i="8"/>
  <c r="DV19" i="8"/>
  <c r="DU19" i="8"/>
  <c r="DT19" i="8"/>
  <c r="DS19" i="8"/>
  <c r="DR19" i="8"/>
  <c r="DQ19" i="8"/>
  <c r="DP19" i="8"/>
  <c r="DO19" i="8"/>
  <c r="DW18" i="8"/>
  <c r="DV18" i="8"/>
  <c r="DU18" i="8"/>
  <c r="DT18" i="8"/>
  <c r="DS18" i="8"/>
  <c r="DR18" i="8"/>
  <c r="DQ18" i="8"/>
  <c r="DP18" i="8"/>
  <c r="DO18" i="8"/>
  <c r="DW17" i="8"/>
  <c r="DV17" i="8"/>
  <c r="DU17" i="8"/>
  <c r="DT17" i="8"/>
  <c r="DS17" i="8"/>
  <c r="DR17" i="8"/>
  <c r="DQ17" i="8"/>
  <c r="DP17" i="8"/>
  <c r="DO17" i="8"/>
  <c r="DW16" i="8"/>
  <c r="DV16" i="8"/>
  <c r="DU16" i="8"/>
  <c r="DT16" i="8"/>
  <c r="DS16" i="8"/>
  <c r="DR16" i="8"/>
  <c r="DQ16" i="8"/>
  <c r="DP16" i="8"/>
  <c r="DO16" i="8"/>
  <c r="DW15" i="8"/>
  <c r="DV15" i="8"/>
  <c r="DU15" i="8"/>
  <c r="DT15" i="8"/>
  <c r="DS15" i="8"/>
  <c r="DR15" i="8"/>
  <c r="DQ15" i="8"/>
  <c r="DP15" i="8"/>
  <c r="DO15" i="8"/>
  <c r="DW14" i="8"/>
  <c r="DV14" i="8"/>
  <c r="DU14" i="8"/>
  <c r="DT14" i="8"/>
  <c r="DS14" i="8"/>
  <c r="DR14" i="8"/>
  <c r="DQ14" i="8"/>
  <c r="DP14" i="8"/>
  <c r="DO14" i="8"/>
  <c r="DW13" i="8"/>
  <c r="DV13" i="8"/>
  <c r="DU13" i="8"/>
  <c r="DT13" i="8"/>
  <c r="DS13" i="8"/>
  <c r="DR13" i="8"/>
  <c r="DQ13" i="8"/>
  <c r="DP13" i="8"/>
  <c r="DO13" i="8"/>
  <c r="DW12" i="8"/>
  <c r="DV12" i="8"/>
  <c r="DU12" i="8"/>
  <c r="DT12" i="8"/>
  <c r="DS12" i="8"/>
  <c r="DR12" i="8"/>
  <c r="DQ12" i="8"/>
  <c r="DP12" i="8"/>
  <c r="DO12" i="8"/>
  <c r="DW11" i="8"/>
  <c r="DV11" i="8"/>
  <c r="DU11" i="8"/>
  <c r="DT11" i="8"/>
  <c r="DQ11" i="8"/>
  <c r="DP11" i="8"/>
  <c r="DO11" i="8"/>
  <c r="DW10" i="8"/>
  <c r="DV10" i="8"/>
  <c r="DU10" i="8"/>
  <c r="DT10" i="8"/>
  <c r="DS10" i="8"/>
  <c r="DR10" i="8"/>
  <c r="DQ10" i="8"/>
  <c r="DP10" i="8"/>
  <c r="DO10" i="8"/>
  <c r="DW9" i="8"/>
  <c r="DV9" i="8"/>
  <c r="DU9" i="8"/>
  <c r="DT9" i="8"/>
  <c r="DS9" i="8"/>
  <c r="DR9" i="8"/>
  <c r="DQ9" i="8"/>
  <c r="DP9" i="8"/>
  <c r="DO9" i="8"/>
  <c r="DN9" i="8"/>
  <c r="DW8" i="8"/>
  <c r="DV8" i="8"/>
  <c r="DU8" i="8"/>
  <c r="DT8" i="8"/>
  <c r="DS8" i="8"/>
  <c r="DR8" i="8"/>
  <c r="DQ8" i="8"/>
  <c r="DP8" i="8"/>
  <c r="DO8" i="8"/>
  <c r="DW7" i="8"/>
  <c r="DV7" i="8"/>
  <c r="DU7" i="8"/>
  <c r="DT7" i="8"/>
  <c r="DS7" i="8"/>
  <c r="DR7" i="8"/>
  <c r="DQ7" i="8"/>
  <c r="DP7" i="8"/>
  <c r="DO7" i="8"/>
  <c r="DM63" i="8"/>
  <c r="DM62" i="8"/>
  <c r="DM61" i="8"/>
  <c r="DM60" i="8"/>
  <c r="DM59" i="8"/>
  <c r="DM58" i="8"/>
  <c r="DM57" i="8"/>
  <c r="DM56" i="8"/>
  <c r="DM55" i="8"/>
  <c r="DM54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9" i="8"/>
  <c r="DI63" i="8"/>
  <c r="DH63" i="8"/>
  <c r="DG63" i="8"/>
  <c r="DF63" i="8"/>
  <c r="DD63" i="8"/>
  <c r="DC63" i="8"/>
  <c r="DB63" i="8"/>
  <c r="DI62" i="8"/>
  <c r="DH62" i="8"/>
  <c r="DG62" i="8"/>
  <c r="DF62" i="8"/>
  <c r="DD62" i="8"/>
  <c r="DC62" i="8"/>
  <c r="DB62" i="8"/>
  <c r="DI61" i="8"/>
  <c r="DH61" i="8"/>
  <c r="DG61" i="8"/>
  <c r="DF61" i="8"/>
  <c r="DD61" i="8"/>
  <c r="DC61" i="8"/>
  <c r="DB61" i="8"/>
  <c r="DI60" i="8"/>
  <c r="DH60" i="8"/>
  <c r="DG60" i="8"/>
  <c r="DF60" i="8"/>
  <c r="DD60" i="8"/>
  <c r="DC60" i="8"/>
  <c r="DB60" i="8"/>
  <c r="DI59" i="8"/>
  <c r="DH59" i="8"/>
  <c r="DG59" i="8"/>
  <c r="DF59" i="8"/>
  <c r="DD59" i="8"/>
  <c r="DC59" i="8"/>
  <c r="DB59" i="8"/>
  <c r="DI58" i="8"/>
  <c r="DH58" i="8"/>
  <c r="DG58" i="8"/>
  <c r="DF58" i="8"/>
  <c r="DD58" i="8"/>
  <c r="DC58" i="8"/>
  <c r="DB58" i="8"/>
  <c r="DI57" i="8"/>
  <c r="DH57" i="8"/>
  <c r="DG57" i="8"/>
  <c r="DF57" i="8"/>
  <c r="DD57" i="8"/>
  <c r="DC57" i="8"/>
  <c r="DB57" i="8"/>
  <c r="DI56" i="8"/>
  <c r="DH56" i="8"/>
  <c r="DG56" i="8"/>
  <c r="DF56" i="8"/>
  <c r="DD56" i="8"/>
  <c r="DC56" i="8"/>
  <c r="DB56" i="8"/>
  <c r="DI55" i="8"/>
  <c r="DH55" i="8"/>
  <c r="DG55" i="8"/>
  <c r="DF55" i="8"/>
  <c r="DD55" i="8"/>
  <c r="DC55" i="8"/>
  <c r="DB55" i="8"/>
  <c r="DI54" i="8"/>
  <c r="DH54" i="8"/>
  <c r="DG54" i="8"/>
  <c r="DF54" i="8"/>
  <c r="DD54" i="8"/>
  <c r="DC54" i="8"/>
  <c r="DB54" i="8"/>
  <c r="DI51" i="8"/>
  <c r="DH51" i="8"/>
  <c r="DG51" i="8"/>
  <c r="DF51" i="8"/>
  <c r="DD51" i="8"/>
  <c r="DC51" i="8"/>
  <c r="DB51" i="8"/>
  <c r="DI50" i="8"/>
  <c r="DH50" i="8"/>
  <c r="DG50" i="8"/>
  <c r="DF50" i="8"/>
  <c r="DD50" i="8"/>
  <c r="DC50" i="8"/>
  <c r="DB50" i="8"/>
  <c r="DI49" i="8"/>
  <c r="DH49" i="8"/>
  <c r="DG49" i="8"/>
  <c r="DF49" i="8"/>
  <c r="DD49" i="8"/>
  <c r="DC49" i="8"/>
  <c r="DB49" i="8"/>
  <c r="DI48" i="8"/>
  <c r="DH48" i="8"/>
  <c r="DG48" i="8"/>
  <c r="DF48" i="8"/>
  <c r="DD48" i="8"/>
  <c r="DC48" i="8"/>
  <c r="DB48" i="8"/>
  <c r="DI47" i="8"/>
  <c r="DH47" i="8"/>
  <c r="DG47" i="8"/>
  <c r="DF47" i="8"/>
  <c r="DD47" i="8"/>
  <c r="DC47" i="8"/>
  <c r="DB47" i="8"/>
  <c r="DI46" i="8"/>
  <c r="DH46" i="8"/>
  <c r="DG46" i="8"/>
  <c r="DF46" i="8"/>
  <c r="DD46" i="8"/>
  <c r="DC46" i="8"/>
  <c r="DB46" i="8"/>
  <c r="DI45" i="8"/>
  <c r="DH45" i="8"/>
  <c r="DG45" i="8"/>
  <c r="DF45" i="8"/>
  <c r="DD45" i="8"/>
  <c r="DC45" i="8"/>
  <c r="DB45" i="8"/>
  <c r="DI44" i="8"/>
  <c r="DH44" i="8"/>
  <c r="DG44" i="8"/>
  <c r="DF44" i="8"/>
  <c r="DD44" i="8"/>
  <c r="DC44" i="8"/>
  <c r="DB44" i="8"/>
  <c r="DI43" i="8"/>
  <c r="DH43" i="8"/>
  <c r="DG43" i="8"/>
  <c r="DF43" i="8"/>
  <c r="DD43" i="8"/>
  <c r="DC43" i="8"/>
  <c r="DB43" i="8"/>
  <c r="DI42" i="8"/>
  <c r="DH42" i="8"/>
  <c r="DG42" i="8"/>
  <c r="DF42" i="8"/>
  <c r="DD42" i="8"/>
  <c r="DC42" i="8"/>
  <c r="DB42" i="8"/>
  <c r="DI41" i="8"/>
  <c r="DH41" i="8"/>
  <c r="DG41" i="8"/>
  <c r="DF41" i="8"/>
  <c r="DD41" i="8"/>
  <c r="DC41" i="8"/>
  <c r="DB41" i="8"/>
  <c r="DI40" i="8"/>
  <c r="DH40" i="8"/>
  <c r="DG40" i="8"/>
  <c r="DF40" i="8"/>
  <c r="DD40" i="8"/>
  <c r="DC40" i="8"/>
  <c r="DB40" i="8"/>
  <c r="DI37" i="8"/>
  <c r="DH37" i="8"/>
  <c r="DG37" i="8"/>
  <c r="DF37" i="8"/>
  <c r="DD37" i="8"/>
  <c r="DC37" i="8"/>
  <c r="DB37" i="8"/>
  <c r="DI36" i="8"/>
  <c r="DH36" i="8"/>
  <c r="DG36" i="8"/>
  <c r="DF36" i="8"/>
  <c r="DD36" i="8"/>
  <c r="DC36" i="8"/>
  <c r="DB36" i="8"/>
  <c r="DI35" i="8"/>
  <c r="DH35" i="8"/>
  <c r="DG35" i="8"/>
  <c r="DF35" i="8"/>
  <c r="DD35" i="8"/>
  <c r="DC35" i="8"/>
  <c r="DB35" i="8"/>
  <c r="DI34" i="8"/>
  <c r="DH34" i="8"/>
  <c r="DG34" i="8"/>
  <c r="DF34" i="8"/>
  <c r="DD34" i="8"/>
  <c r="DC34" i="8"/>
  <c r="DB34" i="8"/>
  <c r="DI33" i="8"/>
  <c r="DH33" i="8"/>
  <c r="DG33" i="8"/>
  <c r="DF33" i="8"/>
  <c r="DD33" i="8"/>
  <c r="DC33" i="8"/>
  <c r="DB33" i="8"/>
  <c r="DI32" i="8"/>
  <c r="DH32" i="8"/>
  <c r="DG32" i="8"/>
  <c r="DF32" i="8"/>
  <c r="DD32" i="8"/>
  <c r="DC32" i="8"/>
  <c r="DB32" i="8"/>
  <c r="DI31" i="8"/>
  <c r="DH31" i="8"/>
  <c r="DG31" i="8"/>
  <c r="DF31" i="8"/>
  <c r="DD31" i="8"/>
  <c r="DC31" i="8"/>
  <c r="DB31" i="8"/>
  <c r="DI30" i="8"/>
  <c r="DH30" i="8"/>
  <c r="DG30" i="8"/>
  <c r="DF30" i="8"/>
  <c r="DD30" i="8"/>
  <c r="DC30" i="8"/>
  <c r="DB30" i="8"/>
  <c r="DI29" i="8"/>
  <c r="DH29" i="8"/>
  <c r="DG29" i="8"/>
  <c r="DF29" i="8"/>
  <c r="DD29" i="8"/>
  <c r="DC29" i="8"/>
  <c r="DB29" i="8"/>
  <c r="DI28" i="8"/>
  <c r="DH28" i="8"/>
  <c r="DG28" i="8"/>
  <c r="DF28" i="8"/>
  <c r="DD28" i="8"/>
  <c r="DC28" i="8"/>
  <c r="DB28" i="8"/>
  <c r="DI27" i="8"/>
  <c r="DH27" i="8"/>
  <c r="DG27" i="8"/>
  <c r="DF27" i="8"/>
  <c r="DD27" i="8"/>
  <c r="DC27" i="8"/>
  <c r="DB27" i="8"/>
  <c r="DI26" i="8"/>
  <c r="DH26" i="8"/>
  <c r="DG26" i="8"/>
  <c r="DF26" i="8"/>
  <c r="DD26" i="8"/>
  <c r="DC26" i="8"/>
  <c r="DB26" i="8"/>
  <c r="DI25" i="8"/>
  <c r="DH25" i="8"/>
  <c r="DG25" i="8"/>
  <c r="DF25" i="8"/>
  <c r="DD25" i="8"/>
  <c r="DC25" i="8"/>
  <c r="DB25" i="8"/>
  <c r="DI22" i="8"/>
  <c r="DH22" i="8"/>
  <c r="DG22" i="8"/>
  <c r="DF22" i="8"/>
  <c r="DD22" i="8"/>
  <c r="DC22" i="8"/>
  <c r="DB22" i="8"/>
  <c r="DI21" i="8"/>
  <c r="DH21" i="8"/>
  <c r="DG21" i="8"/>
  <c r="DF21" i="8"/>
  <c r="DD21" i="8"/>
  <c r="DC21" i="8"/>
  <c r="DB21" i="8"/>
  <c r="DI20" i="8"/>
  <c r="DH20" i="8"/>
  <c r="DG20" i="8"/>
  <c r="DF20" i="8"/>
  <c r="DD20" i="8"/>
  <c r="DC20" i="8"/>
  <c r="DB20" i="8"/>
  <c r="DI19" i="8"/>
  <c r="DH19" i="8"/>
  <c r="DG19" i="8"/>
  <c r="DF19" i="8"/>
  <c r="DD19" i="8"/>
  <c r="DC19" i="8"/>
  <c r="DB19" i="8"/>
  <c r="DI18" i="8"/>
  <c r="DH18" i="8"/>
  <c r="DG18" i="8"/>
  <c r="DF18" i="8"/>
  <c r="DD18" i="8"/>
  <c r="DC18" i="8"/>
  <c r="DB18" i="8"/>
  <c r="DI17" i="8"/>
  <c r="DH17" i="8"/>
  <c r="DG17" i="8"/>
  <c r="DF17" i="8"/>
  <c r="DD17" i="8"/>
  <c r="DC17" i="8"/>
  <c r="DB17" i="8"/>
  <c r="DI16" i="8"/>
  <c r="DH16" i="8"/>
  <c r="DG16" i="8"/>
  <c r="DF16" i="8"/>
  <c r="DD16" i="8"/>
  <c r="DC16" i="8"/>
  <c r="DB16" i="8"/>
  <c r="DI15" i="8"/>
  <c r="DH15" i="8"/>
  <c r="DG15" i="8"/>
  <c r="DF15" i="8"/>
  <c r="DD15" i="8"/>
  <c r="DC15" i="8"/>
  <c r="DB15" i="8"/>
  <c r="DI14" i="8"/>
  <c r="DH14" i="8"/>
  <c r="DG14" i="8"/>
  <c r="DF14" i="8"/>
  <c r="DD14" i="8"/>
  <c r="DC14" i="8"/>
  <c r="DB14" i="8"/>
  <c r="DI13" i="8"/>
  <c r="DH13" i="8"/>
  <c r="DG13" i="8"/>
  <c r="DF13" i="8"/>
  <c r="DD13" i="8"/>
  <c r="DC13" i="8"/>
  <c r="DB13" i="8"/>
  <c r="DI12" i="8"/>
  <c r="DH12" i="8"/>
  <c r="DG12" i="8"/>
  <c r="DF12" i="8"/>
  <c r="DD12" i="8"/>
  <c r="DC12" i="8"/>
  <c r="DB12" i="8"/>
  <c r="DI11" i="8"/>
  <c r="DH11" i="8"/>
  <c r="DG11" i="8"/>
  <c r="DF11" i="8"/>
  <c r="DC11" i="8"/>
  <c r="DB11" i="8"/>
  <c r="DI10" i="8"/>
  <c r="DH10" i="8"/>
  <c r="DG10" i="8"/>
  <c r="DF10" i="8"/>
  <c r="DD10" i="8"/>
  <c r="DC10" i="8"/>
  <c r="DB10" i="8"/>
  <c r="DI9" i="8"/>
  <c r="DH9" i="8"/>
  <c r="DG9" i="8"/>
  <c r="DF9" i="8"/>
  <c r="DD9" i="8"/>
  <c r="DC9" i="8"/>
  <c r="DB9" i="8"/>
  <c r="DI8" i="8"/>
  <c r="DH8" i="8"/>
  <c r="DG8" i="8"/>
  <c r="DF8" i="8"/>
  <c r="DD8" i="8"/>
  <c r="DC8" i="8"/>
  <c r="DB8" i="8"/>
  <c r="DI7" i="8"/>
  <c r="DH7" i="8"/>
  <c r="DG7" i="8"/>
  <c r="DF7" i="8"/>
  <c r="DD7" i="8"/>
  <c r="DC7" i="8"/>
  <c r="DB7" i="8"/>
  <c r="DA63" i="8"/>
  <c r="DA62" i="8"/>
  <c r="DA61" i="8"/>
  <c r="DA60" i="8"/>
  <c r="DA59" i="8"/>
  <c r="DA58" i="8"/>
  <c r="DA57" i="8"/>
  <c r="DA56" i="8"/>
  <c r="DA55" i="8"/>
  <c r="DA54" i="8"/>
  <c r="DA51" i="8"/>
  <c r="DA50" i="8"/>
  <c r="DA49" i="8"/>
  <c r="DA48" i="8"/>
  <c r="DA47" i="8"/>
  <c r="DA46" i="8"/>
  <c r="DA45" i="8"/>
  <c r="DA44" i="8"/>
  <c r="DA43" i="8"/>
  <c r="DA42" i="8"/>
  <c r="DA41" i="8"/>
  <c r="DA40" i="8"/>
  <c r="DA37" i="8"/>
  <c r="DA36" i="8"/>
  <c r="DA35" i="8"/>
  <c r="DA34" i="8"/>
  <c r="DA33" i="8"/>
  <c r="DA32" i="8"/>
  <c r="DA31" i="8"/>
  <c r="DA30" i="8"/>
  <c r="DA29" i="8"/>
  <c r="DA28" i="8"/>
  <c r="DA27" i="8"/>
  <c r="DA26" i="8"/>
  <c r="DA25" i="8"/>
  <c r="DA22" i="8"/>
  <c r="DA21" i="8"/>
  <c r="DA20" i="8"/>
  <c r="DA19" i="8"/>
  <c r="DA18" i="8"/>
  <c r="DA17" i="8"/>
  <c r="DA16" i="8"/>
  <c r="DA15" i="8"/>
  <c r="DA14" i="8"/>
  <c r="DA13" i="8"/>
  <c r="DA12" i="8"/>
  <c r="DA11" i="8"/>
  <c r="DA10" i="8"/>
  <c r="DA9" i="8"/>
  <c r="DA8" i="8"/>
  <c r="DA7" i="8"/>
  <c r="CK63" i="8"/>
  <c r="CJ63" i="8"/>
  <c r="CI63" i="8"/>
  <c r="CH63" i="8"/>
  <c r="CF63" i="8"/>
  <c r="CE63" i="8"/>
  <c r="CD63" i="8"/>
  <c r="CK62" i="8"/>
  <c r="CJ62" i="8"/>
  <c r="CI62" i="8"/>
  <c r="CH62" i="8"/>
  <c r="CF62" i="8"/>
  <c r="CE62" i="8"/>
  <c r="CD62" i="8"/>
  <c r="CK61" i="8"/>
  <c r="CJ61" i="8"/>
  <c r="CI61" i="8"/>
  <c r="CH61" i="8"/>
  <c r="CF61" i="8"/>
  <c r="CE61" i="8"/>
  <c r="CD61" i="8"/>
  <c r="CK60" i="8"/>
  <c r="CJ60" i="8"/>
  <c r="CI60" i="8"/>
  <c r="CH60" i="8"/>
  <c r="CF60" i="8"/>
  <c r="CE60" i="8"/>
  <c r="CD60" i="8"/>
  <c r="CK59" i="8"/>
  <c r="CJ59" i="8"/>
  <c r="CI59" i="8"/>
  <c r="CH59" i="8"/>
  <c r="CF59" i="8"/>
  <c r="CE59" i="8"/>
  <c r="CD59" i="8"/>
  <c r="CK58" i="8"/>
  <c r="CJ58" i="8"/>
  <c r="CI58" i="8"/>
  <c r="CH58" i="8"/>
  <c r="CF58" i="8"/>
  <c r="CE58" i="8"/>
  <c r="CD58" i="8"/>
  <c r="CK57" i="8"/>
  <c r="CJ57" i="8"/>
  <c r="CI57" i="8"/>
  <c r="CH57" i="8"/>
  <c r="CF57" i="8"/>
  <c r="CE57" i="8"/>
  <c r="CD57" i="8"/>
  <c r="CK56" i="8"/>
  <c r="CJ56" i="8"/>
  <c r="CI56" i="8"/>
  <c r="CH56" i="8"/>
  <c r="CF56" i="8"/>
  <c r="CE56" i="8"/>
  <c r="CD56" i="8"/>
  <c r="CK55" i="8"/>
  <c r="CJ55" i="8"/>
  <c r="CI55" i="8"/>
  <c r="CH55" i="8"/>
  <c r="CF55" i="8"/>
  <c r="CE55" i="8"/>
  <c r="CD55" i="8"/>
  <c r="CK54" i="8"/>
  <c r="CJ54" i="8"/>
  <c r="CI54" i="8"/>
  <c r="CH54" i="8"/>
  <c r="CF54" i="8"/>
  <c r="CE54" i="8"/>
  <c r="CD54" i="8"/>
  <c r="CK51" i="8"/>
  <c r="CJ51" i="8"/>
  <c r="CI51" i="8"/>
  <c r="CH51" i="8"/>
  <c r="CF51" i="8"/>
  <c r="CE51" i="8"/>
  <c r="CD51" i="8"/>
  <c r="CK50" i="8"/>
  <c r="CJ50" i="8"/>
  <c r="CI50" i="8"/>
  <c r="CH50" i="8"/>
  <c r="CF50" i="8"/>
  <c r="CE50" i="8"/>
  <c r="CD50" i="8"/>
  <c r="CK49" i="8"/>
  <c r="CJ49" i="8"/>
  <c r="CI49" i="8"/>
  <c r="CH49" i="8"/>
  <c r="CF49" i="8"/>
  <c r="CE49" i="8"/>
  <c r="CD49" i="8"/>
  <c r="CK48" i="8"/>
  <c r="CJ48" i="8"/>
  <c r="CI48" i="8"/>
  <c r="CH48" i="8"/>
  <c r="CF48" i="8"/>
  <c r="CE48" i="8"/>
  <c r="CD48" i="8"/>
  <c r="CK47" i="8"/>
  <c r="CJ47" i="8"/>
  <c r="CI47" i="8"/>
  <c r="CH47" i="8"/>
  <c r="CF47" i="8"/>
  <c r="CE47" i="8"/>
  <c r="CD47" i="8"/>
  <c r="CK46" i="8"/>
  <c r="CJ46" i="8"/>
  <c r="CI46" i="8"/>
  <c r="CH46" i="8"/>
  <c r="CF46" i="8"/>
  <c r="CE46" i="8"/>
  <c r="CD46" i="8"/>
  <c r="CK45" i="8"/>
  <c r="CJ45" i="8"/>
  <c r="CI45" i="8"/>
  <c r="CH45" i="8"/>
  <c r="CF45" i="8"/>
  <c r="CE45" i="8"/>
  <c r="CD45" i="8"/>
  <c r="CK44" i="8"/>
  <c r="CJ44" i="8"/>
  <c r="CI44" i="8"/>
  <c r="CH44" i="8"/>
  <c r="CF44" i="8"/>
  <c r="CE44" i="8"/>
  <c r="CD44" i="8"/>
  <c r="CK43" i="8"/>
  <c r="CJ43" i="8"/>
  <c r="CI43" i="8"/>
  <c r="CH43" i="8"/>
  <c r="CF43" i="8"/>
  <c r="CE43" i="8"/>
  <c r="CD43" i="8"/>
  <c r="CK42" i="8"/>
  <c r="CJ42" i="8"/>
  <c r="CI42" i="8"/>
  <c r="CH42" i="8"/>
  <c r="CF42" i="8"/>
  <c r="CE42" i="8"/>
  <c r="CD42" i="8"/>
  <c r="CK41" i="8"/>
  <c r="CJ41" i="8"/>
  <c r="CI41" i="8"/>
  <c r="CH41" i="8"/>
  <c r="CF41" i="8"/>
  <c r="CE41" i="8"/>
  <c r="CD41" i="8"/>
  <c r="CK40" i="8"/>
  <c r="CJ40" i="8"/>
  <c r="CI40" i="8"/>
  <c r="CH40" i="8"/>
  <c r="CF40" i="8"/>
  <c r="CE40" i="8"/>
  <c r="CD40" i="8"/>
  <c r="CK37" i="8"/>
  <c r="CJ37" i="8"/>
  <c r="CI37" i="8"/>
  <c r="CH37" i="8"/>
  <c r="CF37" i="8"/>
  <c r="CE37" i="8"/>
  <c r="CD37" i="8"/>
  <c r="CK36" i="8"/>
  <c r="CJ36" i="8"/>
  <c r="CI36" i="8"/>
  <c r="CH36" i="8"/>
  <c r="CF36" i="8"/>
  <c r="CE36" i="8"/>
  <c r="CD36" i="8"/>
  <c r="CK35" i="8"/>
  <c r="CJ35" i="8"/>
  <c r="CI35" i="8"/>
  <c r="CH35" i="8"/>
  <c r="CF35" i="8"/>
  <c r="CE35" i="8"/>
  <c r="CD35" i="8"/>
  <c r="CK34" i="8"/>
  <c r="CJ34" i="8"/>
  <c r="CI34" i="8"/>
  <c r="CH34" i="8"/>
  <c r="CF34" i="8"/>
  <c r="CE34" i="8"/>
  <c r="CD34" i="8"/>
  <c r="CK33" i="8"/>
  <c r="CJ33" i="8"/>
  <c r="CI33" i="8"/>
  <c r="CH33" i="8"/>
  <c r="CF33" i="8"/>
  <c r="CE33" i="8"/>
  <c r="CD33" i="8"/>
  <c r="CK32" i="8"/>
  <c r="CJ32" i="8"/>
  <c r="CI32" i="8"/>
  <c r="CH32" i="8"/>
  <c r="CF32" i="8"/>
  <c r="CE32" i="8"/>
  <c r="CD32" i="8"/>
  <c r="CK31" i="8"/>
  <c r="CJ31" i="8"/>
  <c r="CI31" i="8"/>
  <c r="CH31" i="8"/>
  <c r="CF31" i="8"/>
  <c r="CE31" i="8"/>
  <c r="CD31" i="8"/>
  <c r="CK30" i="8"/>
  <c r="CJ30" i="8"/>
  <c r="CI30" i="8"/>
  <c r="CH30" i="8"/>
  <c r="CF30" i="8"/>
  <c r="CE30" i="8"/>
  <c r="CD30" i="8"/>
  <c r="CK29" i="8"/>
  <c r="CJ29" i="8"/>
  <c r="CI29" i="8"/>
  <c r="CH29" i="8"/>
  <c r="CF29" i="8"/>
  <c r="CE29" i="8"/>
  <c r="CD29" i="8"/>
  <c r="CK28" i="8"/>
  <c r="CJ28" i="8"/>
  <c r="CI28" i="8"/>
  <c r="CH28" i="8"/>
  <c r="CF28" i="8"/>
  <c r="CE28" i="8"/>
  <c r="CD28" i="8"/>
  <c r="CK27" i="8"/>
  <c r="CJ27" i="8"/>
  <c r="CI27" i="8"/>
  <c r="CH27" i="8"/>
  <c r="CF27" i="8"/>
  <c r="CE27" i="8"/>
  <c r="CD27" i="8"/>
  <c r="CK26" i="8"/>
  <c r="CJ26" i="8"/>
  <c r="CI26" i="8"/>
  <c r="CH26" i="8"/>
  <c r="CF26" i="8"/>
  <c r="CE26" i="8"/>
  <c r="CD26" i="8"/>
  <c r="CK25" i="8"/>
  <c r="CJ25" i="8"/>
  <c r="CI25" i="8"/>
  <c r="CH25" i="8"/>
  <c r="CF25" i="8"/>
  <c r="CE25" i="8"/>
  <c r="CD25" i="8"/>
  <c r="CK22" i="8"/>
  <c r="CJ22" i="8"/>
  <c r="CI22" i="8"/>
  <c r="CH22" i="8"/>
  <c r="CF22" i="8"/>
  <c r="CE22" i="8"/>
  <c r="CD22" i="8"/>
  <c r="CK21" i="8"/>
  <c r="CJ21" i="8"/>
  <c r="CI21" i="8"/>
  <c r="CH21" i="8"/>
  <c r="CF21" i="8"/>
  <c r="CE21" i="8"/>
  <c r="CD21" i="8"/>
  <c r="CK20" i="8"/>
  <c r="CJ20" i="8"/>
  <c r="CI20" i="8"/>
  <c r="CH20" i="8"/>
  <c r="CF20" i="8"/>
  <c r="CE20" i="8"/>
  <c r="CD20" i="8"/>
  <c r="CK19" i="8"/>
  <c r="CJ19" i="8"/>
  <c r="CI19" i="8"/>
  <c r="CH19" i="8"/>
  <c r="CF19" i="8"/>
  <c r="CE19" i="8"/>
  <c r="CD19" i="8"/>
  <c r="CK18" i="8"/>
  <c r="CJ18" i="8"/>
  <c r="CI18" i="8"/>
  <c r="CH18" i="8"/>
  <c r="CF18" i="8"/>
  <c r="CE18" i="8"/>
  <c r="CD18" i="8"/>
  <c r="CK17" i="8"/>
  <c r="CJ17" i="8"/>
  <c r="CI17" i="8"/>
  <c r="CH17" i="8"/>
  <c r="CF17" i="8"/>
  <c r="CE17" i="8"/>
  <c r="CD17" i="8"/>
  <c r="CK16" i="8"/>
  <c r="CJ16" i="8"/>
  <c r="CI16" i="8"/>
  <c r="CH16" i="8"/>
  <c r="CF16" i="8"/>
  <c r="CE16" i="8"/>
  <c r="CD16" i="8"/>
  <c r="CK15" i="8"/>
  <c r="CJ15" i="8"/>
  <c r="CI15" i="8"/>
  <c r="CH15" i="8"/>
  <c r="CF15" i="8"/>
  <c r="CE15" i="8"/>
  <c r="CD15" i="8"/>
  <c r="CK14" i="8"/>
  <c r="CJ14" i="8"/>
  <c r="CI14" i="8"/>
  <c r="CH14" i="8"/>
  <c r="CF14" i="8"/>
  <c r="CE14" i="8"/>
  <c r="CD14" i="8"/>
  <c r="CK13" i="8"/>
  <c r="CJ13" i="8"/>
  <c r="CI13" i="8"/>
  <c r="CH13" i="8"/>
  <c r="CF13" i="8"/>
  <c r="CE13" i="8"/>
  <c r="CD13" i="8"/>
  <c r="CK12" i="8"/>
  <c r="CJ12" i="8"/>
  <c r="CI12" i="8"/>
  <c r="CH12" i="8"/>
  <c r="CF12" i="8"/>
  <c r="CE12" i="8"/>
  <c r="CD12" i="8"/>
  <c r="CK11" i="8"/>
  <c r="CJ11" i="8"/>
  <c r="CI11" i="8"/>
  <c r="CH11" i="8"/>
  <c r="CE11" i="8"/>
  <c r="CD11" i="8"/>
  <c r="CK10" i="8"/>
  <c r="CJ10" i="8"/>
  <c r="CI10" i="8"/>
  <c r="CH10" i="8"/>
  <c r="CF10" i="8"/>
  <c r="CE10" i="8"/>
  <c r="CD10" i="8"/>
  <c r="CK9" i="8"/>
  <c r="CJ9" i="8"/>
  <c r="CI9" i="8"/>
  <c r="CH9" i="8"/>
  <c r="CF9" i="8"/>
  <c r="CE9" i="8"/>
  <c r="CD9" i="8"/>
  <c r="CK8" i="8"/>
  <c r="CJ8" i="8"/>
  <c r="CI8" i="8"/>
  <c r="CH8" i="8"/>
  <c r="CF8" i="8"/>
  <c r="CE8" i="8"/>
  <c r="CD8" i="8"/>
  <c r="CK7" i="8"/>
  <c r="CJ7" i="8"/>
  <c r="CI7" i="8"/>
  <c r="CH7" i="8"/>
  <c r="CF7" i="8"/>
  <c r="CE7" i="8"/>
  <c r="CD7" i="8"/>
  <c r="CC63" i="8"/>
  <c r="CC62" i="8"/>
  <c r="CC61" i="8"/>
  <c r="CC60" i="8"/>
  <c r="CC59" i="8"/>
  <c r="CC58" i="8"/>
  <c r="CC57" i="8"/>
  <c r="CC56" i="8"/>
  <c r="CC55" i="8"/>
  <c r="CC54" i="8"/>
  <c r="CC51" i="8"/>
  <c r="CC50" i="8"/>
  <c r="CC49" i="8"/>
  <c r="CC48" i="8"/>
  <c r="CC47" i="8"/>
  <c r="CC46" i="8"/>
  <c r="CC45" i="8"/>
  <c r="CC44" i="8"/>
  <c r="CC43" i="8"/>
  <c r="CC42" i="8"/>
  <c r="CC41" i="8"/>
  <c r="CC40" i="8"/>
  <c r="CC37" i="8"/>
  <c r="CC36" i="8"/>
  <c r="CC35" i="8"/>
  <c r="CC34" i="8"/>
  <c r="CC33" i="8"/>
  <c r="CC32" i="8"/>
  <c r="CC31" i="8"/>
  <c r="CC30" i="8"/>
  <c r="CC29" i="8"/>
  <c r="CC28" i="8"/>
  <c r="CC27" i="8"/>
  <c r="CC26" i="8"/>
  <c r="CC25" i="8"/>
  <c r="CC22" i="8"/>
  <c r="CC21" i="8"/>
  <c r="CC20" i="8"/>
  <c r="CC19" i="8"/>
  <c r="CC18" i="8"/>
  <c r="CC17" i="8"/>
  <c r="CC16" i="8"/>
  <c r="CC15" i="8"/>
  <c r="CC14" i="8"/>
  <c r="CC13" i="8"/>
  <c r="CC12" i="8"/>
  <c r="CC11" i="8"/>
  <c r="CC10" i="8"/>
  <c r="CC9" i="8"/>
  <c r="CC8" i="8"/>
  <c r="CC7" i="8"/>
  <c r="BY63" i="8"/>
  <c r="BX63" i="8"/>
  <c r="BW63" i="8"/>
  <c r="BV63" i="8"/>
  <c r="BT63" i="8"/>
  <c r="BS63" i="8"/>
  <c r="BR63" i="8"/>
  <c r="BY62" i="8"/>
  <c r="BX62" i="8"/>
  <c r="BW62" i="8"/>
  <c r="BV62" i="8"/>
  <c r="BT62" i="8"/>
  <c r="BS62" i="8"/>
  <c r="BR62" i="8"/>
  <c r="BY61" i="8"/>
  <c r="BX61" i="8"/>
  <c r="BW61" i="8"/>
  <c r="BV61" i="8"/>
  <c r="BT61" i="8"/>
  <c r="BS61" i="8"/>
  <c r="BR61" i="8"/>
  <c r="BY60" i="8"/>
  <c r="BX60" i="8"/>
  <c r="BW60" i="8"/>
  <c r="BV60" i="8"/>
  <c r="BT60" i="8"/>
  <c r="BS60" i="8"/>
  <c r="BR60" i="8"/>
  <c r="BY59" i="8"/>
  <c r="BX59" i="8"/>
  <c r="BW59" i="8"/>
  <c r="BV59" i="8"/>
  <c r="BT59" i="8"/>
  <c r="BS59" i="8"/>
  <c r="BR59" i="8"/>
  <c r="BY58" i="8"/>
  <c r="BX58" i="8"/>
  <c r="BW58" i="8"/>
  <c r="BV58" i="8"/>
  <c r="BT58" i="8"/>
  <c r="BS58" i="8"/>
  <c r="BR58" i="8"/>
  <c r="BY57" i="8"/>
  <c r="BX57" i="8"/>
  <c r="BW57" i="8"/>
  <c r="BV57" i="8"/>
  <c r="BT57" i="8"/>
  <c r="BS57" i="8"/>
  <c r="BR57" i="8"/>
  <c r="BY56" i="8"/>
  <c r="BX56" i="8"/>
  <c r="BW56" i="8"/>
  <c r="BV56" i="8"/>
  <c r="BT56" i="8"/>
  <c r="BS56" i="8"/>
  <c r="BR56" i="8"/>
  <c r="BY55" i="8"/>
  <c r="BX55" i="8"/>
  <c r="BW55" i="8"/>
  <c r="BV55" i="8"/>
  <c r="BT55" i="8"/>
  <c r="BS55" i="8"/>
  <c r="BR55" i="8"/>
  <c r="BY54" i="8"/>
  <c r="BX54" i="8"/>
  <c r="BW54" i="8"/>
  <c r="BV54" i="8"/>
  <c r="BT54" i="8"/>
  <c r="BS54" i="8"/>
  <c r="BR54" i="8"/>
  <c r="BY51" i="8"/>
  <c r="BX51" i="8"/>
  <c r="BW51" i="8"/>
  <c r="BV51" i="8"/>
  <c r="BT51" i="8"/>
  <c r="BS51" i="8"/>
  <c r="BR51" i="8"/>
  <c r="BY50" i="8"/>
  <c r="BX50" i="8"/>
  <c r="BW50" i="8"/>
  <c r="BV50" i="8"/>
  <c r="BT50" i="8"/>
  <c r="BS50" i="8"/>
  <c r="BR50" i="8"/>
  <c r="BY49" i="8"/>
  <c r="BX49" i="8"/>
  <c r="BW49" i="8"/>
  <c r="BV49" i="8"/>
  <c r="BT49" i="8"/>
  <c r="BS49" i="8"/>
  <c r="BR49" i="8"/>
  <c r="BY48" i="8"/>
  <c r="BX48" i="8"/>
  <c r="BW48" i="8"/>
  <c r="BV48" i="8"/>
  <c r="BT48" i="8"/>
  <c r="BS48" i="8"/>
  <c r="BR48" i="8"/>
  <c r="BY47" i="8"/>
  <c r="BX47" i="8"/>
  <c r="BW47" i="8"/>
  <c r="BV47" i="8"/>
  <c r="BT47" i="8"/>
  <c r="BS47" i="8"/>
  <c r="BR47" i="8"/>
  <c r="BY46" i="8"/>
  <c r="BX46" i="8"/>
  <c r="BW46" i="8"/>
  <c r="BV46" i="8"/>
  <c r="BT46" i="8"/>
  <c r="BS46" i="8"/>
  <c r="BR46" i="8"/>
  <c r="BY45" i="8"/>
  <c r="BX45" i="8"/>
  <c r="BW45" i="8"/>
  <c r="BV45" i="8"/>
  <c r="BT45" i="8"/>
  <c r="BS45" i="8"/>
  <c r="BR45" i="8"/>
  <c r="BY44" i="8"/>
  <c r="BX44" i="8"/>
  <c r="BW44" i="8"/>
  <c r="BV44" i="8"/>
  <c r="BT44" i="8"/>
  <c r="BS44" i="8"/>
  <c r="BR44" i="8"/>
  <c r="BY43" i="8"/>
  <c r="BX43" i="8"/>
  <c r="BW43" i="8"/>
  <c r="BV43" i="8"/>
  <c r="BT43" i="8"/>
  <c r="BS43" i="8"/>
  <c r="BR43" i="8"/>
  <c r="BY42" i="8"/>
  <c r="BX42" i="8"/>
  <c r="BW42" i="8"/>
  <c r="BV42" i="8"/>
  <c r="BT42" i="8"/>
  <c r="BS42" i="8"/>
  <c r="BR42" i="8"/>
  <c r="BY41" i="8"/>
  <c r="BX41" i="8"/>
  <c r="BW41" i="8"/>
  <c r="BV41" i="8"/>
  <c r="BT41" i="8"/>
  <c r="BS41" i="8"/>
  <c r="BR41" i="8"/>
  <c r="BY40" i="8"/>
  <c r="BX40" i="8"/>
  <c r="BW40" i="8"/>
  <c r="BV40" i="8"/>
  <c r="BT40" i="8"/>
  <c r="BS40" i="8"/>
  <c r="BR40" i="8"/>
  <c r="BY37" i="8"/>
  <c r="BX37" i="8"/>
  <c r="BW37" i="8"/>
  <c r="BV37" i="8"/>
  <c r="BT37" i="8"/>
  <c r="BS37" i="8"/>
  <c r="BR37" i="8"/>
  <c r="BY36" i="8"/>
  <c r="BX36" i="8"/>
  <c r="BW36" i="8"/>
  <c r="BV36" i="8"/>
  <c r="BT36" i="8"/>
  <c r="BS36" i="8"/>
  <c r="BR36" i="8"/>
  <c r="BY35" i="8"/>
  <c r="BX35" i="8"/>
  <c r="BW35" i="8"/>
  <c r="BV35" i="8"/>
  <c r="BT35" i="8"/>
  <c r="BS35" i="8"/>
  <c r="BR35" i="8"/>
  <c r="BY34" i="8"/>
  <c r="BX34" i="8"/>
  <c r="BW34" i="8"/>
  <c r="BV34" i="8"/>
  <c r="BT34" i="8"/>
  <c r="BS34" i="8"/>
  <c r="BR34" i="8"/>
  <c r="BY33" i="8"/>
  <c r="BX33" i="8"/>
  <c r="BW33" i="8"/>
  <c r="BV33" i="8"/>
  <c r="BT33" i="8"/>
  <c r="BS33" i="8"/>
  <c r="BR33" i="8"/>
  <c r="BY32" i="8"/>
  <c r="BX32" i="8"/>
  <c r="BW32" i="8"/>
  <c r="BV32" i="8"/>
  <c r="BT32" i="8"/>
  <c r="BS32" i="8"/>
  <c r="BR32" i="8"/>
  <c r="BY31" i="8"/>
  <c r="BX31" i="8"/>
  <c r="BW31" i="8"/>
  <c r="BV31" i="8"/>
  <c r="BT31" i="8"/>
  <c r="BS31" i="8"/>
  <c r="BR31" i="8"/>
  <c r="BY30" i="8"/>
  <c r="BX30" i="8"/>
  <c r="BW30" i="8"/>
  <c r="BV30" i="8"/>
  <c r="BT30" i="8"/>
  <c r="BS30" i="8"/>
  <c r="BR30" i="8"/>
  <c r="BY29" i="8"/>
  <c r="BX29" i="8"/>
  <c r="BW29" i="8"/>
  <c r="BV29" i="8"/>
  <c r="BT29" i="8"/>
  <c r="BS29" i="8"/>
  <c r="BR29" i="8"/>
  <c r="BY28" i="8"/>
  <c r="BX28" i="8"/>
  <c r="BW28" i="8"/>
  <c r="BV28" i="8"/>
  <c r="BT28" i="8"/>
  <c r="BS28" i="8"/>
  <c r="BR28" i="8"/>
  <c r="BY27" i="8"/>
  <c r="BX27" i="8"/>
  <c r="BW27" i="8"/>
  <c r="BV27" i="8"/>
  <c r="BT27" i="8"/>
  <c r="BS27" i="8"/>
  <c r="BR27" i="8"/>
  <c r="BY26" i="8"/>
  <c r="BX26" i="8"/>
  <c r="BW26" i="8"/>
  <c r="BV26" i="8"/>
  <c r="BT26" i="8"/>
  <c r="BS26" i="8"/>
  <c r="BR26" i="8"/>
  <c r="BY25" i="8"/>
  <c r="BX25" i="8"/>
  <c r="BW25" i="8"/>
  <c r="BV25" i="8"/>
  <c r="BT25" i="8"/>
  <c r="BS25" i="8"/>
  <c r="BR25" i="8"/>
  <c r="BY22" i="8"/>
  <c r="BX22" i="8"/>
  <c r="BW22" i="8"/>
  <c r="BV22" i="8"/>
  <c r="BT22" i="8"/>
  <c r="BS22" i="8"/>
  <c r="BR22" i="8"/>
  <c r="BY21" i="8"/>
  <c r="BX21" i="8"/>
  <c r="BW21" i="8"/>
  <c r="BV21" i="8"/>
  <c r="BT21" i="8"/>
  <c r="BS21" i="8"/>
  <c r="BR21" i="8"/>
  <c r="BY20" i="8"/>
  <c r="BX20" i="8"/>
  <c r="BW20" i="8"/>
  <c r="BV20" i="8"/>
  <c r="BT20" i="8"/>
  <c r="BS20" i="8"/>
  <c r="BR20" i="8"/>
  <c r="BY19" i="8"/>
  <c r="BX19" i="8"/>
  <c r="BW19" i="8"/>
  <c r="BV19" i="8"/>
  <c r="BT19" i="8"/>
  <c r="BS19" i="8"/>
  <c r="BR19" i="8"/>
  <c r="BY18" i="8"/>
  <c r="BX18" i="8"/>
  <c r="BW18" i="8"/>
  <c r="BV18" i="8"/>
  <c r="BT18" i="8"/>
  <c r="BS18" i="8"/>
  <c r="BR18" i="8"/>
  <c r="BY17" i="8"/>
  <c r="BX17" i="8"/>
  <c r="BW17" i="8"/>
  <c r="BV17" i="8"/>
  <c r="BT17" i="8"/>
  <c r="BS17" i="8"/>
  <c r="BR17" i="8"/>
  <c r="BY16" i="8"/>
  <c r="BX16" i="8"/>
  <c r="BW16" i="8"/>
  <c r="BV16" i="8"/>
  <c r="BT16" i="8"/>
  <c r="BS16" i="8"/>
  <c r="BR16" i="8"/>
  <c r="BY15" i="8"/>
  <c r="BX15" i="8"/>
  <c r="BW15" i="8"/>
  <c r="BV15" i="8"/>
  <c r="BT15" i="8"/>
  <c r="BS15" i="8"/>
  <c r="BR15" i="8"/>
  <c r="BY14" i="8"/>
  <c r="BX14" i="8"/>
  <c r="BW14" i="8"/>
  <c r="BV14" i="8"/>
  <c r="BT14" i="8"/>
  <c r="BS14" i="8"/>
  <c r="BR14" i="8"/>
  <c r="BY13" i="8"/>
  <c r="BX13" i="8"/>
  <c r="BW13" i="8"/>
  <c r="BV13" i="8"/>
  <c r="BT13" i="8"/>
  <c r="BS13" i="8"/>
  <c r="BR13" i="8"/>
  <c r="BY12" i="8"/>
  <c r="BX12" i="8"/>
  <c r="BW12" i="8"/>
  <c r="BV12" i="8"/>
  <c r="BT12" i="8"/>
  <c r="BS12" i="8"/>
  <c r="BR12" i="8"/>
  <c r="BY11" i="8"/>
  <c r="BX11" i="8"/>
  <c r="BW11" i="8"/>
  <c r="BV11" i="8"/>
  <c r="BS11" i="8"/>
  <c r="BR11" i="8"/>
  <c r="BY10" i="8"/>
  <c r="BX10" i="8"/>
  <c r="BW10" i="8"/>
  <c r="BV10" i="8"/>
  <c r="BT10" i="8"/>
  <c r="BS10" i="8"/>
  <c r="BR10" i="8"/>
  <c r="BY9" i="8"/>
  <c r="BX9" i="8"/>
  <c r="BW9" i="8"/>
  <c r="BV9" i="8"/>
  <c r="BT9" i="8"/>
  <c r="BS9" i="8"/>
  <c r="BR9" i="8"/>
  <c r="BY8" i="8"/>
  <c r="BX8" i="8"/>
  <c r="BW8" i="8"/>
  <c r="BV8" i="8"/>
  <c r="BT8" i="8"/>
  <c r="BS8" i="8"/>
  <c r="BR8" i="8"/>
  <c r="BY7" i="8"/>
  <c r="BX7" i="8"/>
  <c r="BW7" i="8"/>
  <c r="BV7" i="8"/>
  <c r="BT7" i="8"/>
  <c r="BS7" i="8"/>
  <c r="BR7" i="8"/>
  <c r="BQ63" i="8"/>
  <c r="BQ62" i="8"/>
  <c r="BQ61" i="8"/>
  <c r="BQ60" i="8"/>
  <c r="BQ59" i="8"/>
  <c r="BQ58" i="8"/>
  <c r="BQ57" i="8"/>
  <c r="BQ56" i="8"/>
  <c r="BQ55" i="8"/>
  <c r="BQ54" i="8"/>
  <c r="BQ51" i="8"/>
  <c r="BQ50" i="8"/>
  <c r="BQ49" i="8"/>
  <c r="BQ48" i="8"/>
  <c r="BQ47" i="8"/>
  <c r="BQ46" i="8"/>
  <c r="BQ45" i="8"/>
  <c r="BQ44" i="8"/>
  <c r="BQ43" i="8"/>
  <c r="BQ42" i="8"/>
  <c r="BQ41" i="8"/>
  <c r="BQ40" i="8"/>
  <c r="BQ37" i="8"/>
  <c r="BQ36" i="8"/>
  <c r="BQ35" i="8"/>
  <c r="BQ34" i="8"/>
  <c r="BQ33" i="8"/>
  <c r="BQ32" i="8"/>
  <c r="BQ31" i="8"/>
  <c r="BQ30" i="8"/>
  <c r="BQ29" i="8"/>
  <c r="BQ28" i="8"/>
  <c r="BQ27" i="8"/>
  <c r="BQ26" i="8"/>
  <c r="BQ25" i="8"/>
  <c r="BQ22" i="8"/>
  <c r="BQ21" i="8"/>
  <c r="BQ20" i="8"/>
  <c r="BQ19" i="8"/>
  <c r="BQ18" i="8"/>
  <c r="BQ17" i="8"/>
  <c r="BQ16" i="8"/>
  <c r="BQ15" i="8"/>
  <c r="BQ14" i="8"/>
  <c r="BQ13" i="8"/>
  <c r="BQ12" i="8"/>
  <c r="BQ11" i="8"/>
  <c r="BQ10" i="8"/>
  <c r="BQ9" i="8"/>
  <c r="BQ8" i="8"/>
  <c r="BQ7" i="8"/>
  <c r="BH63" i="8"/>
  <c r="BE63" i="8"/>
  <c r="BH62" i="8"/>
  <c r="BE62" i="8"/>
  <c r="BH61" i="8"/>
  <c r="BE61" i="8"/>
  <c r="BH60" i="8"/>
  <c r="BE60" i="8"/>
  <c r="BH59" i="8"/>
  <c r="BE59" i="8"/>
  <c r="BH58" i="8"/>
  <c r="BE58" i="8"/>
  <c r="BH57" i="8"/>
  <c r="BE57" i="8"/>
  <c r="BH56" i="8"/>
  <c r="BE56" i="8"/>
  <c r="BH55" i="8"/>
  <c r="BE55" i="8"/>
  <c r="BH54" i="8"/>
  <c r="BE54" i="8"/>
  <c r="BH51" i="8"/>
  <c r="BE51" i="8"/>
  <c r="BH50" i="8"/>
  <c r="BE50" i="8"/>
  <c r="BH49" i="8"/>
  <c r="BE49" i="8"/>
  <c r="BH48" i="8"/>
  <c r="BE48" i="8"/>
  <c r="BH47" i="8"/>
  <c r="BE47" i="8"/>
  <c r="BH46" i="8"/>
  <c r="BE46" i="8"/>
  <c r="BH45" i="8"/>
  <c r="BE45" i="8"/>
  <c r="BH44" i="8"/>
  <c r="BE44" i="8"/>
  <c r="BH43" i="8"/>
  <c r="BE43" i="8"/>
  <c r="BH42" i="8"/>
  <c r="BE42" i="8"/>
  <c r="BH41" i="8"/>
  <c r="BE41" i="8"/>
  <c r="BH40" i="8"/>
  <c r="BE40" i="8"/>
  <c r="BH37" i="8"/>
  <c r="BE37" i="8"/>
  <c r="BH36" i="8"/>
  <c r="BE36" i="8"/>
  <c r="BH35" i="8"/>
  <c r="BE35" i="8"/>
  <c r="BH34" i="8"/>
  <c r="BE34" i="8"/>
  <c r="BH33" i="8"/>
  <c r="BE33" i="8"/>
  <c r="BH32" i="8"/>
  <c r="BE32" i="8"/>
  <c r="BH31" i="8"/>
  <c r="BE31" i="8"/>
  <c r="BH30" i="8"/>
  <c r="BE30" i="8"/>
  <c r="BH29" i="8"/>
  <c r="BE29" i="8"/>
  <c r="BH28" i="8"/>
  <c r="BE28" i="8"/>
  <c r="BH27" i="8"/>
  <c r="BE27" i="8"/>
  <c r="BH26" i="8"/>
  <c r="BE26" i="8"/>
  <c r="BH25" i="8"/>
  <c r="BE25" i="8"/>
  <c r="BH22" i="8"/>
  <c r="BH21" i="8"/>
  <c r="BH20" i="8"/>
  <c r="BH19" i="8"/>
  <c r="BH18" i="8"/>
  <c r="BH17" i="8"/>
  <c r="BH16" i="8"/>
  <c r="BH15" i="8"/>
  <c r="BH14" i="8"/>
  <c r="BH13" i="8"/>
  <c r="BH12" i="8"/>
  <c r="BH11" i="8"/>
  <c r="BH10" i="8"/>
  <c r="BH9" i="8"/>
  <c r="BF9" i="8"/>
  <c r="BE9" i="8"/>
  <c r="BH8" i="8"/>
  <c r="BH7" i="8"/>
  <c r="BD63" i="8"/>
  <c r="BD62" i="8"/>
  <c r="BD61" i="8"/>
  <c r="BD60" i="8"/>
  <c r="BD59" i="8"/>
  <c r="BD58" i="8"/>
  <c r="BD57" i="8"/>
  <c r="BD56" i="8"/>
  <c r="BD55" i="8"/>
  <c r="BD54" i="8"/>
  <c r="BD51" i="8"/>
  <c r="BD50" i="8"/>
  <c r="BD49" i="8"/>
  <c r="BD48" i="8"/>
  <c r="BD47" i="8"/>
  <c r="BD46" i="8"/>
  <c r="BD45" i="8"/>
  <c r="BD44" i="8"/>
  <c r="BD43" i="8"/>
  <c r="BD42" i="8"/>
  <c r="BD41" i="8"/>
  <c r="BD40" i="8"/>
  <c r="BD37" i="8"/>
  <c r="BD36" i="8"/>
  <c r="BD35" i="8"/>
  <c r="BD34" i="8"/>
  <c r="BD33" i="8"/>
  <c r="BD32" i="8"/>
  <c r="BD31" i="8"/>
  <c r="BD30" i="8"/>
  <c r="BD29" i="8"/>
  <c r="BD28" i="8"/>
  <c r="BD27" i="8"/>
  <c r="BD26" i="8"/>
  <c r="BD25" i="8"/>
  <c r="BA63" i="8"/>
  <c r="AZ63" i="8"/>
  <c r="AY63" i="8"/>
  <c r="AX63" i="8"/>
  <c r="AW63" i="8"/>
  <c r="AV63" i="8"/>
  <c r="AU63" i="8"/>
  <c r="AT63" i="8"/>
  <c r="AS63" i="8"/>
  <c r="AR63" i="8"/>
  <c r="BA62" i="8"/>
  <c r="AZ62" i="8"/>
  <c r="AY62" i="8"/>
  <c r="AX62" i="8"/>
  <c r="AW62" i="8"/>
  <c r="AV62" i="8"/>
  <c r="AU62" i="8"/>
  <c r="AT62" i="8"/>
  <c r="AS62" i="8"/>
  <c r="AR62" i="8"/>
  <c r="BA61" i="8"/>
  <c r="AZ61" i="8"/>
  <c r="AY61" i="8"/>
  <c r="AX61" i="8"/>
  <c r="AW61" i="8"/>
  <c r="AV61" i="8"/>
  <c r="AU61" i="8"/>
  <c r="AT61" i="8"/>
  <c r="AS61" i="8"/>
  <c r="AR61" i="8"/>
  <c r="BA60" i="8"/>
  <c r="AZ60" i="8"/>
  <c r="AY60" i="8"/>
  <c r="AX60" i="8"/>
  <c r="AW60" i="8"/>
  <c r="AV60" i="8"/>
  <c r="AU60" i="8"/>
  <c r="AT60" i="8"/>
  <c r="AS60" i="8"/>
  <c r="AR60" i="8"/>
  <c r="BA59" i="8"/>
  <c r="AZ59" i="8"/>
  <c r="AY59" i="8"/>
  <c r="AX59" i="8"/>
  <c r="AW59" i="8"/>
  <c r="AV59" i="8"/>
  <c r="AU59" i="8"/>
  <c r="AT59" i="8"/>
  <c r="AS59" i="8"/>
  <c r="AR59" i="8"/>
  <c r="BA58" i="8"/>
  <c r="AZ58" i="8"/>
  <c r="AY58" i="8"/>
  <c r="AX58" i="8"/>
  <c r="AW58" i="8"/>
  <c r="AV58" i="8"/>
  <c r="AU58" i="8"/>
  <c r="AT58" i="8"/>
  <c r="AS58" i="8"/>
  <c r="AR58" i="8"/>
  <c r="BA57" i="8"/>
  <c r="AZ57" i="8"/>
  <c r="AY57" i="8"/>
  <c r="AX57" i="8"/>
  <c r="AW57" i="8"/>
  <c r="AV57" i="8"/>
  <c r="AU57" i="8"/>
  <c r="AT57" i="8"/>
  <c r="AS57" i="8"/>
  <c r="AR57" i="8"/>
  <c r="BA56" i="8"/>
  <c r="AZ56" i="8"/>
  <c r="AY56" i="8"/>
  <c r="AX56" i="8"/>
  <c r="AW56" i="8"/>
  <c r="AV56" i="8"/>
  <c r="AU56" i="8"/>
  <c r="AT56" i="8"/>
  <c r="AS56" i="8"/>
  <c r="AR56" i="8"/>
  <c r="BA55" i="8"/>
  <c r="AZ55" i="8"/>
  <c r="AY55" i="8"/>
  <c r="AX55" i="8"/>
  <c r="AW55" i="8"/>
  <c r="AV55" i="8"/>
  <c r="AU55" i="8"/>
  <c r="AT55" i="8"/>
  <c r="AS55" i="8"/>
  <c r="AR55" i="8"/>
  <c r="BA54" i="8"/>
  <c r="AZ54" i="8"/>
  <c r="AY54" i="8"/>
  <c r="AX54" i="8"/>
  <c r="AW54" i="8"/>
  <c r="AV54" i="8"/>
  <c r="AU54" i="8"/>
  <c r="AT54" i="8"/>
  <c r="AS54" i="8"/>
  <c r="AR54" i="8"/>
  <c r="BA51" i="8"/>
  <c r="AZ51" i="8"/>
  <c r="AY51" i="8"/>
  <c r="AX51" i="8"/>
  <c r="AW51" i="8"/>
  <c r="AV51" i="8"/>
  <c r="AU51" i="8"/>
  <c r="AT51" i="8"/>
  <c r="AS51" i="8"/>
  <c r="AR51" i="8"/>
  <c r="BA50" i="8"/>
  <c r="AZ50" i="8"/>
  <c r="AY50" i="8"/>
  <c r="AX50" i="8"/>
  <c r="AW50" i="8"/>
  <c r="AV50" i="8"/>
  <c r="AU50" i="8"/>
  <c r="AT50" i="8"/>
  <c r="AS50" i="8"/>
  <c r="AR50" i="8"/>
  <c r="BA49" i="8"/>
  <c r="AZ49" i="8"/>
  <c r="AY49" i="8"/>
  <c r="AX49" i="8"/>
  <c r="AW49" i="8"/>
  <c r="AV49" i="8"/>
  <c r="AU49" i="8"/>
  <c r="AT49" i="8"/>
  <c r="AS49" i="8"/>
  <c r="AR49" i="8"/>
  <c r="BA48" i="8"/>
  <c r="AZ48" i="8"/>
  <c r="AY48" i="8"/>
  <c r="AX48" i="8"/>
  <c r="AW48" i="8"/>
  <c r="AV48" i="8"/>
  <c r="AU48" i="8"/>
  <c r="AT48" i="8"/>
  <c r="AS48" i="8"/>
  <c r="AR48" i="8"/>
  <c r="BA47" i="8"/>
  <c r="AZ47" i="8"/>
  <c r="AY47" i="8"/>
  <c r="AX47" i="8"/>
  <c r="AW47" i="8"/>
  <c r="AV47" i="8"/>
  <c r="AU47" i="8"/>
  <c r="AT47" i="8"/>
  <c r="AS47" i="8"/>
  <c r="AR47" i="8"/>
  <c r="BA46" i="8"/>
  <c r="AZ46" i="8"/>
  <c r="AY46" i="8"/>
  <c r="AX46" i="8"/>
  <c r="AW46" i="8"/>
  <c r="AV46" i="8"/>
  <c r="AU46" i="8"/>
  <c r="AT46" i="8"/>
  <c r="AS46" i="8"/>
  <c r="AR46" i="8"/>
  <c r="BA45" i="8"/>
  <c r="AZ45" i="8"/>
  <c r="AY45" i="8"/>
  <c r="AX45" i="8"/>
  <c r="AW45" i="8"/>
  <c r="AV45" i="8"/>
  <c r="AU45" i="8"/>
  <c r="AT45" i="8"/>
  <c r="AS45" i="8"/>
  <c r="AR45" i="8"/>
  <c r="BA44" i="8"/>
  <c r="AZ44" i="8"/>
  <c r="AY44" i="8"/>
  <c r="AX44" i="8"/>
  <c r="AW44" i="8"/>
  <c r="AV44" i="8"/>
  <c r="AU44" i="8"/>
  <c r="AT44" i="8"/>
  <c r="AS44" i="8"/>
  <c r="AR44" i="8"/>
  <c r="BA43" i="8"/>
  <c r="AZ43" i="8"/>
  <c r="AY43" i="8"/>
  <c r="AX43" i="8"/>
  <c r="AW43" i="8"/>
  <c r="AV43" i="8"/>
  <c r="AU43" i="8"/>
  <c r="AT43" i="8"/>
  <c r="AS43" i="8"/>
  <c r="AR43" i="8"/>
  <c r="BA42" i="8"/>
  <c r="AZ42" i="8"/>
  <c r="AY42" i="8"/>
  <c r="AX42" i="8"/>
  <c r="AW42" i="8"/>
  <c r="AV42" i="8"/>
  <c r="AU42" i="8"/>
  <c r="AT42" i="8"/>
  <c r="AS42" i="8"/>
  <c r="AR42" i="8"/>
  <c r="BA41" i="8"/>
  <c r="AZ41" i="8"/>
  <c r="AY41" i="8"/>
  <c r="AX41" i="8"/>
  <c r="AW41" i="8"/>
  <c r="AV41" i="8"/>
  <c r="AU41" i="8"/>
  <c r="AT41" i="8"/>
  <c r="AS41" i="8"/>
  <c r="AR41" i="8"/>
  <c r="BA40" i="8"/>
  <c r="AZ40" i="8"/>
  <c r="AY40" i="8"/>
  <c r="AX40" i="8"/>
  <c r="AW40" i="8"/>
  <c r="AV40" i="8"/>
  <c r="AU40" i="8"/>
  <c r="AT40" i="8"/>
  <c r="AS40" i="8"/>
  <c r="AR40" i="8"/>
  <c r="BA37" i="8"/>
  <c r="AZ37" i="8"/>
  <c r="AY37" i="8"/>
  <c r="AX37" i="8"/>
  <c r="AW37" i="8"/>
  <c r="AV37" i="8"/>
  <c r="AU37" i="8"/>
  <c r="AT37" i="8"/>
  <c r="AS37" i="8"/>
  <c r="AR37" i="8"/>
  <c r="BA36" i="8"/>
  <c r="AZ36" i="8"/>
  <c r="AY36" i="8"/>
  <c r="AX36" i="8"/>
  <c r="AW36" i="8"/>
  <c r="AV36" i="8"/>
  <c r="AU36" i="8"/>
  <c r="AT36" i="8"/>
  <c r="AS36" i="8"/>
  <c r="AR36" i="8"/>
  <c r="BA35" i="8"/>
  <c r="AZ35" i="8"/>
  <c r="AY35" i="8"/>
  <c r="AX35" i="8"/>
  <c r="AW35" i="8"/>
  <c r="AV35" i="8"/>
  <c r="AU35" i="8"/>
  <c r="AT35" i="8"/>
  <c r="AS35" i="8"/>
  <c r="AR35" i="8"/>
  <c r="BA34" i="8"/>
  <c r="AZ34" i="8"/>
  <c r="AY34" i="8"/>
  <c r="AX34" i="8"/>
  <c r="AW34" i="8"/>
  <c r="AV34" i="8"/>
  <c r="AU34" i="8"/>
  <c r="AT34" i="8"/>
  <c r="AS34" i="8"/>
  <c r="AR34" i="8"/>
  <c r="BA33" i="8"/>
  <c r="AZ33" i="8"/>
  <c r="AY33" i="8"/>
  <c r="AX33" i="8"/>
  <c r="AW33" i="8"/>
  <c r="AV33" i="8"/>
  <c r="AU33" i="8"/>
  <c r="AT33" i="8"/>
  <c r="AS33" i="8"/>
  <c r="AR33" i="8"/>
  <c r="BA32" i="8"/>
  <c r="AZ32" i="8"/>
  <c r="AY32" i="8"/>
  <c r="AX32" i="8"/>
  <c r="AW32" i="8"/>
  <c r="AV32" i="8"/>
  <c r="AU32" i="8"/>
  <c r="AT32" i="8"/>
  <c r="AS32" i="8"/>
  <c r="AR32" i="8"/>
  <c r="BA31" i="8"/>
  <c r="AZ31" i="8"/>
  <c r="AY31" i="8"/>
  <c r="AX31" i="8"/>
  <c r="AW31" i="8"/>
  <c r="AV31" i="8"/>
  <c r="AU31" i="8"/>
  <c r="AT31" i="8"/>
  <c r="AS31" i="8"/>
  <c r="AR31" i="8"/>
  <c r="BA30" i="8"/>
  <c r="AZ30" i="8"/>
  <c r="AY30" i="8"/>
  <c r="AX30" i="8"/>
  <c r="AW30" i="8"/>
  <c r="AV30" i="8"/>
  <c r="AU30" i="8"/>
  <c r="AT30" i="8"/>
  <c r="AS30" i="8"/>
  <c r="AR30" i="8"/>
  <c r="BA29" i="8"/>
  <c r="AZ29" i="8"/>
  <c r="AY29" i="8"/>
  <c r="AX29" i="8"/>
  <c r="AW29" i="8"/>
  <c r="AV29" i="8"/>
  <c r="AU29" i="8"/>
  <c r="AT29" i="8"/>
  <c r="AS29" i="8"/>
  <c r="AR29" i="8"/>
  <c r="BA28" i="8"/>
  <c r="AZ28" i="8"/>
  <c r="AY28" i="8"/>
  <c r="AX28" i="8"/>
  <c r="AW28" i="8"/>
  <c r="AV28" i="8"/>
  <c r="AU28" i="8"/>
  <c r="AT28" i="8"/>
  <c r="AS28" i="8"/>
  <c r="AR28" i="8"/>
  <c r="BA27" i="8"/>
  <c r="AZ27" i="8"/>
  <c r="AY27" i="8"/>
  <c r="AX27" i="8"/>
  <c r="AW27" i="8"/>
  <c r="AV27" i="8"/>
  <c r="AU27" i="8"/>
  <c r="AT27" i="8"/>
  <c r="AS27" i="8"/>
  <c r="AR27" i="8"/>
  <c r="BA26" i="8"/>
  <c r="AZ26" i="8"/>
  <c r="AY26" i="8"/>
  <c r="AX26" i="8"/>
  <c r="AW26" i="8"/>
  <c r="AV26" i="8"/>
  <c r="AU26" i="8"/>
  <c r="AT26" i="8"/>
  <c r="AS26" i="8"/>
  <c r="AR26" i="8"/>
  <c r="BA25" i="8"/>
  <c r="AZ25" i="8"/>
  <c r="AY25" i="8"/>
  <c r="AX25" i="8"/>
  <c r="AW25" i="8"/>
  <c r="AV25" i="8"/>
  <c r="AU25" i="8"/>
  <c r="AT25" i="8"/>
  <c r="AS25" i="8"/>
  <c r="AR25" i="8"/>
  <c r="BA22" i="8"/>
  <c r="AZ22" i="8"/>
  <c r="AY22" i="8"/>
  <c r="AX22" i="8"/>
  <c r="AW22" i="8"/>
  <c r="AV22" i="8"/>
  <c r="AU22" i="8"/>
  <c r="AT22" i="8"/>
  <c r="AS22" i="8"/>
  <c r="AR22" i="8"/>
  <c r="BA21" i="8"/>
  <c r="AZ21" i="8"/>
  <c r="AY21" i="8"/>
  <c r="AX21" i="8"/>
  <c r="AW21" i="8"/>
  <c r="AV21" i="8"/>
  <c r="AU21" i="8"/>
  <c r="AT21" i="8"/>
  <c r="AS21" i="8"/>
  <c r="AR21" i="8"/>
  <c r="BA20" i="8"/>
  <c r="AZ20" i="8"/>
  <c r="AY20" i="8"/>
  <c r="AX20" i="8"/>
  <c r="AW20" i="8"/>
  <c r="AV20" i="8"/>
  <c r="AU20" i="8"/>
  <c r="AT20" i="8"/>
  <c r="AS20" i="8"/>
  <c r="AR20" i="8"/>
  <c r="BA19" i="8"/>
  <c r="AZ19" i="8"/>
  <c r="AY19" i="8"/>
  <c r="AX19" i="8"/>
  <c r="AW19" i="8"/>
  <c r="AV19" i="8"/>
  <c r="AU19" i="8"/>
  <c r="AT19" i="8"/>
  <c r="AS19" i="8"/>
  <c r="AR19" i="8"/>
  <c r="BA18" i="8"/>
  <c r="AZ18" i="8"/>
  <c r="AY18" i="8"/>
  <c r="AX18" i="8"/>
  <c r="AW18" i="8"/>
  <c r="AV18" i="8"/>
  <c r="AU18" i="8"/>
  <c r="AT18" i="8"/>
  <c r="AS18" i="8"/>
  <c r="AR18" i="8"/>
  <c r="BA17" i="8"/>
  <c r="AZ17" i="8"/>
  <c r="AY17" i="8"/>
  <c r="AX17" i="8"/>
  <c r="AW17" i="8"/>
  <c r="AV17" i="8"/>
  <c r="AU17" i="8"/>
  <c r="AT17" i="8"/>
  <c r="AS17" i="8"/>
  <c r="AR17" i="8"/>
  <c r="BA16" i="8"/>
  <c r="AZ16" i="8"/>
  <c r="AY16" i="8"/>
  <c r="AX16" i="8"/>
  <c r="AW16" i="8"/>
  <c r="AV16" i="8"/>
  <c r="AU16" i="8"/>
  <c r="AT16" i="8"/>
  <c r="AS16" i="8"/>
  <c r="AR16" i="8"/>
  <c r="BA15" i="8"/>
  <c r="AZ15" i="8"/>
  <c r="AY15" i="8"/>
  <c r="AX15" i="8"/>
  <c r="AW15" i="8"/>
  <c r="AV15" i="8"/>
  <c r="AU15" i="8"/>
  <c r="AT15" i="8"/>
  <c r="AS15" i="8"/>
  <c r="AR15" i="8"/>
  <c r="BA14" i="8"/>
  <c r="AZ14" i="8"/>
  <c r="AY14" i="8"/>
  <c r="AX14" i="8"/>
  <c r="AW14" i="8"/>
  <c r="AV14" i="8"/>
  <c r="AU14" i="8"/>
  <c r="AT14" i="8"/>
  <c r="AS14" i="8"/>
  <c r="AR14" i="8"/>
  <c r="BA13" i="8"/>
  <c r="AZ13" i="8"/>
  <c r="AY13" i="8"/>
  <c r="AX13" i="8"/>
  <c r="AW13" i="8"/>
  <c r="AV13" i="8"/>
  <c r="AU13" i="8"/>
  <c r="AT13" i="8"/>
  <c r="AS13" i="8"/>
  <c r="AR13" i="8"/>
  <c r="BA12" i="8"/>
  <c r="AZ12" i="8"/>
  <c r="AY12" i="8"/>
  <c r="AX12" i="8"/>
  <c r="AW12" i="8"/>
  <c r="AV12" i="8"/>
  <c r="AU12" i="8"/>
  <c r="AT12" i="8"/>
  <c r="AS12" i="8"/>
  <c r="AR12" i="8"/>
  <c r="BA11" i="8"/>
  <c r="AZ11" i="8"/>
  <c r="AY11" i="8"/>
  <c r="AX11" i="8"/>
  <c r="AU11" i="8"/>
  <c r="AT11" i="8"/>
  <c r="AS11" i="8"/>
  <c r="AR11" i="8"/>
  <c r="BA10" i="8"/>
  <c r="AZ10" i="8"/>
  <c r="AY10" i="8"/>
  <c r="AX10" i="8"/>
  <c r="AW10" i="8"/>
  <c r="AV10" i="8"/>
  <c r="AU10" i="8"/>
  <c r="AT10" i="8"/>
  <c r="AS10" i="8"/>
  <c r="AR10" i="8"/>
  <c r="BA9" i="8"/>
  <c r="AZ9" i="8"/>
  <c r="AY9" i="8"/>
  <c r="AX9" i="8"/>
  <c r="AW9" i="8"/>
  <c r="AV9" i="8"/>
  <c r="AU9" i="8"/>
  <c r="AT9" i="8"/>
  <c r="AS9" i="8"/>
  <c r="BA8" i="8"/>
  <c r="AZ8" i="8"/>
  <c r="AY8" i="8"/>
  <c r="AX8" i="8"/>
  <c r="AW8" i="8"/>
  <c r="AV8" i="8"/>
  <c r="AU8" i="8"/>
  <c r="AT8" i="8"/>
  <c r="AS8" i="8"/>
  <c r="AR8" i="8"/>
  <c r="BA7" i="8"/>
  <c r="AZ7" i="8"/>
  <c r="AY7" i="8"/>
  <c r="AX7" i="8"/>
  <c r="AW7" i="8"/>
  <c r="AV7" i="8"/>
  <c r="AU7" i="8"/>
  <c r="AT7" i="8"/>
  <c r="AS7" i="8"/>
  <c r="AR7" i="8"/>
  <c r="AR4" i="8"/>
  <c r="AQ63" i="8"/>
  <c r="AQ62" i="8"/>
  <c r="AQ61" i="8"/>
  <c r="AQ60" i="8"/>
  <c r="AQ59" i="8"/>
  <c r="AQ58" i="8"/>
  <c r="AQ57" i="8"/>
  <c r="AQ56" i="8"/>
  <c r="AQ55" i="8"/>
  <c r="AQ54" i="8"/>
  <c r="AQ51" i="8"/>
  <c r="AQ50" i="8"/>
  <c r="AQ49" i="8"/>
  <c r="AQ48" i="8"/>
  <c r="AQ47" i="8"/>
  <c r="AQ46" i="8"/>
  <c r="AQ45" i="8"/>
  <c r="AQ44" i="8"/>
  <c r="AQ43" i="8"/>
  <c r="AQ42" i="8"/>
  <c r="AQ41" i="8"/>
  <c r="AQ40" i="8"/>
  <c r="AQ37" i="8"/>
  <c r="AQ36" i="8"/>
  <c r="AQ35" i="8"/>
  <c r="AQ34" i="8"/>
  <c r="AQ33" i="8"/>
  <c r="AQ32" i="8"/>
  <c r="AQ31" i="8"/>
  <c r="AQ30" i="8"/>
  <c r="AQ29" i="8"/>
  <c r="AQ28" i="8"/>
  <c r="AQ27" i="8"/>
  <c r="AQ26" i="8"/>
  <c r="AQ25" i="8"/>
  <c r="AQ22" i="8"/>
  <c r="AQ21" i="8"/>
  <c r="AQ20" i="8"/>
  <c r="AQ19" i="8"/>
  <c r="AQ18" i="8"/>
  <c r="AQ17" i="8"/>
  <c r="AQ16" i="8"/>
  <c r="AQ15" i="8"/>
  <c r="AQ14" i="8"/>
  <c r="AQ13" i="8"/>
  <c r="AQ12" i="8"/>
  <c r="AQ11" i="8"/>
  <c r="AQ10" i="8"/>
  <c r="AQ9" i="8"/>
  <c r="AQ8" i="8"/>
  <c r="AQ7" i="8"/>
  <c r="AN63" i="8"/>
  <c r="AM63" i="8"/>
  <c r="AL63" i="8"/>
  <c r="AK63" i="8"/>
  <c r="AJ63" i="8"/>
  <c r="AI63" i="8"/>
  <c r="AH63" i="8"/>
  <c r="AG63" i="8"/>
  <c r="AF63" i="8"/>
  <c r="AE63" i="8"/>
  <c r="AN62" i="8"/>
  <c r="AM62" i="8"/>
  <c r="AL62" i="8"/>
  <c r="AK62" i="8"/>
  <c r="AJ62" i="8"/>
  <c r="AI62" i="8"/>
  <c r="AH62" i="8"/>
  <c r="AG62" i="8"/>
  <c r="AF62" i="8"/>
  <c r="AE62" i="8"/>
  <c r="AN61" i="8"/>
  <c r="AM61" i="8"/>
  <c r="AL61" i="8"/>
  <c r="AK61" i="8"/>
  <c r="AJ61" i="8"/>
  <c r="AI61" i="8"/>
  <c r="AH61" i="8"/>
  <c r="AG61" i="8"/>
  <c r="AF61" i="8"/>
  <c r="AE61" i="8"/>
  <c r="AN60" i="8"/>
  <c r="AM60" i="8"/>
  <c r="AL60" i="8"/>
  <c r="AK60" i="8"/>
  <c r="AJ60" i="8"/>
  <c r="AI60" i="8"/>
  <c r="AH60" i="8"/>
  <c r="AG60" i="8"/>
  <c r="AF60" i="8"/>
  <c r="AE60" i="8"/>
  <c r="AN59" i="8"/>
  <c r="AM59" i="8"/>
  <c r="AL59" i="8"/>
  <c r="AK59" i="8"/>
  <c r="AJ59" i="8"/>
  <c r="AI59" i="8"/>
  <c r="AH59" i="8"/>
  <c r="AG59" i="8"/>
  <c r="AF59" i="8"/>
  <c r="AE59" i="8"/>
  <c r="AN58" i="8"/>
  <c r="AM58" i="8"/>
  <c r="AL58" i="8"/>
  <c r="AK58" i="8"/>
  <c r="AJ58" i="8"/>
  <c r="AI58" i="8"/>
  <c r="AH58" i="8"/>
  <c r="AG58" i="8"/>
  <c r="AF58" i="8"/>
  <c r="AE58" i="8"/>
  <c r="AN57" i="8"/>
  <c r="AM57" i="8"/>
  <c r="AL57" i="8"/>
  <c r="AK57" i="8"/>
  <c r="AJ57" i="8"/>
  <c r="AI57" i="8"/>
  <c r="AH57" i="8"/>
  <c r="AG57" i="8"/>
  <c r="AF57" i="8"/>
  <c r="AE57" i="8"/>
  <c r="AN56" i="8"/>
  <c r="AM56" i="8"/>
  <c r="AL56" i="8"/>
  <c r="AK56" i="8"/>
  <c r="AJ56" i="8"/>
  <c r="AI56" i="8"/>
  <c r="AH56" i="8"/>
  <c r="AG56" i="8"/>
  <c r="AF56" i="8"/>
  <c r="AE56" i="8"/>
  <c r="AN55" i="8"/>
  <c r="AM55" i="8"/>
  <c r="AL55" i="8"/>
  <c r="AK55" i="8"/>
  <c r="AJ55" i="8"/>
  <c r="AI55" i="8"/>
  <c r="AH55" i="8"/>
  <c r="AG55" i="8"/>
  <c r="AF55" i="8"/>
  <c r="AE55" i="8"/>
  <c r="AN54" i="8"/>
  <c r="AM54" i="8"/>
  <c r="AL54" i="8"/>
  <c r="AK54" i="8"/>
  <c r="AJ54" i="8"/>
  <c r="AI54" i="8"/>
  <c r="AH54" i="8"/>
  <c r="AG54" i="8"/>
  <c r="AF54" i="8"/>
  <c r="AE54" i="8"/>
  <c r="AN51" i="8"/>
  <c r="AM51" i="8"/>
  <c r="AL51" i="8"/>
  <c r="AK51" i="8"/>
  <c r="AJ51" i="8"/>
  <c r="AI51" i="8"/>
  <c r="AH51" i="8"/>
  <c r="AG51" i="8"/>
  <c r="AF51" i="8"/>
  <c r="AE51" i="8"/>
  <c r="AN50" i="8"/>
  <c r="AM50" i="8"/>
  <c r="AL50" i="8"/>
  <c r="AK50" i="8"/>
  <c r="AJ50" i="8"/>
  <c r="AI50" i="8"/>
  <c r="AH50" i="8"/>
  <c r="AG50" i="8"/>
  <c r="AF50" i="8"/>
  <c r="AE50" i="8"/>
  <c r="AN49" i="8"/>
  <c r="AM49" i="8"/>
  <c r="AL49" i="8"/>
  <c r="AK49" i="8"/>
  <c r="AJ49" i="8"/>
  <c r="AI49" i="8"/>
  <c r="AH49" i="8"/>
  <c r="AG49" i="8"/>
  <c r="AF49" i="8"/>
  <c r="AE49" i="8"/>
  <c r="AN48" i="8"/>
  <c r="AM48" i="8"/>
  <c r="AL48" i="8"/>
  <c r="AK48" i="8"/>
  <c r="AJ48" i="8"/>
  <c r="AI48" i="8"/>
  <c r="AH48" i="8"/>
  <c r="AG48" i="8"/>
  <c r="AF48" i="8"/>
  <c r="AE48" i="8"/>
  <c r="AN47" i="8"/>
  <c r="AM47" i="8"/>
  <c r="AL47" i="8"/>
  <c r="AK47" i="8"/>
  <c r="AJ47" i="8"/>
  <c r="AI47" i="8"/>
  <c r="AH47" i="8"/>
  <c r="AG47" i="8"/>
  <c r="AF47" i="8"/>
  <c r="AE47" i="8"/>
  <c r="AN46" i="8"/>
  <c r="AM46" i="8"/>
  <c r="AL46" i="8"/>
  <c r="AK46" i="8"/>
  <c r="AJ46" i="8"/>
  <c r="AI46" i="8"/>
  <c r="AH46" i="8"/>
  <c r="AG46" i="8"/>
  <c r="AF46" i="8"/>
  <c r="AE46" i="8"/>
  <c r="AN45" i="8"/>
  <c r="AM45" i="8"/>
  <c r="AL45" i="8"/>
  <c r="AK45" i="8"/>
  <c r="AJ45" i="8"/>
  <c r="AI45" i="8"/>
  <c r="AH45" i="8"/>
  <c r="AG45" i="8"/>
  <c r="AF45" i="8"/>
  <c r="AE45" i="8"/>
  <c r="AN44" i="8"/>
  <c r="AM44" i="8"/>
  <c r="AL44" i="8"/>
  <c r="AK44" i="8"/>
  <c r="AJ44" i="8"/>
  <c r="AI44" i="8"/>
  <c r="AH44" i="8"/>
  <c r="AG44" i="8"/>
  <c r="AF44" i="8"/>
  <c r="AE44" i="8"/>
  <c r="AN43" i="8"/>
  <c r="AM43" i="8"/>
  <c r="AL43" i="8"/>
  <c r="AK43" i="8"/>
  <c r="AJ43" i="8"/>
  <c r="AI43" i="8"/>
  <c r="AH43" i="8"/>
  <c r="AG43" i="8"/>
  <c r="AF43" i="8"/>
  <c r="AE43" i="8"/>
  <c r="AN42" i="8"/>
  <c r="AM42" i="8"/>
  <c r="AL42" i="8"/>
  <c r="AK42" i="8"/>
  <c r="AJ42" i="8"/>
  <c r="AI42" i="8"/>
  <c r="AH42" i="8"/>
  <c r="AG42" i="8"/>
  <c r="AF42" i="8"/>
  <c r="AE42" i="8"/>
  <c r="AN41" i="8"/>
  <c r="AM41" i="8"/>
  <c r="AL41" i="8"/>
  <c r="AK41" i="8"/>
  <c r="AJ41" i="8"/>
  <c r="AI41" i="8"/>
  <c r="AH41" i="8"/>
  <c r="AG41" i="8"/>
  <c r="AF41" i="8"/>
  <c r="AE41" i="8"/>
  <c r="AN40" i="8"/>
  <c r="AM40" i="8"/>
  <c r="AL40" i="8"/>
  <c r="AK40" i="8"/>
  <c r="AJ40" i="8"/>
  <c r="AI40" i="8"/>
  <c r="AH40" i="8"/>
  <c r="AG40" i="8"/>
  <c r="AF40" i="8"/>
  <c r="AE40" i="8"/>
  <c r="AN37" i="8"/>
  <c r="AM37" i="8"/>
  <c r="AL37" i="8"/>
  <c r="AK37" i="8"/>
  <c r="AJ37" i="8"/>
  <c r="AI37" i="8"/>
  <c r="AH37" i="8"/>
  <c r="AG37" i="8"/>
  <c r="AF37" i="8"/>
  <c r="AE37" i="8"/>
  <c r="AN36" i="8"/>
  <c r="AM36" i="8"/>
  <c r="AL36" i="8"/>
  <c r="AK36" i="8"/>
  <c r="AJ36" i="8"/>
  <c r="AI36" i="8"/>
  <c r="AH36" i="8"/>
  <c r="AG36" i="8"/>
  <c r="AF36" i="8"/>
  <c r="AE36" i="8"/>
  <c r="AN35" i="8"/>
  <c r="AM35" i="8"/>
  <c r="AL35" i="8"/>
  <c r="AK35" i="8"/>
  <c r="AJ35" i="8"/>
  <c r="AI35" i="8"/>
  <c r="AH35" i="8"/>
  <c r="AG35" i="8"/>
  <c r="AF35" i="8"/>
  <c r="AE35" i="8"/>
  <c r="AN34" i="8"/>
  <c r="AM34" i="8"/>
  <c r="AL34" i="8"/>
  <c r="AK34" i="8"/>
  <c r="AJ34" i="8"/>
  <c r="AI34" i="8"/>
  <c r="AH34" i="8"/>
  <c r="AG34" i="8"/>
  <c r="AF34" i="8"/>
  <c r="AE34" i="8"/>
  <c r="AN33" i="8"/>
  <c r="AM33" i="8"/>
  <c r="AL33" i="8"/>
  <c r="AK33" i="8"/>
  <c r="AJ33" i="8"/>
  <c r="AI33" i="8"/>
  <c r="AH33" i="8"/>
  <c r="AG33" i="8"/>
  <c r="AF33" i="8"/>
  <c r="AE33" i="8"/>
  <c r="AN32" i="8"/>
  <c r="AM32" i="8"/>
  <c r="AL32" i="8"/>
  <c r="AK32" i="8"/>
  <c r="AJ32" i="8"/>
  <c r="AI32" i="8"/>
  <c r="AH32" i="8"/>
  <c r="AG32" i="8"/>
  <c r="AF32" i="8"/>
  <c r="AE32" i="8"/>
  <c r="AN31" i="8"/>
  <c r="AM31" i="8"/>
  <c r="AL31" i="8"/>
  <c r="AK31" i="8"/>
  <c r="AJ31" i="8"/>
  <c r="AI31" i="8"/>
  <c r="AH31" i="8"/>
  <c r="AG31" i="8"/>
  <c r="AF31" i="8"/>
  <c r="AE31" i="8"/>
  <c r="AN30" i="8"/>
  <c r="AM30" i="8"/>
  <c r="AL30" i="8"/>
  <c r="AK30" i="8"/>
  <c r="AJ30" i="8"/>
  <c r="AI30" i="8"/>
  <c r="AH30" i="8"/>
  <c r="AG30" i="8"/>
  <c r="AF30" i="8"/>
  <c r="AE30" i="8"/>
  <c r="AN29" i="8"/>
  <c r="AM29" i="8"/>
  <c r="AL29" i="8"/>
  <c r="AK29" i="8"/>
  <c r="AJ29" i="8"/>
  <c r="AI29" i="8"/>
  <c r="AH29" i="8"/>
  <c r="AG29" i="8"/>
  <c r="AF29" i="8"/>
  <c r="AE29" i="8"/>
  <c r="AN28" i="8"/>
  <c r="AM28" i="8"/>
  <c r="AL28" i="8"/>
  <c r="AK28" i="8"/>
  <c r="AJ28" i="8"/>
  <c r="AI28" i="8"/>
  <c r="AH28" i="8"/>
  <c r="AG28" i="8"/>
  <c r="AF28" i="8"/>
  <c r="AE28" i="8"/>
  <c r="AN27" i="8"/>
  <c r="AM27" i="8"/>
  <c r="AL27" i="8"/>
  <c r="AK27" i="8"/>
  <c r="AJ27" i="8"/>
  <c r="AI27" i="8"/>
  <c r="AH27" i="8"/>
  <c r="AG27" i="8"/>
  <c r="AF27" i="8"/>
  <c r="AE27" i="8"/>
  <c r="AN26" i="8"/>
  <c r="AM26" i="8"/>
  <c r="AL26" i="8"/>
  <c r="AK26" i="8"/>
  <c r="AJ26" i="8"/>
  <c r="AI26" i="8"/>
  <c r="AH26" i="8"/>
  <c r="AG26" i="8"/>
  <c r="AF26" i="8"/>
  <c r="AE26" i="8"/>
  <c r="AN25" i="8"/>
  <c r="AM25" i="8"/>
  <c r="AL25" i="8"/>
  <c r="AK25" i="8"/>
  <c r="AJ25" i="8"/>
  <c r="AI25" i="8"/>
  <c r="AH25" i="8"/>
  <c r="AG25" i="8"/>
  <c r="AF25" i="8"/>
  <c r="AE25" i="8"/>
  <c r="AN22" i="8"/>
  <c r="AM22" i="8"/>
  <c r="AL22" i="8"/>
  <c r="AK22" i="8"/>
  <c r="AJ22" i="8"/>
  <c r="AI22" i="8"/>
  <c r="AH22" i="8"/>
  <c r="AG22" i="8"/>
  <c r="AF22" i="8"/>
  <c r="AN21" i="8"/>
  <c r="AM21" i="8"/>
  <c r="AL21" i="8"/>
  <c r="AK21" i="8"/>
  <c r="AJ21" i="8"/>
  <c r="AI21" i="8"/>
  <c r="AH21" i="8"/>
  <c r="AG21" i="8"/>
  <c r="AF21" i="8"/>
  <c r="AN20" i="8"/>
  <c r="AM20" i="8"/>
  <c r="AL20" i="8"/>
  <c r="AK20" i="8"/>
  <c r="AJ20" i="8"/>
  <c r="AI20" i="8"/>
  <c r="AH20" i="8"/>
  <c r="AG20" i="8"/>
  <c r="AF20" i="8"/>
  <c r="AN19" i="8"/>
  <c r="AM19" i="8"/>
  <c r="AL19" i="8"/>
  <c r="AK19" i="8"/>
  <c r="AJ19" i="8"/>
  <c r="AI19" i="8"/>
  <c r="AH19" i="8"/>
  <c r="AG19" i="8"/>
  <c r="AF19" i="8"/>
  <c r="AN18" i="8"/>
  <c r="AM18" i="8"/>
  <c r="AL18" i="8"/>
  <c r="AK18" i="8"/>
  <c r="AJ18" i="8"/>
  <c r="AI18" i="8"/>
  <c r="AH18" i="8"/>
  <c r="AG18" i="8"/>
  <c r="AF18" i="8"/>
  <c r="AN17" i="8"/>
  <c r="AM17" i="8"/>
  <c r="AL17" i="8"/>
  <c r="AK17" i="8"/>
  <c r="AJ17" i="8"/>
  <c r="AI17" i="8"/>
  <c r="AH17" i="8"/>
  <c r="AG17" i="8"/>
  <c r="AF17" i="8"/>
  <c r="AN16" i="8"/>
  <c r="AM16" i="8"/>
  <c r="AL16" i="8"/>
  <c r="AK16" i="8"/>
  <c r="AJ16" i="8"/>
  <c r="AI16" i="8"/>
  <c r="AH16" i="8"/>
  <c r="AG16" i="8"/>
  <c r="AF16" i="8"/>
  <c r="AN15" i="8"/>
  <c r="AM15" i="8"/>
  <c r="AL15" i="8"/>
  <c r="AK15" i="8"/>
  <c r="AJ15" i="8"/>
  <c r="AI15" i="8"/>
  <c r="AH15" i="8"/>
  <c r="AG15" i="8"/>
  <c r="AF15" i="8"/>
  <c r="AN14" i="8"/>
  <c r="AM14" i="8"/>
  <c r="AL14" i="8"/>
  <c r="AK14" i="8"/>
  <c r="AJ14" i="8"/>
  <c r="AI14" i="8"/>
  <c r="AH14" i="8"/>
  <c r="AG14" i="8"/>
  <c r="AF14" i="8"/>
  <c r="AN13" i="8"/>
  <c r="AM13" i="8"/>
  <c r="AL13" i="8"/>
  <c r="AK13" i="8"/>
  <c r="AJ13" i="8"/>
  <c r="AI13" i="8"/>
  <c r="AH13" i="8"/>
  <c r="AG13" i="8"/>
  <c r="AF13" i="8"/>
  <c r="AN12" i="8"/>
  <c r="AM12" i="8"/>
  <c r="AL12" i="8"/>
  <c r="AK12" i="8"/>
  <c r="AJ12" i="8"/>
  <c r="AI12" i="8"/>
  <c r="AH12" i="8"/>
  <c r="AG12" i="8"/>
  <c r="AF12" i="8"/>
  <c r="AN11" i="8"/>
  <c r="AM11" i="8"/>
  <c r="AL11" i="8"/>
  <c r="AK11" i="8"/>
  <c r="AH11" i="8"/>
  <c r="AG11" i="8"/>
  <c r="AF11" i="8"/>
  <c r="AN10" i="8"/>
  <c r="AM10" i="8"/>
  <c r="AL10" i="8"/>
  <c r="AK10" i="8"/>
  <c r="AJ10" i="8"/>
  <c r="AI10" i="8"/>
  <c r="AH10" i="8"/>
  <c r="AG10" i="8"/>
  <c r="AF10" i="8"/>
  <c r="AN9" i="8"/>
  <c r="AM9" i="8"/>
  <c r="AL9" i="8"/>
  <c r="AK9" i="8"/>
  <c r="AJ9" i="8"/>
  <c r="AI9" i="8"/>
  <c r="AH9" i="8"/>
  <c r="AG9" i="8"/>
  <c r="AF9" i="8"/>
  <c r="AN8" i="8"/>
  <c r="AM8" i="8"/>
  <c r="AL8" i="8"/>
  <c r="AK8" i="8"/>
  <c r="AJ8" i="8"/>
  <c r="AI8" i="8"/>
  <c r="AH8" i="8"/>
  <c r="AG8" i="8"/>
  <c r="AF8" i="8"/>
  <c r="AN7" i="8"/>
  <c r="AM7" i="8"/>
  <c r="AL7" i="8"/>
  <c r="AK7" i="8"/>
  <c r="AJ7" i="8"/>
  <c r="AI7" i="8"/>
  <c r="AH7" i="8"/>
  <c r="AG7" i="8"/>
  <c r="AF7" i="8"/>
  <c r="AD63" i="8"/>
  <c r="AD62" i="8"/>
  <c r="AD61" i="8"/>
  <c r="AD60" i="8"/>
  <c r="AD59" i="8"/>
  <c r="AD58" i="8"/>
  <c r="AD57" i="8"/>
  <c r="AD56" i="8"/>
  <c r="AD55" i="8"/>
  <c r="AD54" i="8"/>
  <c r="AD51" i="8"/>
  <c r="AD50" i="8"/>
  <c r="AD49" i="8"/>
  <c r="AD48" i="8"/>
  <c r="AD47" i="8"/>
  <c r="AD46" i="8"/>
  <c r="AD45" i="8"/>
  <c r="AD44" i="8"/>
  <c r="AD43" i="8"/>
  <c r="AD42" i="8"/>
  <c r="AD41" i="8"/>
  <c r="AD40" i="8"/>
  <c r="AD37" i="8"/>
  <c r="AD36" i="8"/>
  <c r="AD35" i="8"/>
  <c r="AD34" i="8"/>
  <c r="AD33" i="8"/>
  <c r="AD32" i="8"/>
  <c r="AD31" i="8"/>
  <c r="AD30" i="8"/>
  <c r="AD29" i="8"/>
  <c r="AD28" i="8"/>
  <c r="AD27" i="8"/>
  <c r="AD26" i="8"/>
  <c r="AD25" i="8"/>
  <c r="AD9" i="8"/>
  <c r="Z63" i="8"/>
  <c r="Y63" i="8"/>
  <c r="X63" i="8"/>
  <c r="W63" i="8"/>
  <c r="V63" i="8"/>
  <c r="U63" i="8"/>
  <c r="T63" i="8"/>
  <c r="S63" i="8"/>
  <c r="R63" i="8"/>
  <c r="Q63" i="8"/>
  <c r="Z62" i="8"/>
  <c r="Y62" i="8"/>
  <c r="X62" i="8"/>
  <c r="W62" i="8"/>
  <c r="V62" i="8"/>
  <c r="U62" i="8"/>
  <c r="T62" i="8"/>
  <c r="S62" i="8"/>
  <c r="R62" i="8"/>
  <c r="Q62" i="8"/>
  <c r="Z61" i="8"/>
  <c r="Y61" i="8"/>
  <c r="X61" i="8"/>
  <c r="W61" i="8"/>
  <c r="V61" i="8"/>
  <c r="U61" i="8"/>
  <c r="T61" i="8"/>
  <c r="S61" i="8"/>
  <c r="R61" i="8"/>
  <c r="Q61" i="8"/>
  <c r="Z60" i="8"/>
  <c r="Y60" i="8"/>
  <c r="X60" i="8"/>
  <c r="W60" i="8"/>
  <c r="V60" i="8"/>
  <c r="U60" i="8"/>
  <c r="T60" i="8"/>
  <c r="S60" i="8"/>
  <c r="R60" i="8"/>
  <c r="Q60" i="8"/>
  <c r="Z59" i="8"/>
  <c r="Y59" i="8"/>
  <c r="X59" i="8"/>
  <c r="W59" i="8"/>
  <c r="V59" i="8"/>
  <c r="U59" i="8"/>
  <c r="T59" i="8"/>
  <c r="S59" i="8"/>
  <c r="R59" i="8"/>
  <c r="Q59" i="8"/>
  <c r="Z58" i="8"/>
  <c r="Y58" i="8"/>
  <c r="X58" i="8"/>
  <c r="W58" i="8"/>
  <c r="V58" i="8"/>
  <c r="U58" i="8"/>
  <c r="T58" i="8"/>
  <c r="S58" i="8"/>
  <c r="R58" i="8"/>
  <c r="Q58" i="8"/>
  <c r="Z57" i="8"/>
  <c r="Y57" i="8"/>
  <c r="X57" i="8"/>
  <c r="W57" i="8"/>
  <c r="V57" i="8"/>
  <c r="U57" i="8"/>
  <c r="T57" i="8"/>
  <c r="S57" i="8"/>
  <c r="R57" i="8"/>
  <c r="Q57" i="8"/>
  <c r="Z56" i="8"/>
  <c r="Y56" i="8"/>
  <c r="X56" i="8"/>
  <c r="W56" i="8"/>
  <c r="V56" i="8"/>
  <c r="U56" i="8"/>
  <c r="T56" i="8"/>
  <c r="S56" i="8"/>
  <c r="R56" i="8"/>
  <c r="Q56" i="8"/>
  <c r="Z55" i="8"/>
  <c r="Y55" i="8"/>
  <c r="X55" i="8"/>
  <c r="W55" i="8"/>
  <c r="V55" i="8"/>
  <c r="U55" i="8"/>
  <c r="T55" i="8"/>
  <c r="S55" i="8"/>
  <c r="R55" i="8"/>
  <c r="Q55" i="8"/>
  <c r="Z54" i="8"/>
  <c r="Y54" i="8"/>
  <c r="X54" i="8"/>
  <c r="W54" i="8"/>
  <c r="V54" i="8"/>
  <c r="U54" i="8"/>
  <c r="T54" i="8"/>
  <c r="S54" i="8"/>
  <c r="R54" i="8"/>
  <c r="Q54" i="8"/>
  <c r="Z51" i="8"/>
  <c r="Y51" i="8"/>
  <c r="X51" i="8"/>
  <c r="W51" i="8"/>
  <c r="V51" i="8"/>
  <c r="U51" i="8"/>
  <c r="T51" i="8"/>
  <c r="S51" i="8"/>
  <c r="R51" i="8"/>
  <c r="Q51" i="8"/>
  <c r="Z50" i="8"/>
  <c r="Y50" i="8"/>
  <c r="X50" i="8"/>
  <c r="W50" i="8"/>
  <c r="V50" i="8"/>
  <c r="U50" i="8"/>
  <c r="T50" i="8"/>
  <c r="S50" i="8"/>
  <c r="R50" i="8"/>
  <c r="Q50" i="8"/>
  <c r="Z49" i="8"/>
  <c r="Y49" i="8"/>
  <c r="X49" i="8"/>
  <c r="W49" i="8"/>
  <c r="V49" i="8"/>
  <c r="U49" i="8"/>
  <c r="T49" i="8"/>
  <c r="S49" i="8"/>
  <c r="R49" i="8"/>
  <c r="Q49" i="8"/>
  <c r="Z48" i="8"/>
  <c r="Y48" i="8"/>
  <c r="X48" i="8"/>
  <c r="W48" i="8"/>
  <c r="V48" i="8"/>
  <c r="U48" i="8"/>
  <c r="T48" i="8"/>
  <c r="S48" i="8"/>
  <c r="R48" i="8"/>
  <c r="Q48" i="8"/>
  <c r="Z47" i="8"/>
  <c r="Y47" i="8"/>
  <c r="X47" i="8"/>
  <c r="W47" i="8"/>
  <c r="V47" i="8"/>
  <c r="U47" i="8"/>
  <c r="T47" i="8"/>
  <c r="S47" i="8"/>
  <c r="R47" i="8"/>
  <c r="Q47" i="8"/>
  <c r="Z46" i="8"/>
  <c r="Y46" i="8"/>
  <c r="X46" i="8"/>
  <c r="W46" i="8"/>
  <c r="V46" i="8"/>
  <c r="U46" i="8"/>
  <c r="T46" i="8"/>
  <c r="S46" i="8"/>
  <c r="R46" i="8"/>
  <c r="Q46" i="8"/>
  <c r="Z45" i="8"/>
  <c r="Y45" i="8"/>
  <c r="X45" i="8"/>
  <c r="W45" i="8"/>
  <c r="V45" i="8"/>
  <c r="U45" i="8"/>
  <c r="T45" i="8"/>
  <c r="S45" i="8"/>
  <c r="R45" i="8"/>
  <c r="Q45" i="8"/>
  <c r="Z44" i="8"/>
  <c r="Y44" i="8"/>
  <c r="X44" i="8"/>
  <c r="W44" i="8"/>
  <c r="V44" i="8"/>
  <c r="U44" i="8"/>
  <c r="T44" i="8"/>
  <c r="S44" i="8"/>
  <c r="R44" i="8"/>
  <c r="Q44" i="8"/>
  <c r="Z43" i="8"/>
  <c r="Y43" i="8"/>
  <c r="X43" i="8"/>
  <c r="W43" i="8"/>
  <c r="V43" i="8"/>
  <c r="U43" i="8"/>
  <c r="T43" i="8"/>
  <c r="S43" i="8"/>
  <c r="R43" i="8"/>
  <c r="Q43" i="8"/>
  <c r="Z42" i="8"/>
  <c r="Y42" i="8"/>
  <c r="X42" i="8"/>
  <c r="W42" i="8"/>
  <c r="V42" i="8"/>
  <c r="U42" i="8"/>
  <c r="T42" i="8"/>
  <c r="S42" i="8"/>
  <c r="R42" i="8"/>
  <c r="Q42" i="8"/>
  <c r="Z41" i="8"/>
  <c r="Y41" i="8"/>
  <c r="X41" i="8"/>
  <c r="W41" i="8"/>
  <c r="V41" i="8"/>
  <c r="U41" i="8"/>
  <c r="T41" i="8"/>
  <c r="S41" i="8"/>
  <c r="R41" i="8"/>
  <c r="Q41" i="8"/>
  <c r="Z40" i="8"/>
  <c r="Y40" i="8"/>
  <c r="X40" i="8"/>
  <c r="W40" i="8"/>
  <c r="V40" i="8"/>
  <c r="U40" i="8"/>
  <c r="T40" i="8"/>
  <c r="S40" i="8"/>
  <c r="R40" i="8"/>
  <c r="Q40" i="8"/>
  <c r="Z37" i="8"/>
  <c r="Y37" i="8"/>
  <c r="X37" i="8"/>
  <c r="W37" i="8"/>
  <c r="V37" i="8"/>
  <c r="U37" i="8"/>
  <c r="T37" i="8"/>
  <c r="S37" i="8"/>
  <c r="R37" i="8"/>
  <c r="Q37" i="8"/>
  <c r="Z36" i="8"/>
  <c r="Y36" i="8"/>
  <c r="X36" i="8"/>
  <c r="W36" i="8"/>
  <c r="V36" i="8"/>
  <c r="U36" i="8"/>
  <c r="T36" i="8"/>
  <c r="S36" i="8"/>
  <c r="R36" i="8"/>
  <c r="Q36" i="8"/>
  <c r="Z35" i="8"/>
  <c r="Y35" i="8"/>
  <c r="X35" i="8"/>
  <c r="W35" i="8"/>
  <c r="V35" i="8"/>
  <c r="U35" i="8"/>
  <c r="T35" i="8"/>
  <c r="S35" i="8"/>
  <c r="R35" i="8"/>
  <c r="Q35" i="8"/>
  <c r="Z34" i="8"/>
  <c r="Y34" i="8"/>
  <c r="X34" i="8"/>
  <c r="W34" i="8"/>
  <c r="V34" i="8"/>
  <c r="U34" i="8"/>
  <c r="T34" i="8"/>
  <c r="S34" i="8"/>
  <c r="R34" i="8"/>
  <c r="Q34" i="8"/>
  <c r="Z33" i="8"/>
  <c r="Y33" i="8"/>
  <c r="X33" i="8"/>
  <c r="W33" i="8"/>
  <c r="V33" i="8"/>
  <c r="U33" i="8"/>
  <c r="T33" i="8"/>
  <c r="S33" i="8"/>
  <c r="R33" i="8"/>
  <c r="Q33" i="8"/>
  <c r="Z32" i="8"/>
  <c r="Y32" i="8"/>
  <c r="X32" i="8"/>
  <c r="W32" i="8"/>
  <c r="V32" i="8"/>
  <c r="U32" i="8"/>
  <c r="T32" i="8"/>
  <c r="S32" i="8"/>
  <c r="R32" i="8"/>
  <c r="Q32" i="8"/>
  <c r="Z31" i="8"/>
  <c r="Y31" i="8"/>
  <c r="X31" i="8"/>
  <c r="W31" i="8"/>
  <c r="V31" i="8"/>
  <c r="U31" i="8"/>
  <c r="T31" i="8"/>
  <c r="S31" i="8"/>
  <c r="R31" i="8"/>
  <c r="Q31" i="8"/>
  <c r="Z30" i="8"/>
  <c r="Y30" i="8"/>
  <c r="X30" i="8"/>
  <c r="W30" i="8"/>
  <c r="V30" i="8"/>
  <c r="U30" i="8"/>
  <c r="T30" i="8"/>
  <c r="S30" i="8"/>
  <c r="R30" i="8"/>
  <c r="Q30" i="8"/>
  <c r="Z29" i="8"/>
  <c r="Y29" i="8"/>
  <c r="X29" i="8"/>
  <c r="W29" i="8"/>
  <c r="V29" i="8"/>
  <c r="U29" i="8"/>
  <c r="T29" i="8"/>
  <c r="S29" i="8"/>
  <c r="R29" i="8"/>
  <c r="Q29" i="8"/>
  <c r="Z28" i="8"/>
  <c r="Y28" i="8"/>
  <c r="X28" i="8"/>
  <c r="W28" i="8"/>
  <c r="V28" i="8"/>
  <c r="U28" i="8"/>
  <c r="T28" i="8"/>
  <c r="S28" i="8"/>
  <c r="R28" i="8"/>
  <c r="Q28" i="8"/>
  <c r="Z27" i="8"/>
  <c r="Y27" i="8"/>
  <c r="X27" i="8"/>
  <c r="W27" i="8"/>
  <c r="V27" i="8"/>
  <c r="U27" i="8"/>
  <c r="T27" i="8"/>
  <c r="S27" i="8"/>
  <c r="R27" i="8"/>
  <c r="Q27" i="8"/>
  <c r="Z26" i="8"/>
  <c r="Y26" i="8"/>
  <c r="X26" i="8"/>
  <c r="W26" i="8"/>
  <c r="V26" i="8"/>
  <c r="U26" i="8"/>
  <c r="T26" i="8"/>
  <c r="S26" i="8"/>
  <c r="R26" i="8"/>
  <c r="Q26" i="8"/>
  <c r="Z25" i="8"/>
  <c r="Y25" i="8"/>
  <c r="X25" i="8"/>
  <c r="W25" i="8"/>
  <c r="V25" i="8"/>
  <c r="U25" i="8"/>
  <c r="T25" i="8"/>
  <c r="S25" i="8"/>
  <c r="R25" i="8"/>
  <c r="Q25" i="8"/>
  <c r="Z22" i="8"/>
  <c r="Y22" i="8"/>
  <c r="X22" i="8"/>
  <c r="W22" i="8"/>
  <c r="V22" i="8"/>
  <c r="U22" i="8"/>
  <c r="T22" i="8"/>
  <c r="S22" i="8"/>
  <c r="R22" i="8"/>
  <c r="Z21" i="8"/>
  <c r="Y21" i="8"/>
  <c r="X21" i="8"/>
  <c r="W21" i="8"/>
  <c r="V21" i="8"/>
  <c r="U21" i="8"/>
  <c r="T21" i="8"/>
  <c r="S21" i="8"/>
  <c r="R21" i="8"/>
  <c r="Z20" i="8"/>
  <c r="Y20" i="8"/>
  <c r="X20" i="8"/>
  <c r="W20" i="8"/>
  <c r="V20" i="8"/>
  <c r="U20" i="8"/>
  <c r="T20" i="8"/>
  <c r="S20" i="8"/>
  <c r="R20" i="8"/>
  <c r="Z19" i="8"/>
  <c r="Y19" i="8"/>
  <c r="X19" i="8"/>
  <c r="W19" i="8"/>
  <c r="V19" i="8"/>
  <c r="U19" i="8"/>
  <c r="T19" i="8"/>
  <c r="S19" i="8"/>
  <c r="R19" i="8"/>
  <c r="Z18" i="8"/>
  <c r="Y18" i="8"/>
  <c r="X18" i="8"/>
  <c r="W18" i="8"/>
  <c r="V18" i="8"/>
  <c r="U18" i="8"/>
  <c r="T18" i="8"/>
  <c r="S18" i="8"/>
  <c r="R18" i="8"/>
  <c r="Z17" i="8"/>
  <c r="Y17" i="8"/>
  <c r="X17" i="8"/>
  <c r="W17" i="8"/>
  <c r="V17" i="8"/>
  <c r="U17" i="8"/>
  <c r="T17" i="8"/>
  <c r="S17" i="8"/>
  <c r="R17" i="8"/>
  <c r="Z16" i="8"/>
  <c r="Y16" i="8"/>
  <c r="X16" i="8"/>
  <c r="W16" i="8"/>
  <c r="V16" i="8"/>
  <c r="U16" i="8"/>
  <c r="T16" i="8"/>
  <c r="S16" i="8"/>
  <c r="R16" i="8"/>
  <c r="Z15" i="8"/>
  <c r="Y15" i="8"/>
  <c r="X15" i="8"/>
  <c r="W15" i="8"/>
  <c r="V15" i="8"/>
  <c r="U15" i="8"/>
  <c r="T15" i="8"/>
  <c r="S15" i="8"/>
  <c r="R15" i="8"/>
  <c r="Z14" i="8"/>
  <c r="Y14" i="8"/>
  <c r="X14" i="8"/>
  <c r="W14" i="8"/>
  <c r="V14" i="8"/>
  <c r="U14" i="8"/>
  <c r="T14" i="8"/>
  <c r="S14" i="8"/>
  <c r="R14" i="8"/>
  <c r="Z13" i="8"/>
  <c r="Y13" i="8"/>
  <c r="X13" i="8"/>
  <c r="W13" i="8"/>
  <c r="V13" i="8"/>
  <c r="U13" i="8"/>
  <c r="T13" i="8"/>
  <c r="S13" i="8"/>
  <c r="R13" i="8"/>
  <c r="Z12" i="8"/>
  <c r="Y12" i="8"/>
  <c r="X12" i="8"/>
  <c r="W12" i="8"/>
  <c r="V12" i="8"/>
  <c r="U12" i="8"/>
  <c r="T12" i="8"/>
  <c r="S12" i="8"/>
  <c r="R12" i="8"/>
  <c r="Z11" i="8"/>
  <c r="Y11" i="8"/>
  <c r="X11" i="8"/>
  <c r="W11" i="8"/>
  <c r="T11" i="8"/>
  <c r="S11" i="8"/>
  <c r="R11" i="8"/>
  <c r="Z10" i="8"/>
  <c r="Y10" i="8"/>
  <c r="X10" i="8"/>
  <c r="W10" i="8"/>
  <c r="V10" i="8"/>
  <c r="U10" i="8"/>
  <c r="T10" i="8"/>
  <c r="S10" i="8"/>
  <c r="R10" i="8"/>
  <c r="Z9" i="8"/>
  <c r="Y9" i="8"/>
  <c r="X9" i="8"/>
  <c r="W9" i="8"/>
  <c r="V9" i="8"/>
  <c r="U9" i="8"/>
  <c r="T9" i="8"/>
  <c r="S9" i="8"/>
  <c r="R9" i="8"/>
  <c r="Z8" i="8"/>
  <c r="Y8" i="8"/>
  <c r="X8" i="8"/>
  <c r="W8" i="8"/>
  <c r="V8" i="8"/>
  <c r="U8" i="8"/>
  <c r="T8" i="8"/>
  <c r="S8" i="8"/>
  <c r="R8" i="8"/>
  <c r="Z7" i="8"/>
  <c r="Y7" i="8"/>
  <c r="X7" i="8"/>
  <c r="W7" i="8"/>
  <c r="V7" i="8"/>
  <c r="U7" i="8"/>
  <c r="T7" i="8"/>
  <c r="S7" i="8"/>
  <c r="R7" i="8"/>
  <c r="P63" i="8"/>
  <c r="P62" i="8"/>
  <c r="P61" i="8"/>
  <c r="P60" i="8"/>
  <c r="P59" i="8"/>
  <c r="P58" i="8"/>
  <c r="P57" i="8"/>
  <c r="P56" i="8"/>
  <c r="P55" i="8"/>
  <c r="P54" i="8"/>
  <c r="P51" i="8"/>
  <c r="P50" i="8"/>
  <c r="P49" i="8"/>
  <c r="P48" i="8"/>
  <c r="P47" i="8"/>
  <c r="P46" i="8"/>
  <c r="P45" i="8"/>
  <c r="P44" i="8"/>
  <c r="P43" i="8"/>
  <c r="P42" i="8"/>
  <c r="P41" i="8"/>
  <c r="P40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9" i="8"/>
  <c r="AQ4" i="8"/>
  <c r="D7" i="8"/>
  <c r="E7" i="8"/>
  <c r="F7" i="8"/>
  <c r="G7" i="8"/>
  <c r="H7" i="8"/>
  <c r="I7" i="8"/>
  <c r="J7" i="8"/>
  <c r="K7" i="8"/>
  <c r="L7" i="8"/>
  <c r="D8" i="8"/>
  <c r="E8" i="8"/>
  <c r="F8" i="8"/>
  <c r="G8" i="8"/>
  <c r="H8" i="8"/>
  <c r="I8" i="8"/>
  <c r="J8" i="8"/>
  <c r="K8" i="8"/>
  <c r="L8" i="8"/>
  <c r="C9" i="8"/>
  <c r="D9" i="8"/>
  <c r="E9" i="8"/>
  <c r="F9" i="8"/>
  <c r="G9" i="8"/>
  <c r="H9" i="8"/>
  <c r="I9" i="8"/>
  <c r="J9" i="8"/>
  <c r="K9" i="8"/>
  <c r="L9" i="8"/>
  <c r="D10" i="8"/>
  <c r="E10" i="8"/>
  <c r="F10" i="8"/>
  <c r="G10" i="8"/>
  <c r="H10" i="8"/>
  <c r="I10" i="8"/>
  <c r="J10" i="8"/>
  <c r="K10" i="8"/>
  <c r="L10" i="8"/>
  <c r="D11" i="8"/>
  <c r="E11" i="8"/>
  <c r="F11" i="8"/>
  <c r="I11" i="8"/>
  <c r="J11" i="8"/>
  <c r="K11" i="8"/>
  <c r="L11" i="8"/>
  <c r="D12" i="8"/>
  <c r="E12" i="8"/>
  <c r="F12" i="8"/>
  <c r="G12" i="8"/>
  <c r="H12" i="8"/>
  <c r="I12" i="8"/>
  <c r="J12" i="8"/>
  <c r="K12" i="8"/>
  <c r="L12" i="8"/>
  <c r="D13" i="8"/>
  <c r="E13" i="8"/>
  <c r="F13" i="8"/>
  <c r="G13" i="8"/>
  <c r="H13" i="8"/>
  <c r="I13" i="8"/>
  <c r="J13" i="8"/>
  <c r="K13" i="8"/>
  <c r="L13" i="8"/>
  <c r="D14" i="8"/>
  <c r="E14" i="8"/>
  <c r="F14" i="8"/>
  <c r="G14" i="8"/>
  <c r="H14" i="8"/>
  <c r="I14" i="8"/>
  <c r="J14" i="8"/>
  <c r="K14" i="8"/>
  <c r="L14" i="8"/>
  <c r="D15" i="8"/>
  <c r="E15" i="8"/>
  <c r="F15" i="8"/>
  <c r="G15" i="8"/>
  <c r="H15" i="8"/>
  <c r="I15" i="8"/>
  <c r="J15" i="8"/>
  <c r="K15" i="8"/>
  <c r="L15" i="8"/>
  <c r="D16" i="8"/>
  <c r="E16" i="8"/>
  <c r="F16" i="8"/>
  <c r="G16" i="8"/>
  <c r="H16" i="8"/>
  <c r="I16" i="8"/>
  <c r="J16" i="8"/>
  <c r="K16" i="8"/>
  <c r="L16" i="8"/>
  <c r="D17" i="8"/>
  <c r="E17" i="8"/>
  <c r="F17" i="8"/>
  <c r="G17" i="8"/>
  <c r="H17" i="8"/>
  <c r="I17" i="8"/>
  <c r="J17" i="8"/>
  <c r="K17" i="8"/>
  <c r="L17" i="8"/>
  <c r="D18" i="8"/>
  <c r="E18" i="8"/>
  <c r="F18" i="8"/>
  <c r="G18" i="8"/>
  <c r="H18" i="8"/>
  <c r="I18" i="8"/>
  <c r="J18" i="8"/>
  <c r="K18" i="8"/>
  <c r="L18" i="8"/>
  <c r="D19" i="8"/>
  <c r="E19" i="8"/>
  <c r="F19" i="8"/>
  <c r="G19" i="8"/>
  <c r="H19" i="8"/>
  <c r="I19" i="8"/>
  <c r="J19" i="8"/>
  <c r="K19" i="8"/>
  <c r="L19" i="8"/>
  <c r="D20" i="8"/>
  <c r="E20" i="8"/>
  <c r="F20" i="8"/>
  <c r="G20" i="8"/>
  <c r="H20" i="8"/>
  <c r="I20" i="8"/>
  <c r="J20" i="8"/>
  <c r="K20" i="8"/>
  <c r="L20" i="8"/>
  <c r="D21" i="8"/>
  <c r="E21" i="8"/>
  <c r="F21" i="8"/>
  <c r="G21" i="8"/>
  <c r="H21" i="8"/>
  <c r="I21" i="8"/>
  <c r="J21" i="8"/>
  <c r="K21" i="8"/>
  <c r="L21" i="8"/>
  <c r="D22" i="8"/>
  <c r="E22" i="8"/>
  <c r="F22" i="8"/>
  <c r="G22" i="8"/>
  <c r="H22" i="8"/>
  <c r="I22" i="8"/>
  <c r="J22" i="8"/>
  <c r="K22" i="8"/>
  <c r="L22" i="8"/>
  <c r="C25" i="8"/>
  <c r="D25" i="8"/>
  <c r="E25" i="8"/>
  <c r="F25" i="8"/>
  <c r="G25" i="8"/>
  <c r="H25" i="8"/>
  <c r="I25" i="8"/>
  <c r="J25" i="8"/>
  <c r="K25" i="8"/>
  <c r="L25" i="8"/>
  <c r="C26" i="8"/>
  <c r="D26" i="8"/>
  <c r="E26" i="8"/>
  <c r="F26" i="8"/>
  <c r="G26" i="8"/>
  <c r="H26" i="8"/>
  <c r="I26" i="8"/>
  <c r="J26" i="8"/>
  <c r="K26" i="8"/>
  <c r="L26" i="8"/>
  <c r="C27" i="8"/>
  <c r="D27" i="8"/>
  <c r="E27" i="8"/>
  <c r="F27" i="8"/>
  <c r="G27" i="8"/>
  <c r="H27" i="8"/>
  <c r="I27" i="8"/>
  <c r="J27" i="8"/>
  <c r="K27" i="8"/>
  <c r="L27" i="8"/>
  <c r="C28" i="8"/>
  <c r="D28" i="8"/>
  <c r="E28" i="8"/>
  <c r="F28" i="8"/>
  <c r="G28" i="8"/>
  <c r="H28" i="8"/>
  <c r="I28" i="8"/>
  <c r="J28" i="8"/>
  <c r="K28" i="8"/>
  <c r="L28" i="8"/>
  <c r="C29" i="8"/>
  <c r="D29" i="8"/>
  <c r="E29" i="8"/>
  <c r="F29" i="8"/>
  <c r="G29" i="8"/>
  <c r="H29" i="8"/>
  <c r="I29" i="8"/>
  <c r="J29" i="8"/>
  <c r="K29" i="8"/>
  <c r="L29" i="8"/>
  <c r="C30" i="8"/>
  <c r="D30" i="8"/>
  <c r="E30" i="8"/>
  <c r="F30" i="8"/>
  <c r="G30" i="8"/>
  <c r="H30" i="8"/>
  <c r="I30" i="8"/>
  <c r="J30" i="8"/>
  <c r="K30" i="8"/>
  <c r="L30" i="8"/>
  <c r="C31" i="8"/>
  <c r="D31" i="8"/>
  <c r="E31" i="8"/>
  <c r="F31" i="8"/>
  <c r="G31" i="8"/>
  <c r="H31" i="8"/>
  <c r="I31" i="8"/>
  <c r="J31" i="8"/>
  <c r="K31" i="8"/>
  <c r="L31" i="8"/>
  <c r="C32" i="8"/>
  <c r="D32" i="8"/>
  <c r="E32" i="8"/>
  <c r="F32" i="8"/>
  <c r="G32" i="8"/>
  <c r="H32" i="8"/>
  <c r="I32" i="8"/>
  <c r="J32" i="8"/>
  <c r="K32" i="8"/>
  <c r="L32" i="8"/>
  <c r="C33" i="8"/>
  <c r="D33" i="8"/>
  <c r="E33" i="8"/>
  <c r="F33" i="8"/>
  <c r="G33" i="8"/>
  <c r="H33" i="8"/>
  <c r="I33" i="8"/>
  <c r="J33" i="8"/>
  <c r="K33" i="8"/>
  <c r="L33" i="8"/>
  <c r="C34" i="8"/>
  <c r="D34" i="8"/>
  <c r="E34" i="8"/>
  <c r="F34" i="8"/>
  <c r="G34" i="8"/>
  <c r="H34" i="8"/>
  <c r="I34" i="8"/>
  <c r="J34" i="8"/>
  <c r="K34" i="8"/>
  <c r="L34" i="8"/>
  <c r="C35" i="8"/>
  <c r="D35" i="8"/>
  <c r="E35" i="8"/>
  <c r="F35" i="8"/>
  <c r="G35" i="8"/>
  <c r="H35" i="8"/>
  <c r="I35" i="8"/>
  <c r="J35" i="8"/>
  <c r="K35" i="8"/>
  <c r="L35" i="8"/>
  <c r="C36" i="8"/>
  <c r="D36" i="8"/>
  <c r="E36" i="8"/>
  <c r="F36" i="8"/>
  <c r="G36" i="8"/>
  <c r="H36" i="8"/>
  <c r="I36" i="8"/>
  <c r="J36" i="8"/>
  <c r="K36" i="8"/>
  <c r="L36" i="8"/>
  <c r="C37" i="8"/>
  <c r="D37" i="8"/>
  <c r="E37" i="8"/>
  <c r="F37" i="8"/>
  <c r="G37" i="8"/>
  <c r="H37" i="8"/>
  <c r="I37" i="8"/>
  <c r="J37" i="8"/>
  <c r="K37" i="8"/>
  <c r="L37" i="8"/>
  <c r="C40" i="8"/>
  <c r="D40" i="8"/>
  <c r="E40" i="8"/>
  <c r="F40" i="8"/>
  <c r="G40" i="8"/>
  <c r="H40" i="8"/>
  <c r="I40" i="8"/>
  <c r="J40" i="8"/>
  <c r="K40" i="8"/>
  <c r="L40" i="8"/>
  <c r="C41" i="8"/>
  <c r="D41" i="8"/>
  <c r="E41" i="8"/>
  <c r="F41" i="8"/>
  <c r="G41" i="8"/>
  <c r="H41" i="8"/>
  <c r="I41" i="8"/>
  <c r="J41" i="8"/>
  <c r="K41" i="8"/>
  <c r="L41" i="8"/>
  <c r="C42" i="8"/>
  <c r="D42" i="8"/>
  <c r="E42" i="8"/>
  <c r="F42" i="8"/>
  <c r="G42" i="8"/>
  <c r="H42" i="8"/>
  <c r="I42" i="8"/>
  <c r="J42" i="8"/>
  <c r="K42" i="8"/>
  <c r="L42" i="8"/>
  <c r="C43" i="8"/>
  <c r="D43" i="8"/>
  <c r="E43" i="8"/>
  <c r="F43" i="8"/>
  <c r="G43" i="8"/>
  <c r="H43" i="8"/>
  <c r="I43" i="8"/>
  <c r="J43" i="8"/>
  <c r="K43" i="8"/>
  <c r="L43" i="8"/>
  <c r="C44" i="8"/>
  <c r="D44" i="8"/>
  <c r="E44" i="8"/>
  <c r="F44" i="8"/>
  <c r="G44" i="8"/>
  <c r="H44" i="8"/>
  <c r="I44" i="8"/>
  <c r="J44" i="8"/>
  <c r="K44" i="8"/>
  <c r="L44" i="8"/>
  <c r="C45" i="8"/>
  <c r="D45" i="8"/>
  <c r="E45" i="8"/>
  <c r="F45" i="8"/>
  <c r="G45" i="8"/>
  <c r="H45" i="8"/>
  <c r="I45" i="8"/>
  <c r="J45" i="8"/>
  <c r="K45" i="8"/>
  <c r="L45" i="8"/>
  <c r="C46" i="8"/>
  <c r="D46" i="8"/>
  <c r="E46" i="8"/>
  <c r="F46" i="8"/>
  <c r="G46" i="8"/>
  <c r="H46" i="8"/>
  <c r="I46" i="8"/>
  <c r="J46" i="8"/>
  <c r="K46" i="8"/>
  <c r="L46" i="8"/>
  <c r="C47" i="8"/>
  <c r="D47" i="8"/>
  <c r="E47" i="8"/>
  <c r="F47" i="8"/>
  <c r="G47" i="8"/>
  <c r="H47" i="8"/>
  <c r="I47" i="8"/>
  <c r="J47" i="8"/>
  <c r="K47" i="8"/>
  <c r="L47" i="8"/>
  <c r="C48" i="8"/>
  <c r="D48" i="8"/>
  <c r="E48" i="8"/>
  <c r="F48" i="8"/>
  <c r="G48" i="8"/>
  <c r="H48" i="8"/>
  <c r="I48" i="8"/>
  <c r="J48" i="8"/>
  <c r="K48" i="8"/>
  <c r="L48" i="8"/>
  <c r="C49" i="8"/>
  <c r="D49" i="8"/>
  <c r="E49" i="8"/>
  <c r="F49" i="8"/>
  <c r="G49" i="8"/>
  <c r="H49" i="8"/>
  <c r="I49" i="8"/>
  <c r="J49" i="8"/>
  <c r="K49" i="8"/>
  <c r="L49" i="8"/>
  <c r="C50" i="8"/>
  <c r="D50" i="8"/>
  <c r="E50" i="8"/>
  <c r="F50" i="8"/>
  <c r="G50" i="8"/>
  <c r="H50" i="8"/>
  <c r="I50" i="8"/>
  <c r="J50" i="8"/>
  <c r="K50" i="8"/>
  <c r="L50" i="8"/>
  <c r="C51" i="8"/>
  <c r="D51" i="8"/>
  <c r="E51" i="8"/>
  <c r="F51" i="8"/>
  <c r="G51" i="8"/>
  <c r="H51" i="8"/>
  <c r="I51" i="8"/>
  <c r="J51" i="8"/>
  <c r="K51" i="8"/>
  <c r="L51" i="8"/>
  <c r="C54" i="8"/>
  <c r="D54" i="8"/>
  <c r="E54" i="8"/>
  <c r="F54" i="8"/>
  <c r="G54" i="8"/>
  <c r="H54" i="8"/>
  <c r="I54" i="8"/>
  <c r="J54" i="8"/>
  <c r="K54" i="8"/>
  <c r="L54" i="8"/>
  <c r="C55" i="8"/>
  <c r="D55" i="8"/>
  <c r="E55" i="8"/>
  <c r="F55" i="8"/>
  <c r="G55" i="8"/>
  <c r="H55" i="8"/>
  <c r="I55" i="8"/>
  <c r="J55" i="8"/>
  <c r="K55" i="8"/>
  <c r="L55" i="8"/>
  <c r="C56" i="8"/>
  <c r="D56" i="8"/>
  <c r="E56" i="8"/>
  <c r="F56" i="8"/>
  <c r="G56" i="8"/>
  <c r="H56" i="8"/>
  <c r="I56" i="8"/>
  <c r="J56" i="8"/>
  <c r="K56" i="8"/>
  <c r="L56" i="8"/>
  <c r="C57" i="8"/>
  <c r="D57" i="8"/>
  <c r="E57" i="8"/>
  <c r="F57" i="8"/>
  <c r="G57" i="8"/>
  <c r="H57" i="8"/>
  <c r="I57" i="8"/>
  <c r="J57" i="8"/>
  <c r="K57" i="8"/>
  <c r="L57" i="8"/>
  <c r="C58" i="8"/>
  <c r="D58" i="8"/>
  <c r="E58" i="8"/>
  <c r="F58" i="8"/>
  <c r="G58" i="8"/>
  <c r="H58" i="8"/>
  <c r="I58" i="8"/>
  <c r="J58" i="8"/>
  <c r="K58" i="8"/>
  <c r="L58" i="8"/>
  <c r="C59" i="8"/>
  <c r="D59" i="8"/>
  <c r="E59" i="8"/>
  <c r="F59" i="8"/>
  <c r="G59" i="8"/>
  <c r="H59" i="8"/>
  <c r="I59" i="8"/>
  <c r="J59" i="8"/>
  <c r="K59" i="8"/>
  <c r="L59" i="8"/>
  <c r="C60" i="8"/>
  <c r="D60" i="8"/>
  <c r="E60" i="8"/>
  <c r="F60" i="8"/>
  <c r="G60" i="8"/>
  <c r="H60" i="8"/>
  <c r="I60" i="8"/>
  <c r="J60" i="8"/>
  <c r="K60" i="8"/>
  <c r="L60" i="8"/>
  <c r="C61" i="8"/>
  <c r="D61" i="8"/>
  <c r="E61" i="8"/>
  <c r="F61" i="8"/>
  <c r="G61" i="8"/>
  <c r="H61" i="8"/>
  <c r="I61" i="8"/>
  <c r="J61" i="8"/>
  <c r="K61" i="8"/>
  <c r="L61" i="8"/>
  <c r="C62" i="8"/>
  <c r="D62" i="8"/>
  <c r="E62" i="8"/>
  <c r="F62" i="8"/>
  <c r="G62" i="8"/>
  <c r="H62" i="8"/>
  <c r="I62" i="8"/>
  <c r="J62" i="8"/>
  <c r="K62" i="8"/>
  <c r="L62" i="8"/>
  <c r="C63" i="8"/>
  <c r="D63" i="8"/>
  <c r="E63" i="8"/>
  <c r="F63" i="8"/>
  <c r="G63" i="8"/>
  <c r="H63" i="8"/>
  <c r="I63" i="8"/>
  <c r="J63" i="8"/>
  <c r="K63" i="8"/>
  <c r="L63" i="8"/>
  <c r="B63" i="8"/>
  <c r="B62" i="8"/>
  <c r="B61" i="8"/>
  <c r="B60" i="8"/>
  <c r="B59" i="8"/>
  <c r="B58" i="8"/>
  <c r="B57" i="8"/>
  <c r="B56" i="8"/>
  <c r="B55" i="8"/>
  <c r="B54" i="8"/>
  <c r="B51" i="8"/>
  <c r="B50" i="8"/>
  <c r="B49" i="8"/>
  <c r="B48" i="8"/>
  <c r="B47" i="8"/>
  <c r="B46" i="8"/>
  <c r="B45" i="8"/>
  <c r="B44" i="8"/>
  <c r="B43" i="8"/>
  <c r="B42" i="8"/>
  <c r="B41" i="8"/>
  <c r="B40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9" i="8"/>
  <c r="EL5" i="2"/>
  <c r="EK5" i="2"/>
  <c r="EJ5" i="2"/>
  <c r="EI5" i="2"/>
  <c r="EH5" i="2"/>
  <c r="EE5" i="2"/>
  <c r="ED5" i="2"/>
  <c r="EC5" i="2"/>
  <c r="EB5" i="2"/>
  <c r="EB6" i="2" s="1"/>
  <c r="DX5" i="2"/>
  <c r="DW5" i="2"/>
  <c r="DV5" i="2"/>
  <c r="DU5" i="2"/>
  <c r="DT5" i="2"/>
  <c r="DS5" i="2"/>
  <c r="DQ5" i="2"/>
  <c r="DP5" i="2"/>
  <c r="DO5" i="2"/>
  <c r="DJ5" i="2"/>
  <c r="DI5" i="2"/>
  <c r="DH5" i="2"/>
  <c r="DG5" i="2"/>
  <c r="DF5" i="2"/>
  <c r="DC5" i="2"/>
  <c r="DB5" i="2"/>
  <c r="DA5" i="2"/>
  <c r="CL5" i="2"/>
  <c r="CK5" i="2"/>
  <c r="CJ5" i="2"/>
  <c r="CI5" i="2"/>
  <c r="CH5" i="2"/>
  <c r="CE5" i="2"/>
  <c r="CD5" i="2"/>
  <c r="CC5" i="2"/>
  <c r="BZ5" i="2"/>
  <c r="BY5" i="2"/>
  <c r="BX5" i="2"/>
  <c r="BW5" i="2"/>
  <c r="BV5" i="2"/>
  <c r="BS5" i="2"/>
  <c r="BR5" i="2"/>
  <c r="BQ5" i="2"/>
  <c r="BH5" i="2"/>
  <c r="BB5" i="2"/>
  <c r="BA5" i="2"/>
  <c r="AZ5" i="2"/>
  <c r="AY5" i="2"/>
  <c r="AX5" i="2"/>
  <c r="AU5" i="2"/>
  <c r="AT5" i="2"/>
  <c r="AS5" i="2"/>
  <c r="AQ5" i="2"/>
  <c r="AQ6" i="2" s="1"/>
  <c r="AO5" i="2"/>
  <c r="AN5" i="2"/>
  <c r="AM5" i="2"/>
  <c r="AL5" i="2"/>
  <c r="AK5" i="2"/>
  <c r="AH5" i="2"/>
  <c r="AG5" i="2"/>
  <c r="AF5" i="2"/>
  <c r="AA5" i="2"/>
  <c r="Z5" i="2"/>
  <c r="Y5" i="2"/>
  <c r="X5" i="2"/>
  <c r="W5" i="2"/>
  <c r="T5" i="2"/>
  <c r="S5" i="2"/>
  <c r="R5" i="2"/>
  <c r="M5" i="2"/>
  <c r="L5" i="2"/>
  <c r="K5" i="2"/>
  <c r="J5" i="2"/>
  <c r="I5" i="2"/>
  <c r="H5" i="2"/>
  <c r="G5" i="2"/>
  <c r="F5" i="2"/>
  <c r="E5" i="2"/>
  <c r="D5" i="2"/>
  <c r="B52" i="2"/>
  <c r="EK52" i="2"/>
  <c r="EJ52" i="2"/>
  <c r="EI52" i="2"/>
  <c r="EH52" i="2"/>
  <c r="EG52" i="2"/>
  <c r="EF52" i="2"/>
  <c r="EE52" i="2"/>
  <c r="ED52" i="2"/>
  <c r="EC52" i="2"/>
  <c r="EB52" i="2"/>
  <c r="EA52" i="2"/>
  <c r="DX52" i="2"/>
  <c r="DW52" i="2"/>
  <c r="DV52" i="2"/>
  <c r="DU52" i="2"/>
  <c r="DT52" i="2"/>
  <c r="DS52" i="2"/>
  <c r="DR52" i="2"/>
  <c r="DQ52" i="2"/>
  <c r="DP52" i="2"/>
  <c r="DO52" i="2"/>
  <c r="DN52" i="2"/>
  <c r="DM52" i="2"/>
  <c r="DJ52" i="2"/>
  <c r="DI52" i="2"/>
  <c r="DH52" i="2"/>
  <c r="DG52" i="2"/>
  <c r="DG52" i="8" s="1"/>
  <c r="DF52" i="2"/>
  <c r="DF52" i="8" s="1"/>
  <c r="DD52" i="2"/>
  <c r="DC52" i="2"/>
  <c r="DB52" i="2"/>
  <c r="DA52" i="2"/>
  <c r="CL52" i="2"/>
  <c r="CK52" i="2"/>
  <c r="CJ52" i="2"/>
  <c r="CI52" i="2"/>
  <c r="CH52" i="2"/>
  <c r="CF52" i="2"/>
  <c r="CF52" i="8" s="1"/>
  <c r="CE52" i="2"/>
  <c r="CE52" i="8" s="1"/>
  <c r="CD52" i="2"/>
  <c r="CD52" i="8" s="1"/>
  <c r="CC52" i="2"/>
  <c r="CC52" i="8" s="1"/>
  <c r="BZ52" i="2"/>
  <c r="BY52" i="2"/>
  <c r="BX52" i="2"/>
  <c r="BW52" i="2"/>
  <c r="BV52" i="2"/>
  <c r="BT52" i="2"/>
  <c r="BS52" i="2"/>
  <c r="BR52" i="2"/>
  <c r="BQ52" i="2"/>
  <c r="BH52" i="2"/>
  <c r="BE52" i="2"/>
  <c r="BD52" i="2"/>
  <c r="BB52" i="2"/>
  <c r="BA52" i="2"/>
  <c r="AZ52" i="2"/>
  <c r="AY52" i="2"/>
  <c r="AX52" i="2"/>
  <c r="AW52" i="2"/>
  <c r="AV52" i="2"/>
  <c r="AU52" i="2"/>
  <c r="AT52" i="2"/>
  <c r="AS52" i="2"/>
  <c r="AR52" i="2"/>
  <c r="AQ52" i="2"/>
  <c r="AO52" i="2"/>
  <c r="AN52" i="2"/>
  <c r="AM52" i="2"/>
  <c r="AL52" i="2"/>
  <c r="AK52" i="2"/>
  <c r="AJ52" i="2"/>
  <c r="AI52" i="2"/>
  <c r="AH52" i="2"/>
  <c r="AG52" i="2"/>
  <c r="AG52" i="8" s="1"/>
  <c r="AF52" i="2"/>
  <c r="AE52" i="2"/>
  <c r="AD52" i="2"/>
  <c r="AA52" i="2"/>
  <c r="Z52" i="2"/>
  <c r="Y52" i="2"/>
  <c r="X52" i="2"/>
  <c r="W52" i="2"/>
  <c r="V52" i="2"/>
  <c r="U52" i="2"/>
  <c r="T52" i="2"/>
  <c r="S52" i="2"/>
  <c r="R52" i="2"/>
  <c r="Q52" i="2"/>
  <c r="P52" i="2"/>
  <c r="M52" i="2"/>
  <c r="L52" i="2"/>
  <c r="K52" i="2"/>
  <c r="J52" i="2"/>
  <c r="I52" i="2"/>
  <c r="H52" i="2"/>
  <c r="G52" i="2"/>
  <c r="F52" i="2"/>
  <c r="E52" i="2"/>
  <c r="E52" i="8" s="1"/>
  <c r="D52" i="2"/>
  <c r="C52" i="2"/>
  <c r="EL52" i="2"/>
  <c r="EL38" i="2"/>
  <c r="EK38" i="2"/>
  <c r="EJ38" i="2"/>
  <c r="EI38" i="2"/>
  <c r="EH38" i="2"/>
  <c r="EG38" i="2"/>
  <c r="EF38" i="2"/>
  <c r="EE38" i="2"/>
  <c r="ED38" i="2"/>
  <c r="EC38" i="2"/>
  <c r="EB38" i="2"/>
  <c r="EA38" i="2"/>
  <c r="DX38" i="2"/>
  <c r="DW38" i="2"/>
  <c r="DV38" i="2"/>
  <c r="DU38" i="2"/>
  <c r="DT38" i="2"/>
  <c r="DS38" i="2"/>
  <c r="DR38" i="2"/>
  <c r="DQ38" i="2"/>
  <c r="DP38" i="2"/>
  <c r="DO38" i="2"/>
  <c r="DN38" i="2"/>
  <c r="DM38" i="2"/>
  <c r="DJ38" i="2"/>
  <c r="DI38" i="2"/>
  <c r="DH38" i="2"/>
  <c r="DG38" i="2"/>
  <c r="DG38" i="8" s="1"/>
  <c r="DF38" i="2"/>
  <c r="DF38" i="8" s="1"/>
  <c r="DD38" i="2"/>
  <c r="DC38" i="2"/>
  <c r="DB38" i="2"/>
  <c r="DA38" i="2"/>
  <c r="CL38" i="2"/>
  <c r="CK38" i="2"/>
  <c r="CJ38" i="2"/>
  <c r="CI38" i="2"/>
  <c r="CH38" i="2"/>
  <c r="CF38" i="2"/>
  <c r="CF38" i="8" s="1"/>
  <c r="CE38" i="2"/>
  <c r="CE38" i="8" s="1"/>
  <c r="CD38" i="2"/>
  <c r="CD38" i="8" s="1"/>
  <c r="CC38" i="2"/>
  <c r="CC38" i="8" s="1"/>
  <c r="BZ38" i="2"/>
  <c r="BY38" i="2"/>
  <c r="BX38" i="2"/>
  <c r="BW38" i="2"/>
  <c r="BV38" i="2"/>
  <c r="BT38" i="2"/>
  <c r="BS38" i="2"/>
  <c r="BR38" i="2"/>
  <c r="BQ38" i="2"/>
  <c r="BH38" i="2"/>
  <c r="BE38" i="2"/>
  <c r="BE38" i="8" s="1"/>
  <c r="BD38" i="2"/>
  <c r="BB38" i="2"/>
  <c r="BA38" i="2"/>
  <c r="AZ38" i="2"/>
  <c r="AY38" i="2"/>
  <c r="AX38" i="2"/>
  <c r="AW38" i="2"/>
  <c r="AV38" i="2"/>
  <c r="AU38" i="2"/>
  <c r="AT38" i="2"/>
  <c r="AS38" i="2"/>
  <c r="AR38" i="2"/>
  <c r="AQ38" i="2"/>
  <c r="AO38" i="2"/>
  <c r="AN38" i="2"/>
  <c r="AM38" i="2"/>
  <c r="AL38" i="2"/>
  <c r="AK38" i="2"/>
  <c r="AJ38" i="2"/>
  <c r="AI38" i="2"/>
  <c r="AH38" i="2"/>
  <c r="AG38" i="2"/>
  <c r="AF38" i="2"/>
  <c r="AE38" i="2"/>
  <c r="AE38" i="8" s="1"/>
  <c r="AD38" i="2"/>
  <c r="AA38" i="2"/>
  <c r="Z38" i="2"/>
  <c r="Y38" i="2"/>
  <c r="X38" i="2"/>
  <c r="W38" i="2"/>
  <c r="V38" i="2"/>
  <c r="U38" i="2"/>
  <c r="T38" i="2"/>
  <c r="S38" i="2"/>
  <c r="R38" i="2"/>
  <c r="Q38" i="2"/>
  <c r="P38" i="2"/>
  <c r="M38" i="2"/>
  <c r="L38" i="2"/>
  <c r="K38" i="2"/>
  <c r="J38" i="2"/>
  <c r="I38" i="2"/>
  <c r="H38" i="2"/>
  <c r="G38" i="2"/>
  <c r="F38" i="2"/>
  <c r="E38" i="2"/>
  <c r="D38" i="2"/>
  <c r="C38" i="2"/>
  <c r="C38" i="8" s="1"/>
  <c r="B38" i="2"/>
  <c r="EL23" i="2"/>
  <c r="EK23" i="2"/>
  <c r="EJ23" i="2"/>
  <c r="EI23" i="2"/>
  <c r="EH23" i="2"/>
  <c r="EG23" i="2"/>
  <c r="EF23" i="2"/>
  <c r="EE23" i="2"/>
  <c r="ED23" i="2"/>
  <c r="EC23" i="2"/>
  <c r="EB23" i="2"/>
  <c r="EA23" i="2"/>
  <c r="DX23" i="2"/>
  <c r="DW23" i="2"/>
  <c r="DV23" i="2"/>
  <c r="DU23" i="2"/>
  <c r="DT23" i="2"/>
  <c r="DS23" i="2"/>
  <c r="DR23" i="2"/>
  <c r="DQ23" i="2"/>
  <c r="DP23" i="2"/>
  <c r="DO23" i="2"/>
  <c r="DN23" i="2"/>
  <c r="DM23" i="2"/>
  <c r="DJ23" i="2"/>
  <c r="DI23" i="2"/>
  <c r="DH23" i="2"/>
  <c r="DG23" i="2"/>
  <c r="DG23" i="8" s="1"/>
  <c r="DF23" i="2"/>
  <c r="DF23" i="8" s="1"/>
  <c r="DD23" i="2"/>
  <c r="DC23" i="2"/>
  <c r="DB23" i="2"/>
  <c r="DA23" i="2"/>
  <c r="CL23" i="2"/>
  <c r="CK23" i="2"/>
  <c r="CJ23" i="2"/>
  <c r="CI23" i="2"/>
  <c r="CH23" i="2"/>
  <c r="CF23" i="2"/>
  <c r="CF23" i="8" s="1"/>
  <c r="CE23" i="2"/>
  <c r="CE23" i="8" s="1"/>
  <c r="CD23" i="2"/>
  <c r="CD23" i="8" s="1"/>
  <c r="CC23" i="2"/>
  <c r="CC23" i="8" s="1"/>
  <c r="BZ23" i="2"/>
  <c r="BY23" i="2"/>
  <c r="BX23" i="2"/>
  <c r="BW23" i="2"/>
  <c r="BV23" i="2"/>
  <c r="BV23" i="8" s="1"/>
  <c r="BT23" i="2"/>
  <c r="BS23" i="2"/>
  <c r="BR23" i="2"/>
  <c r="BQ23" i="2"/>
  <c r="BH23" i="2"/>
  <c r="BE23" i="2"/>
  <c r="BD23" i="2"/>
  <c r="BB23" i="2"/>
  <c r="BA23" i="2"/>
  <c r="AZ23" i="2"/>
  <c r="AY23" i="2"/>
  <c r="AX23" i="2"/>
  <c r="AW23" i="2"/>
  <c r="AV23" i="2"/>
  <c r="AU23" i="2"/>
  <c r="AT23" i="2"/>
  <c r="AS23" i="2"/>
  <c r="AR23" i="2"/>
  <c r="AQ23" i="2"/>
  <c r="AO23" i="2"/>
  <c r="AN23" i="2"/>
  <c r="AM23" i="2"/>
  <c r="AL23" i="2"/>
  <c r="AK23" i="2"/>
  <c r="AK23" i="8" s="1"/>
  <c r="AJ23" i="2"/>
  <c r="AI23" i="2"/>
  <c r="AH23" i="2"/>
  <c r="AG23" i="2"/>
  <c r="AF23" i="2"/>
  <c r="AE23" i="2"/>
  <c r="AD23" i="2"/>
  <c r="AA23" i="2"/>
  <c r="Z23" i="2"/>
  <c r="Y23" i="2"/>
  <c r="X23" i="2"/>
  <c r="W23" i="2"/>
  <c r="V23" i="2"/>
  <c r="U23" i="2"/>
  <c r="T23" i="2"/>
  <c r="S23" i="2"/>
  <c r="R23" i="2"/>
  <c r="Q23" i="2"/>
  <c r="P23" i="2"/>
  <c r="M23" i="2"/>
  <c r="L23" i="2"/>
  <c r="K23" i="2"/>
  <c r="J23" i="2"/>
  <c r="I23" i="2"/>
  <c r="I23" i="8" s="1"/>
  <c r="H23" i="2"/>
  <c r="G23" i="2"/>
  <c r="F23" i="2"/>
  <c r="E23" i="2"/>
  <c r="D23" i="2"/>
  <c r="C23" i="2"/>
  <c r="B23" i="2"/>
  <c r="EZ7" i="2"/>
  <c r="EZ25" i="2"/>
  <c r="EZ26" i="2"/>
  <c r="EZ8" i="2"/>
  <c r="EZ27" i="2"/>
  <c r="EZ28" i="2"/>
  <c r="EZ54" i="2"/>
  <c r="EZ9" i="2"/>
  <c r="EZ63" i="2"/>
  <c r="EZ10" i="2"/>
  <c r="EZ11" i="2"/>
  <c r="EZ29" i="2"/>
  <c r="EZ30" i="2"/>
  <c r="EZ40" i="2"/>
  <c r="EZ41" i="2"/>
  <c r="EZ42" i="2"/>
  <c r="EZ43" i="2"/>
  <c r="EZ12" i="2"/>
  <c r="EZ13" i="2"/>
  <c r="EZ55" i="2"/>
  <c r="EZ14" i="2"/>
  <c r="EZ56" i="2"/>
  <c r="EZ44" i="2"/>
  <c r="EZ45" i="2"/>
  <c r="EZ15" i="2"/>
  <c r="EZ46" i="2"/>
  <c r="EZ31" i="2"/>
  <c r="EZ47" i="2"/>
  <c r="EZ32" i="2"/>
  <c r="EZ57" i="2"/>
  <c r="EZ58" i="2"/>
  <c r="EZ33" i="2"/>
  <c r="EZ59" i="2"/>
  <c r="EZ16" i="2"/>
  <c r="EZ48" i="2"/>
  <c r="EZ49" i="2"/>
  <c r="EZ17" i="2"/>
  <c r="EZ34" i="2"/>
  <c r="EZ60" i="2"/>
  <c r="EZ61" i="2"/>
  <c r="EZ18" i="2"/>
  <c r="EZ50" i="2"/>
  <c r="EZ19" i="2"/>
  <c r="EZ20" i="2"/>
  <c r="EZ35" i="2"/>
  <c r="EZ62" i="2"/>
  <c r="EZ21" i="2"/>
  <c r="EZ36" i="2"/>
  <c r="EZ22" i="2"/>
  <c r="EZ51" i="2"/>
  <c r="EZ37" i="2"/>
  <c r="CX7" i="2"/>
  <c r="CX25" i="2"/>
  <c r="CX25" i="8" s="1"/>
  <c r="CX26" i="2"/>
  <c r="CX26" i="8" s="1"/>
  <c r="CX8" i="2"/>
  <c r="CX8" i="8" s="1"/>
  <c r="CX27" i="2"/>
  <c r="CX27" i="8" s="1"/>
  <c r="CX28" i="2"/>
  <c r="CX28" i="8" s="1"/>
  <c r="CX54" i="2"/>
  <c r="CX54" i="8" s="1"/>
  <c r="CX9" i="2"/>
  <c r="CX9" i="8" s="1"/>
  <c r="CX63" i="2"/>
  <c r="CX63" i="8" s="1"/>
  <c r="CX10" i="2"/>
  <c r="CX10" i="8" s="1"/>
  <c r="CX11" i="2"/>
  <c r="CX11" i="8" s="1"/>
  <c r="CX29" i="2"/>
  <c r="CX29" i="8" s="1"/>
  <c r="CX30" i="2"/>
  <c r="CX30" i="8" s="1"/>
  <c r="CX40" i="2"/>
  <c r="CX40" i="8" s="1"/>
  <c r="CX41" i="2"/>
  <c r="CX41" i="8" s="1"/>
  <c r="CX42" i="2"/>
  <c r="CX42" i="8" s="1"/>
  <c r="CX43" i="2"/>
  <c r="CX43" i="8" s="1"/>
  <c r="CX12" i="2"/>
  <c r="CX12" i="8" s="1"/>
  <c r="CX13" i="2"/>
  <c r="CX13" i="8" s="1"/>
  <c r="CX55" i="2"/>
  <c r="CX55" i="8" s="1"/>
  <c r="CX14" i="2"/>
  <c r="CX14" i="8" s="1"/>
  <c r="CX56" i="2"/>
  <c r="CX56" i="8" s="1"/>
  <c r="CX44" i="2"/>
  <c r="CX44" i="8" s="1"/>
  <c r="CX45" i="2"/>
  <c r="CX45" i="8" s="1"/>
  <c r="CX15" i="2"/>
  <c r="CX15" i="8" s="1"/>
  <c r="CX46" i="2"/>
  <c r="CX46" i="8" s="1"/>
  <c r="CX31" i="2"/>
  <c r="CX31" i="8" s="1"/>
  <c r="CX47" i="2"/>
  <c r="CX47" i="8" s="1"/>
  <c r="CX32" i="2"/>
  <c r="CX32" i="8" s="1"/>
  <c r="CX57" i="2"/>
  <c r="CX57" i="8" s="1"/>
  <c r="CX58" i="2"/>
  <c r="CX58" i="8" s="1"/>
  <c r="CX33" i="2"/>
  <c r="CX33" i="8" s="1"/>
  <c r="CX59" i="2"/>
  <c r="CX59" i="8" s="1"/>
  <c r="CX16" i="2"/>
  <c r="CX16" i="8" s="1"/>
  <c r="CX48" i="2"/>
  <c r="CX48" i="8" s="1"/>
  <c r="CX49" i="2"/>
  <c r="CX49" i="8" s="1"/>
  <c r="CX17" i="2"/>
  <c r="CX17" i="8" s="1"/>
  <c r="CX34" i="2"/>
  <c r="CX34" i="8" s="1"/>
  <c r="CX60" i="2"/>
  <c r="CX60" i="8" s="1"/>
  <c r="CX61" i="2"/>
  <c r="CX61" i="8" s="1"/>
  <c r="CX18" i="2"/>
  <c r="CX18" i="8" s="1"/>
  <c r="CX50" i="2"/>
  <c r="CX50" i="8" s="1"/>
  <c r="CX19" i="2"/>
  <c r="CX19" i="8" s="1"/>
  <c r="CX20" i="2"/>
  <c r="CX20" i="8" s="1"/>
  <c r="CX35" i="2"/>
  <c r="CX35" i="8" s="1"/>
  <c r="CX62" i="2"/>
  <c r="CX62" i="8" s="1"/>
  <c r="CX21" i="2"/>
  <c r="CX21" i="8" s="1"/>
  <c r="CX36" i="2"/>
  <c r="CX36" i="8" s="1"/>
  <c r="CX22" i="2"/>
  <c r="CX22" i="8" s="1"/>
  <c r="CX51" i="2"/>
  <c r="CX51" i="8" s="1"/>
  <c r="CX37" i="2"/>
  <c r="CX37" i="8" s="1"/>
  <c r="BO7" i="2"/>
  <c r="BO7" i="8" s="1"/>
  <c r="BO25" i="2"/>
  <c r="BO25" i="8" s="1"/>
  <c r="BO26" i="2"/>
  <c r="BO26" i="8" s="1"/>
  <c r="BO8" i="2"/>
  <c r="BO8" i="8" s="1"/>
  <c r="BO27" i="2"/>
  <c r="BO27" i="8" s="1"/>
  <c r="BO28" i="2"/>
  <c r="BO28" i="8" s="1"/>
  <c r="BO54" i="2"/>
  <c r="BO54" i="8" s="1"/>
  <c r="BO9" i="2"/>
  <c r="BO9" i="8" s="1"/>
  <c r="BO63" i="2"/>
  <c r="BO63" i="8" s="1"/>
  <c r="BO10" i="2"/>
  <c r="BO10" i="8" s="1"/>
  <c r="BO11" i="2"/>
  <c r="BO11" i="8" s="1"/>
  <c r="BO29" i="2"/>
  <c r="BO29" i="8" s="1"/>
  <c r="BO30" i="2"/>
  <c r="BO30" i="8" s="1"/>
  <c r="BO40" i="2"/>
  <c r="BO40" i="8" s="1"/>
  <c r="BO41" i="2"/>
  <c r="BO41" i="8" s="1"/>
  <c r="BO42" i="2"/>
  <c r="BO42" i="8" s="1"/>
  <c r="BO43" i="2"/>
  <c r="BO43" i="8" s="1"/>
  <c r="BO12" i="2"/>
  <c r="BO12" i="8" s="1"/>
  <c r="BO13" i="2"/>
  <c r="BO13" i="8" s="1"/>
  <c r="BO55" i="2"/>
  <c r="BO55" i="8" s="1"/>
  <c r="BO14" i="2"/>
  <c r="BO14" i="8" s="1"/>
  <c r="BO56" i="2"/>
  <c r="BO56" i="8" s="1"/>
  <c r="BO44" i="2"/>
  <c r="BO44" i="8" s="1"/>
  <c r="BO45" i="2"/>
  <c r="BO45" i="8" s="1"/>
  <c r="BO15" i="2"/>
  <c r="BO15" i="8" s="1"/>
  <c r="BO46" i="2"/>
  <c r="BO46" i="8" s="1"/>
  <c r="BO31" i="2"/>
  <c r="BO31" i="8" s="1"/>
  <c r="BO47" i="2"/>
  <c r="BO47" i="8" s="1"/>
  <c r="BO32" i="2"/>
  <c r="BO32" i="8" s="1"/>
  <c r="BO57" i="2"/>
  <c r="BO57" i="8" s="1"/>
  <c r="BO58" i="2"/>
  <c r="BO58" i="8" s="1"/>
  <c r="BO33" i="2"/>
  <c r="BO33" i="8" s="1"/>
  <c r="BO59" i="2"/>
  <c r="BO59" i="8" s="1"/>
  <c r="BO16" i="2"/>
  <c r="BO16" i="8" s="1"/>
  <c r="BO48" i="2"/>
  <c r="BO48" i="8" s="1"/>
  <c r="BO49" i="2"/>
  <c r="BO49" i="8" s="1"/>
  <c r="BO17" i="2"/>
  <c r="BO17" i="8" s="1"/>
  <c r="BO34" i="2"/>
  <c r="BO34" i="8" s="1"/>
  <c r="BO60" i="2"/>
  <c r="BO60" i="8" s="1"/>
  <c r="BO61" i="2"/>
  <c r="BO61" i="8" s="1"/>
  <c r="BO18" i="2"/>
  <c r="BO18" i="8" s="1"/>
  <c r="BO50" i="2"/>
  <c r="BO50" i="8" s="1"/>
  <c r="BO19" i="2"/>
  <c r="BO19" i="8" s="1"/>
  <c r="BO20" i="2"/>
  <c r="BO20" i="8" s="1"/>
  <c r="BO35" i="2"/>
  <c r="BO35" i="8" s="1"/>
  <c r="BO62" i="2"/>
  <c r="BO62" i="8" s="1"/>
  <c r="BO21" i="2"/>
  <c r="BO21" i="8" s="1"/>
  <c r="BO36" i="2"/>
  <c r="BO36" i="8" s="1"/>
  <c r="BO22" i="2"/>
  <c r="BO22" i="8" s="1"/>
  <c r="BO51" i="2"/>
  <c r="BO51" i="8" s="1"/>
  <c r="BO37" i="2"/>
  <c r="BO37" i="8" s="1"/>
  <c r="Q23" i="8" l="1"/>
  <c r="AR23" i="8"/>
  <c r="S38" i="8"/>
  <c r="BB38" i="8"/>
  <c r="AV52" i="8"/>
  <c r="DR52" i="8"/>
  <c r="AZ23" i="8"/>
  <c r="AT38" i="8"/>
  <c r="U52" i="8"/>
  <c r="J23" i="8"/>
  <c r="AD23" i="8"/>
  <c r="AL23" i="8"/>
  <c r="BD23" i="8"/>
  <c r="BW23" i="8"/>
  <c r="D38" i="8"/>
  <c r="L38" i="8"/>
  <c r="AF38" i="8"/>
  <c r="F52" i="8"/>
  <c r="AH52" i="8"/>
  <c r="C23" i="8"/>
  <c r="AE23" i="8"/>
  <c r="BE23" i="8"/>
  <c r="E38" i="8"/>
  <c r="AG38" i="8"/>
  <c r="G52" i="8"/>
  <c r="AI52" i="8"/>
  <c r="AN38" i="8"/>
  <c r="DI52" i="8"/>
  <c r="DI38" i="8"/>
  <c r="DI23" i="8"/>
  <c r="BY38" i="8"/>
  <c r="EZ5" i="2"/>
  <c r="BS23" i="8"/>
  <c r="CI52" i="8"/>
  <c r="ED4" i="2"/>
  <c r="ED6" i="2" s="1"/>
  <c r="DN38" i="8"/>
  <c r="DV38" i="8"/>
  <c r="DP52" i="8"/>
  <c r="DM23" i="8"/>
  <c r="DU23" i="8"/>
  <c r="DO38" i="8"/>
  <c r="DW38" i="8"/>
  <c r="BH52" i="8"/>
  <c r="DQ52" i="8"/>
  <c r="CI23" i="8"/>
  <c r="BQ38" i="8"/>
  <c r="CK38" i="8"/>
  <c r="BS52" i="8"/>
  <c r="DA38" i="8"/>
  <c r="DC52" i="8"/>
  <c r="F23" i="8"/>
  <c r="P23" i="8"/>
  <c r="X23" i="8"/>
  <c r="AH23" i="8"/>
  <c r="AQ23" i="8"/>
  <c r="AY23" i="8"/>
  <c r="H38" i="8"/>
  <c r="R38" i="8"/>
  <c r="Z38" i="8"/>
  <c r="AJ38" i="8"/>
  <c r="AS38" i="8"/>
  <c r="BA38" i="8"/>
  <c r="J52" i="8"/>
  <c r="T52" i="8"/>
  <c r="AD52" i="8"/>
  <c r="AL52" i="8"/>
  <c r="AU52" i="8"/>
  <c r="BD52" i="8"/>
  <c r="BW52" i="8"/>
  <c r="G23" i="8"/>
  <c r="AI23" i="8"/>
  <c r="I38" i="8"/>
  <c r="AK38" i="8"/>
  <c r="BV38" i="8"/>
  <c r="C52" i="8"/>
  <c r="AE52" i="8"/>
  <c r="BE52" i="8"/>
  <c r="H23" i="8"/>
  <c r="AJ23" i="8"/>
  <c r="B38" i="8"/>
  <c r="J38" i="8"/>
  <c r="AD38" i="8"/>
  <c r="AL38" i="8"/>
  <c r="BD38" i="8"/>
  <c r="BW38" i="8"/>
  <c r="D52" i="8"/>
  <c r="L52" i="8"/>
  <c r="AF52" i="8"/>
  <c r="AN52" i="8"/>
  <c r="BY52" i="8"/>
  <c r="U23" i="8"/>
  <c r="AV23" i="8"/>
  <c r="AR52" i="8"/>
  <c r="Q52" i="8"/>
  <c r="W23" i="8"/>
  <c r="AX23" i="8"/>
  <c r="Q38" i="8"/>
  <c r="DT38" i="8"/>
  <c r="S52" i="8"/>
  <c r="AT52" i="8"/>
  <c r="DN52" i="8"/>
  <c r="DV52" i="8"/>
  <c r="W38" i="8"/>
  <c r="AX38" i="8"/>
  <c r="AZ52" i="8"/>
  <c r="DR23" i="8"/>
  <c r="AR38" i="8"/>
  <c r="AZ38" i="8"/>
  <c r="DS23" i="8"/>
  <c r="DM38" i="8"/>
  <c r="DU38" i="8"/>
  <c r="DO52" i="8"/>
  <c r="DW52" i="8"/>
  <c r="DC38" i="8"/>
  <c r="AS23" i="8"/>
  <c r="DX5" i="8"/>
  <c r="S23" i="8"/>
  <c r="AT23" i="8"/>
  <c r="BB23" i="8"/>
  <c r="DC23" i="8"/>
  <c r="DN23" i="8"/>
  <c r="U38" i="8"/>
  <c r="AV38" i="8"/>
  <c r="CI38" i="8"/>
  <c r="DP38" i="8"/>
  <c r="DX38" i="8"/>
  <c r="W52" i="8"/>
  <c r="AX52" i="8"/>
  <c r="BQ52" i="8"/>
  <c r="CK52" i="8"/>
  <c r="AU5" i="8"/>
  <c r="CD5" i="8"/>
  <c r="DB5" i="8"/>
  <c r="DP5" i="8"/>
  <c r="DV5" i="8"/>
  <c r="DA23" i="8"/>
  <c r="EL4" i="2"/>
  <c r="BH5" i="8"/>
  <c r="Z23" i="8"/>
  <c r="T38" i="8"/>
  <c r="V52" i="8"/>
  <c r="AW52" i="8"/>
  <c r="V38" i="8"/>
  <c r="AW38" i="8"/>
  <c r="P52" i="8"/>
  <c r="AQ52" i="8"/>
  <c r="EH4" i="2"/>
  <c r="EH6" i="2" s="1"/>
  <c r="DR38" i="8"/>
  <c r="DA52" i="8"/>
  <c r="DT52" i="8"/>
  <c r="K4" i="2"/>
  <c r="BV5" i="8"/>
  <c r="DF5" i="8"/>
  <c r="DX52" i="8"/>
  <c r="T23" i="8"/>
  <c r="AU23" i="8"/>
  <c r="DO23" i="8"/>
  <c r="DQ38" i="8"/>
  <c r="DS52" i="8"/>
  <c r="D23" i="8"/>
  <c r="L23" i="8"/>
  <c r="V23" i="8"/>
  <c r="AF23" i="8"/>
  <c r="AN23" i="8"/>
  <c r="AW23" i="8"/>
  <c r="BH23" i="8"/>
  <c r="BY23" i="8"/>
  <c r="DQ23" i="8"/>
  <c r="F38" i="8"/>
  <c r="P38" i="8"/>
  <c r="X38" i="8"/>
  <c r="AH38" i="8"/>
  <c r="AQ38" i="8"/>
  <c r="AY38" i="8"/>
  <c r="DS38" i="8"/>
  <c r="H52" i="8"/>
  <c r="R52" i="8"/>
  <c r="Z52" i="8"/>
  <c r="AJ52" i="8"/>
  <c r="AS52" i="8"/>
  <c r="BA52" i="8"/>
  <c r="DM52" i="8"/>
  <c r="DU52" i="8"/>
  <c r="DT5" i="8"/>
  <c r="AS5" i="8"/>
  <c r="R23" i="8"/>
  <c r="BA23" i="8"/>
  <c r="AU38" i="8"/>
  <c r="DW23" i="8"/>
  <c r="BH38" i="8"/>
  <c r="X52" i="8"/>
  <c r="AY52" i="8"/>
  <c r="E23" i="8"/>
  <c r="AG23" i="8"/>
  <c r="BQ23" i="8"/>
  <c r="CK23" i="8"/>
  <c r="EJ4" i="2"/>
  <c r="EJ6" i="2" s="1"/>
  <c r="G38" i="8"/>
  <c r="AI38" i="8"/>
  <c r="BS38" i="8"/>
  <c r="I52" i="8"/>
  <c r="AK52" i="8"/>
  <c r="BB52" i="8"/>
  <c r="BV52" i="8"/>
  <c r="BR23" i="8"/>
  <c r="BT23" i="8"/>
  <c r="CH23" i="8"/>
  <c r="DB23" i="8"/>
  <c r="DD23" i="8"/>
  <c r="BR38" i="8"/>
  <c r="BT38" i="8"/>
  <c r="CH38" i="8"/>
  <c r="DB38" i="8"/>
  <c r="DD38" i="8"/>
  <c r="BR52" i="8"/>
  <c r="BT52" i="8"/>
  <c r="CH52" i="8"/>
  <c r="DB52" i="8"/>
  <c r="DD52" i="8"/>
  <c r="D5" i="8"/>
  <c r="F5" i="8"/>
  <c r="R5" i="8"/>
  <c r="T5" i="8"/>
  <c r="AF5" i="8"/>
  <c r="AH5" i="8"/>
  <c r="AQ5" i="8"/>
  <c r="BQ5" i="8"/>
  <c r="BS5" i="8"/>
  <c r="BX4" i="2"/>
  <c r="CX7" i="8"/>
  <c r="CX5" i="2"/>
  <c r="B23" i="8"/>
  <c r="BW5" i="8"/>
  <c r="BW4" i="2"/>
  <c r="BW6" i="2" s="1"/>
  <c r="BY5" i="8"/>
  <c r="BY4" i="2"/>
  <c r="CC5" i="8"/>
  <c r="CC4" i="2"/>
  <c r="CC6" i="2" s="1"/>
  <c r="CE5" i="8"/>
  <c r="CE4" i="2"/>
  <c r="CE6" i="2" s="1"/>
  <c r="CI5" i="8"/>
  <c r="CI4" i="2"/>
  <c r="CI6" i="2" s="1"/>
  <c r="CK4" i="2"/>
  <c r="CK5" i="8"/>
  <c r="DG5" i="8"/>
  <c r="DG4" i="2"/>
  <c r="DG6" i="2" s="1"/>
  <c r="DI5" i="8"/>
  <c r="DI4" i="2"/>
  <c r="DS4" i="2"/>
  <c r="DS6" i="2" s="1"/>
  <c r="DU5" i="8"/>
  <c r="DU4" i="2"/>
  <c r="DU6" i="2" s="1"/>
  <c r="DW5" i="8"/>
  <c r="DW4" i="2"/>
  <c r="J5" i="8"/>
  <c r="L5" i="8"/>
  <c r="X5" i="8"/>
  <c r="Z5" i="8"/>
  <c r="AL5" i="8"/>
  <c r="AN5" i="8"/>
  <c r="AY5" i="8"/>
  <c r="BA5" i="8"/>
  <c r="EC4" i="2"/>
  <c r="EC6" i="2" s="1"/>
  <c r="EE4" i="2"/>
  <c r="EE6" i="2" s="1"/>
  <c r="F4" i="2"/>
  <c r="J4" i="2"/>
  <c r="J6" i="2" s="1"/>
  <c r="R4" i="2"/>
  <c r="R6" i="2" s="1"/>
  <c r="Z4" i="2"/>
  <c r="AH4" i="2"/>
  <c r="AH6" i="2" s="1"/>
  <c r="AL4" i="2"/>
  <c r="AL6" i="2" s="1"/>
  <c r="AS4" i="2"/>
  <c r="AS6" i="2" s="1"/>
  <c r="BA4" i="2"/>
  <c r="BA6" i="2" s="1"/>
  <c r="BS4" i="2"/>
  <c r="CD4" i="2"/>
  <c r="CD4" i="8" s="1"/>
  <c r="K23" i="8"/>
  <c r="M23" i="8"/>
  <c r="Y23" i="8"/>
  <c r="AA23" i="8"/>
  <c r="AM23" i="8"/>
  <c r="AO23" i="8"/>
  <c r="BX23" i="8"/>
  <c r="BZ23" i="8"/>
  <c r="CJ23" i="8"/>
  <c r="CL23" i="8"/>
  <c r="DH23" i="8"/>
  <c r="DH4" i="2"/>
  <c r="DH6" i="2" s="1"/>
  <c r="DJ23" i="8"/>
  <c r="DJ4" i="2"/>
  <c r="DJ6" i="2" s="1"/>
  <c r="DP23" i="8"/>
  <c r="DP4" i="2"/>
  <c r="DP4" i="8" s="1"/>
  <c r="DT23" i="8"/>
  <c r="DT4" i="2"/>
  <c r="DT6" i="2" s="1"/>
  <c r="DV23" i="8"/>
  <c r="DV4" i="2"/>
  <c r="DX23" i="8"/>
  <c r="DX4" i="2"/>
  <c r="DX6" i="2" s="1"/>
  <c r="K38" i="8"/>
  <c r="M38" i="8"/>
  <c r="Y38" i="8"/>
  <c r="AA38" i="8"/>
  <c r="AM38" i="8"/>
  <c r="AO38" i="8"/>
  <c r="BX38" i="8"/>
  <c r="BZ38" i="8"/>
  <c r="T40" i="5" s="1"/>
  <c r="CJ38" i="8"/>
  <c r="CL38" i="8"/>
  <c r="DH38" i="8"/>
  <c r="DJ38" i="8"/>
  <c r="K52" i="8"/>
  <c r="M52" i="8"/>
  <c r="Y52" i="8"/>
  <c r="AA52" i="8"/>
  <c r="AM52" i="8"/>
  <c r="AO52" i="8"/>
  <c r="BX52" i="8"/>
  <c r="BZ52" i="8"/>
  <c r="CJ52" i="8"/>
  <c r="CL52" i="8"/>
  <c r="DH52" i="8"/>
  <c r="DJ52" i="8"/>
  <c r="B52" i="8"/>
  <c r="E5" i="8"/>
  <c r="E4" i="2"/>
  <c r="E6" i="2" s="1"/>
  <c r="G4" i="2"/>
  <c r="G6" i="2" s="1"/>
  <c r="I5" i="8"/>
  <c r="I4" i="2"/>
  <c r="I6" i="2" s="1"/>
  <c r="K5" i="8"/>
  <c r="M5" i="8"/>
  <c r="M4" i="2"/>
  <c r="M6" i="2" s="1"/>
  <c r="S5" i="8"/>
  <c r="S4" i="2"/>
  <c r="S4" i="8" s="1"/>
  <c r="W5" i="8"/>
  <c r="W4" i="2"/>
  <c r="W6" i="2" s="1"/>
  <c r="Y5" i="8"/>
  <c r="Y4" i="2"/>
  <c r="Y6" i="2" s="1"/>
  <c r="AA5" i="8"/>
  <c r="AA4" i="2"/>
  <c r="AA6" i="2" s="1"/>
  <c r="AG5" i="8"/>
  <c r="AG4" i="2"/>
  <c r="AK5" i="8"/>
  <c r="AK4" i="2"/>
  <c r="AM5" i="8"/>
  <c r="AM4" i="2"/>
  <c r="AM6" i="2" s="1"/>
  <c r="AO5" i="8"/>
  <c r="AO4" i="2"/>
  <c r="AO6" i="2" s="1"/>
  <c r="AT5" i="8"/>
  <c r="AT4" i="2"/>
  <c r="AT4" i="8" s="1"/>
  <c r="AX5" i="8"/>
  <c r="AX4" i="2"/>
  <c r="AX6" i="2" s="1"/>
  <c r="AZ5" i="8"/>
  <c r="AZ4" i="2"/>
  <c r="BB5" i="8"/>
  <c r="BB4" i="2"/>
  <c r="BB6" i="2" s="1"/>
  <c r="BR5" i="8"/>
  <c r="BR4" i="2"/>
  <c r="BR4" i="8" s="1"/>
  <c r="BX5" i="8"/>
  <c r="BZ5" i="8"/>
  <c r="CH5" i="8"/>
  <c r="CH4" i="2"/>
  <c r="CH6" i="2" s="1"/>
  <c r="CJ5" i="8"/>
  <c r="CJ4" i="2"/>
  <c r="CJ6" i="2" s="1"/>
  <c r="CL5" i="8"/>
  <c r="CL4" i="2"/>
  <c r="CL6" i="2" s="1"/>
  <c r="DA5" i="8"/>
  <c r="DA4" i="2"/>
  <c r="DA6" i="2" s="1"/>
  <c r="DC5" i="8"/>
  <c r="DC4" i="2"/>
  <c r="DO5" i="8"/>
  <c r="DO4" i="2"/>
  <c r="DO6" i="2" s="1"/>
  <c r="DQ5" i="8"/>
  <c r="DQ4" i="2"/>
  <c r="DQ6" i="2" s="1"/>
  <c r="BO23" i="2"/>
  <c r="BO23" i="8" s="1"/>
  <c r="CX23" i="2"/>
  <c r="CX23" i="8" s="1"/>
  <c r="BO38" i="2"/>
  <c r="BO38" i="8" s="1"/>
  <c r="CX38" i="2"/>
  <c r="CX38" i="8" s="1"/>
  <c r="BO52" i="2"/>
  <c r="BO52" i="8" s="1"/>
  <c r="CX52" i="2"/>
  <c r="CX52" i="8" s="1"/>
  <c r="BO5" i="2"/>
  <c r="EI4" i="2"/>
  <c r="EI6" i="2" s="1"/>
  <c r="EK4" i="2"/>
  <c r="EK6" i="2" s="1"/>
  <c r="D4" i="2"/>
  <c r="H4" i="2"/>
  <c r="H6" i="2" s="1"/>
  <c r="L4" i="2"/>
  <c r="T4" i="2"/>
  <c r="X4" i="2"/>
  <c r="AF4" i="2"/>
  <c r="AN4" i="2"/>
  <c r="AU4" i="2"/>
  <c r="AY4" i="2"/>
  <c r="AY6" i="2" s="1"/>
  <c r="BQ4" i="2"/>
  <c r="BV4" i="2"/>
  <c r="BZ4" i="2"/>
  <c r="BZ6" i="2" s="1"/>
  <c r="DH5" i="8"/>
  <c r="DJ5" i="8"/>
  <c r="DB4" i="2"/>
  <c r="DF4" i="2"/>
  <c r="T64" i="5"/>
  <c r="T62" i="5"/>
  <c r="T60" i="5"/>
  <c r="T58" i="5"/>
  <c r="T9" i="5"/>
  <c r="T11" i="5"/>
  <c r="T13" i="5"/>
  <c r="T15" i="5"/>
  <c r="T17" i="5"/>
  <c r="T19" i="5"/>
  <c r="T21" i="5"/>
  <c r="T23" i="5"/>
  <c r="T28" i="5"/>
  <c r="T30" i="5"/>
  <c r="T32" i="5"/>
  <c r="T34" i="5"/>
  <c r="T36" i="5"/>
  <c r="T38" i="5"/>
  <c r="T43" i="5"/>
  <c r="T45" i="5"/>
  <c r="T47" i="5"/>
  <c r="T49" i="5"/>
  <c r="T51" i="5"/>
  <c r="T53" i="5"/>
  <c r="T56" i="5"/>
  <c r="T65" i="5"/>
  <c r="T63" i="5"/>
  <c r="T61" i="5"/>
  <c r="T10" i="5"/>
  <c r="T12" i="5"/>
  <c r="T14" i="5"/>
  <c r="T16" i="5"/>
  <c r="T18" i="5"/>
  <c r="T20" i="5"/>
  <c r="T22" i="5"/>
  <c r="T24" i="5"/>
  <c r="T27" i="5"/>
  <c r="T29" i="5"/>
  <c r="T31" i="5"/>
  <c r="T33" i="5"/>
  <c r="T35" i="5"/>
  <c r="T37" i="5"/>
  <c r="T39" i="5"/>
  <c r="T42" i="5"/>
  <c r="T44" i="5"/>
  <c r="T46" i="5"/>
  <c r="T48" i="5"/>
  <c r="T50" i="5"/>
  <c r="T52" i="5"/>
  <c r="T57" i="5"/>
  <c r="DE63" i="2"/>
  <c r="DE63" i="8" s="1"/>
  <c r="DE37" i="2"/>
  <c r="DE37" i="8" s="1"/>
  <c r="DE51" i="2"/>
  <c r="DE51" i="8" s="1"/>
  <c r="DE36" i="2"/>
  <c r="DE36" i="8" s="1"/>
  <c r="DE62" i="2"/>
  <c r="DE62" i="8" s="1"/>
  <c r="DE35" i="2"/>
  <c r="DE35" i="8" s="1"/>
  <c r="DE50" i="2"/>
  <c r="DE50" i="8" s="1"/>
  <c r="DE61" i="2"/>
  <c r="DE61" i="8" s="1"/>
  <c r="DE60" i="2"/>
  <c r="DE60" i="8" s="1"/>
  <c r="DE34" i="2"/>
  <c r="DE34" i="8" s="1"/>
  <c r="DE49" i="2"/>
  <c r="DE49" i="8" s="1"/>
  <c r="DE48" i="2"/>
  <c r="DE48" i="8" s="1"/>
  <c r="DE59" i="2"/>
  <c r="DE59" i="8" s="1"/>
  <c r="DE33" i="2"/>
  <c r="DE33" i="8" s="1"/>
  <c r="DE58" i="2"/>
  <c r="DE58" i="8" s="1"/>
  <c r="DE57" i="2"/>
  <c r="DE57" i="8" s="1"/>
  <c r="DE32" i="2"/>
  <c r="DE32" i="8" s="1"/>
  <c r="DE47" i="2"/>
  <c r="DE47" i="8" s="1"/>
  <c r="DE31" i="2"/>
  <c r="DE31" i="8" s="1"/>
  <c r="DE46" i="2"/>
  <c r="DE46" i="8" s="1"/>
  <c r="DE45" i="2"/>
  <c r="DE45" i="8" s="1"/>
  <c r="DE44" i="2"/>
  <c r="DE44" i="8" s="1"/>
  <c r="DE56" i="2"/>
  <c r="DE56" i="8" s="1"/>
  <c r="DE55" i="2"/>
  <c r="DE55" i="8" s="1"/>
  <c r="DE43" i="2"/>
  <c r="DE43" i="8" s="1"/>
  <c r="DE42" i="2"/>
  <c r="DE42" i="8" s="1"/>
  <c r="DE41" i="2"/>
  <c r="DE41" i="8" s="1"/>
  <c r="DE40" i="2"/>
  <c r="DE30" i="2"/>
  <c r="DE30" i="8" s="1"/>
  <c r="DE29" i="2"/>
  <c r="DE29" i="8" s="1"/>
  <c r="DE54" i="2"/>
  <c r="DE28" i="2"/>
  <c r="DE28" i="8" s="1"/>
  <c r="DE27" i="2"/>
  <c r="DE27" i="8" s="1"/>
  <c r="DE26" i="2"/>
  <c r="DE26" i="8" s="1"/>
  <c r="DE25" i="2"/>
  <c r="DE22" i="2"/>
  <c r="DE22" i="8" s="1"/>
  <c r="DE21" i="2"/>
  <c r="DE21" i="8" s="1"/>
  <c r="DE20" i="2"/>
  <c r="DE20" i="8" s="1"/>
  <c r="DE19" i="2"/>
  <c r="DE19" i="8" s="1"/>
  <c r="DE18" i="2"/>
  <c r="DE18" i="8" s="1"/>
  <c r="DE17" i="2"/>
  <c r="DE17" i="8" s="1"/>
  <c r="DE16" i="2"/>
  <c r="DE16" i="8" s="1"/>
  <c r="DE15" i="2"/>
  <c r="DE15" i="8" s="1"/>
  <c r="DE14" i="2"/>
  <c r="DE14" i="8" s="1"/>
  <c r="DE13" i="2"/>
  <c r="DE13" i="8" s="1"/>
  <c r="DE12" i="2"/>
  <c r="DE12" i="8" s="1"/>
  <c r="DE10" i="2"/>
  <c r="DE10" i="8" s="1"/>
  <c r="DE9" i="2"/>
  <c r="DE9" i="8" s="1"/>
  <c r="DE8" i="2"/>
  <c r="DE8" i="8" s="1"/>
  <c r="DE7" i="2"/>
  <c r="CT37" i="2"/>
  <c r="CT37" i="8" s="1"/>
  <c r="CG63" i="2"/>
  <c r="CG63" i="8" s="1"/>
  <c r="CG37" i="2"/>
  <c r="CG37" i="8" s="1"/>
  <c r="CG51" i="2"/>
  <c r="CG51" i="8" s="1"/>
  <c r="CG36" i="2"/>
  <c r="CG36" i="8" s="1"/>
  <c r="CG62" i="2"/>
  <c r="CG62" i="8" s="1"/>
  <c r="CG35" i="2"/>
  <c r="CG35" i="8" s="1"/>
  <c r="CG50" i="2"/>
  <c r="CG50" i="8" s="1"/>
  <c r="CG61" i="2"/>
  <c r="CG61" i="8" s="1"/>
  <c r="CG60" i="2"/>
  <c r="CG60" i="8" s="1"/>
  <c r="CG34" i="2"/>
  <c r="CG34" i="8" s="1"/>
  <c r="CG49" i="2"/>
  <c r="CG49" i="8" s="1"/>
  <c r="CG48" i="2"/>
  <c r="CG48" i="8" s="1"/>
  <c r="CG59" i="2"/>
  <c r="CG59" i="8" s="1"/>
  <c r="CG33" i="2"/>
  <c r="CG33" i="8" s="1"/>
  <c r="CG58" i="2"/>
  <c r="CG58" i="8" s="1"/>
  <c r="CG57" i="2"/>
  <c r="CG57" i="8" s="1"/>
  <c r="CG32" i="2"/>
  <c r="CG32" i="8" s="1"/>
  <c r="CG47" i="2"/>
  <c r="CG47" i="8" s="1"/>
  <c r="CG31" i="2"/>
  <c r="CG31" i="8" s="1"/>
  <c r="CG46" i="2"/>
  <c r="CG46" i="8" s="1"/>
  <c r="CG45" i="2"/>
  <c r="CG45" i="8" s="1"/>
  <c r="CG44" i="2"/>
  <c r="CG44" i="8" s="1"/>
  <c r="CG56" i="2"/>
  <c r="CG56" i="8" s="1"/>
  <c r="CG55" i="2"/>
  <c r="CG55" i="8" s="1"/>
  <c r="CG43" i="2"/>
  <c r="CG43" i="8" s="1"/>
  <c r="CG42" i="2"/>
  <c r="CG42" i="8" s="1"/>
  <c r="CG41" i="2"/>
  <c r="CG41" i="8" s="1"/>
  <c r="CG40" i="2"/>
  <c r="CG30" i="2"/>
  <c r="CG30" i="8" s="1"/>
  <c r="CG29" i="2"/>
  <c r="CG29" i="8" s="1"/>
  <c r="CG54" i="2"/>
  <c r="CG28" i="2"/>
  <c r="CG28" i="8" s="1"/>
  <c r="CG27" i="2"/>
  <c r="CG27" i="8" s="1"/>
  <c r="CG26" i="2"/>
  <c r="CG26" i="8" s="1"/>
  <c r="CG25" i="2"/>
  <c r="CG22" i="2"/>
  <c r="CG22" i="8" s="1"/>
  <c r="CG21" i="2"/>
  <c r="CG21" i="8" s="1"/>
  <c r="CG20" i="2"/>
  <c r="CG20" i="8" s="1"/>
  <c r="CG19" i="2"/>
  <c r="CG19" i="8" s="1"/>
  <c r="CG18" i="2"/>
  <c r="CG18" i="8" s="1"/>
  <c r="CG17" i="2"/>
  <c r="CG17" i="8" s="1"/>
  <c r="CG16" i="2"/>
  <c r="CG16" i="8" s="1"/>
  <c r="CG15" i="2"/>
  <c r="CG15" i="8" s="1"/>
  <c r="CG14" i="2"/>
  <c r="CG14" i="8" s="1"/>
  <c r="CG13" i="2"/>
  <c r="CG13" i="8" s="1"/>
  <c r="CG12" i="2"/>
  <c r="CG12" i="8" s="1"/>
  <c r="CG10" i="2"/>
  <c r="CG10" i="8" s="1"/>
  <c r="CG9" i="2"/>
  <c r="CG9" i="8" s="1"/>
  <c r="CG8" i="2"/>
  <c r="CG8" i="8" s="1"/>
  <c r="CG7" i="2"/>
  <c r="BU63" i="2"/>
  <c r="BU63" i="8" s="1"/>
  <c r="BU37" i="2"/>
  <c r="BU51" i="2"/>
  <c r="BU51" i="8" s="1"/>
  <c r="BU36" i="2"/>
  <c r="BU62" i="2"/>
  <c r="BU62" i="8" s="1"/>
  <c r="BU35" i="2"/>
  <c r="BU50" i="2"/>
  <c r="BU50" i="8" s="1"/>
  <c r="BU61" i="2"/>
  <c r="BU60" i="2"/>
  <c r="BU60" i="8" s="1"/>
  <c r="BU34" i="2"/>
  <c r="BU49" i="2"/>
  <c r="BU49" i="8" s="1"/>
  <c r="BU48" i="2"/>
  <c r="BU59" i="2"/>
  <c r="BU59" i="8" s="1"/>
  <c r="BU33" i="2"/>
  <c r="BU58" i="2"/>
  <c r="BU58" i="8" s="1"/>
  <c r="BU57" i="2"/>
  <c r="BU32" i="2"/>
  <c r="BU32" i="8" s="1"/>
  <c r="BU47" i="2"/>
  <c r="BU47" i="8" s="1"/>
  <c r="BU31" i="2"/>
  <c r="BU31" i="8" s="1"/>
  <c r="BU46" i="2"/>
  <c r="BU45" i="2"/>
  <c r="BU45" i="8" s="1"/>
  <c r="BU44" i="2"/>
  <c r="BU44" i="8" s="1"/>
  <c r="BU56" i="2"/>
  <c r="BU56" i="8" s="1"/>
  <c r="BU55" i="2"/>
  <c r="BU43" i="2"/>
  <c r="BU43" i="8" s="1"/>
  <c r="BU42" i="2"/>
  <c r="BU42" i="8" s="1"/>
  <c r="BU41" i="2"/>
  <c r="BU41" i="8" s="1"/>
  <c r="BU40" i="2"/>
  <c r="BU30" i="2"/>
  <c r="BU30" i="8" s="1"/>
  <c r="BU29" i="2"/>
  <c r="BU29" i="8" s="1"/>
  <c r="BU54" i="2"/>
  <c r="BU28" i="2"/>
  <c r="BU27" i="2"/>
  <c r="BU27" i="8" s="1"/>
  <c r="BU26" i="2"/>
  <c r="BU26" i="8" s="1"/>
  <c r="BU25" i="2"/>
  <c r="BU22" i="2"/>
  <c r="BU22" i="8" s="1"/>
  <c r="BU21" i="2"/>
  <c r="BU21" i="8" s="1"/>
  <c r="BU20" i="2"/>
  <c r="BU20" i="8" s="1"/>
  <c r="BU19" i="2"/>
  <c r="BU19" i="8" s="1"/>
  <c r="BU18" i="2"/>
  <c r="BU18" i="8" s="1"/>
  <c r="BU17" i="2"/>
  <c r="BU17" i="8" s="1"/>
  <c r="BU16" i="2"/>
  <c r="BU16" i="8" s="1"/>
  <c r="BU15" i="2"/>
  <c r="BU15" i="8" s="1"/>
  <c r="BU14" i="2"/>
  <c r="BU14" i="8" s="1"/>
  <c r="BU13" i="2"/>
  <c r="BU13" i="8" s="1"/>
  <c r="BU12" i="2"/>
  <c r="BU12" i="8" s="1"/>
  <c r="BU10" i="2"/>
  <c r="BU10" i="8" s="1"/>
  <c r="BU9" i="2"/>
  <c r="BU9" i="8" s="1"/>
  <c r="BU8" i="2"/>
  <c r="BU8" i="8" s="1"/>
  <c r="BU7" i="2"/>
  <c r="BF7" i="2"/>
  <c r="BG7" i="2"/>
  <c r="BI7" i="2"/>
  <c r="BJ7" i="2"/>
  <c r="BK7" i="2"/>
  <c r="BL7" i="2"/>
  <c r="BM7" i="2"/>
  <c r="BN7" i="2"/>
  <c r="BF8" i="2"/>
  <c r="BF8" i="8" s="1"/>
  <c r="BG8" i="2"/>
  <c r="BG8" i="8" s="1"/>
  <c r="BI8" i="2"/>
  <c r="BI8" i="8" s="1"/>
  <c r="BJ8" i="2"/>
  <c r="BJ8" i="8" s="1"/>
  <c r="BK8" i="2"/>
  <c r="BK8" i="8" s="1"/>
  <c r="BL8" i="2"/>
  <c r="BL8" i="8" s="1"/>
  <c r="BM8" i="2"/>
  <c r="BM8" i="8" s="1"/>
  <c r="BN8" i="2"/>
  <c r="BN8" i="8" s="1"/>
  <c r="BD9" i="2"/>
  <c r="BD9" i="8" s="1"/>
  <c r="BG9" i="2"/>
  <c r="BG9" i="8" s="1"/>
  <c r="BI9" i="2"/>
  <c r="BI9" i="8" s="1"/>
  <c r="BJ9" i="2"/>
  <c r="BJ9" i="8" s="1"/>
  <c r="BK9" i="2"/>
  <c r="BK9" i="8" s="1"/>
  <c r="BL9" i="2"/>
  <c r="BL9" i="8" s="1"/>
  <c r="BM9" i="2"/>
  <c r="BM9" i="8" s="1"/>
  <c r="BN9" i="2"/>
  <c r="BN9" i="8" s="1"/>
  <c r="BF10" i="2"/>
  <c r="BF10" i="8" s="1"/>
  <c r="BG10" i="2"/>
  <c r="BG10" i="8" s="1"/>
  <c r="BI10" i="2"/>
  <c r="BI10" i="8" s="1"/>
  <c r="BJ10" i="2"/>
  <c r="BJ10" i="8" s="1"/>
  <c r="BK10" i="2"/>
  <c r="BK10" i="8" s="1"/>
  <c r="BL10" i="2"/>
  <c r="BL10" i="8" s="1"/>
  <c r="BM10" i="2"/>
  <c r="BM10" i="8" s="1"/>
  <c r="BN10" i="2"/>
  <c r="BN10" i="8" s="1"/>
  <c r="BF11" i="2"/>
  <c r="BF11" i="8" s="1"/>
  <c r="BG11" i="2"/>
  <c r="BG11" i="8" s="1"/>
  <c r="BK11" i="2"/>
  <c r="BK11" i="8" s="1"/>
  <c r="BL11" i="2"/>
  <c r="BL11" i="8" s="1"/>
  <c r="BM11" i="2"/>
  <c r="BM11" i="8" s="1"/>
  <c r="BN11" i="2"/>
  <c r="BN11" i="8" s="1"/>
  <c r="BF12" i="2"/>
  <c r="BF12" i="8" s="1"/>
  <c r="BG12" i="2"/>
  <c r="BG12" i="8" s="1"/>
  <c r="BI12" i="2"/>
  <c r="BI12" i="8" s="1"/>
  <c r="BJ12" i="2"/>
  <c r="BJ12" i="8" s="1"/>
  <c r="BK12" i="2"/>
  <c r="BK12" i="8" s="1"/>
  <c r="BL12" i="2"/>
  <c r="BL12" i="8" s="1"/>
  <c r="BM12" i="2"/>
  <c r="BM12" i="8" s="1"/>
  <c r="BN12" i="2"/>
  <c r="BN12" i="8" s="1"/>
  <c r="BF13" i="2"/>
  <c r="BF13" i="8" s="1"/>
  <c r="BG13" i="2"/>
  <c r="BG13" i="8" s="1"/>
  <c r="BI13" i="2"/>
  <c r="BI13" i="8" s="1"/>
  <c r="BJ13" i="2"/>
  <c r="BJ13" i="8" s="1"/>
  <c r="BK13" i="2"/>
  <c r="BK13" i="8" s="1"/>
  <c r="BL13" i="2"/>
  <c r="BL13" i="8" s="1"/>
  <c r="BM13" i="2"/>
  <c r="BM13" i="8" s="1"/>
  <c r="BN13" i="2"/>
  <c r="BN13" i="8" s="1"/>
  <c r="BF14" i="2"/>
  <c r="BF14" i="8" s="1"/>
  <c r="BG14" i="2"/>
  <c r="BG14" i="8" s="1"/>
  <c r="BI14" i="2"/>
  <c r="BI14" i="8" s="1"/>
  <c r="BJ14" i="2"/>
  <c r="BJ14" i="8" s="1"/>
  <c r="BK14" i="2"/>
  <c r="BK14" i="8" s="1"/>
  <c r="BL14" i="2"/>
  <c r="BL14" i="8" s="1"/>
  <c r="BM14" i="2"/>
  <c r="BM14" i="8" s="1"/>
  <c r="BN14" i="2"/>
  <c r="BN14" i="8" s="1"/>
  <c r="BF15" i="2"/>
  <c r="BF15" i="8" s="1"/>
  <c r="BG15" i="2"/>
  <c r="BG15" i="8" s="1"/>
  <c r="BI15" i="2"/>
  <c r="BI15" i="8" s="1"/>
  <c r="BJ15" i="2"/>
  <c r="BJ15" i="8" s="1"/>
  <c r="BK15" i="2"/>
  <c r="BK15" i="8" s="1"/>
  <c r="BL15" i="2"/>
  <c r="BL15" i="8" s="1"/>
  <c r="BM15" i="2"/>
  <c r="BM15" i="8" s="1"/>
  <c r="BN15" i="2"/>
  <c r="BN15" i="8" s="1"/>
  <c r="BF16" i="2"/>
  <c r="BF16" i="8" s="1"/>
  <c r="BG16" i="2"/>
  <c r="BG16" i="8" s="1"/>
  <c r="BI16" i="2"/>
  <c r="BI16" i="8" s="1"/>
  <c r="BJ16" i="2"/>
  <c r="BJ16" i="8" s="1"/>
  <c r="BK16" i="2"/>
  <c r="BK16" i="8" s="1"/>
  <c r="BL16" i="2"/>
  <c r="BL16" i="8" s="1"/>
  <c r="BM16" i="2"/>
  <c r="BM16" i="8" s="1"/>
  <c r="BN16" i="2"/>
  <c r="BN16" i="8" s="1"/>
  <c r="BF17" i="2"/>
  <c r="BF17" i="8" s="1"/>
  <c r="BG17" i="2"/>
  <c r="BG17" i="8" s="1"/>
  <c r="BI17" i="2"/>
  <c r="BI17" i="8" s="1"/>
  <c r="BJ17" i="2"/>
  <c r="BJ17" i="8" s="1"/>
  <c r="BK17" i="2"/>
  <c r="BK17" i="8" s="1"/>
  <c r="BL17" i="2"/>
  <c r="BL17" i="8" s="1"/>
  <c r="BM17" i="2"/>
  <c r="BM17" i="8" s="1"/>
  <c r="BN17" i="2"/>
  <c r="BN17" i="8" s="1"/>
  <c r="BF18" i="2"/>
  <c r="BF18" i="8" s="1"/>
  <c r="BG18" i="2"/>
  <c r="BG18" i="8" s="1"/>
  <c r="BI18" i="2"/>
  <c r="BI18" i="8" s="1"/>
  <c r="BJ18" i="2"/>
  <c r="BJ18" i="8" s="1"/>
  <c r="BK18" i="2"/>
  <c r="BK18" i="8" s="1"/>
  <c r="BL18" i="2"/>
  <c r="BL18" i="8" s="1"/>
  <c r="BM18" i="2"/>
  <c r="BM18" i="8" s="1"/>
  <c r="BN18" i="2"/>
  <c r="BN18" i="8" s="1"/>
  <c r="BF19" i="2"/>
  <c r="BF19" i="8" s="1"/>
  <c r="BG19" i="2"/>
  <c r="BG19" i="8" s="1"/>
  <c r="BI19" i="2"/>
  <c r="BI19" i="8" s="1"/>
  <c r="BJ19" i="2"/>
  <c r="BJ19" i="8" s="1"/>
  <c r="BK19" i="2"/>
  <c r="BK19" i="8" s="1"/>
  <c r="BL19" i="2"/>
  <c r="BL19" i="8" s="1"/>
  <c r="BM19" i="2"/>
  <c r="BM19" i="8" s="1"/>
  <c r="BN19" i="2"/>
  <c r="BN19" i="8" s="1"/>
  <c r="BF20" i="2"/>
  <c r="BF20" i="8" s="1"/>
  <c r="BG20" i="2"/>
  <c r="BG20" i="8" s="1"/>
  <c r="BI20" i="2"/>
  <c r="BI20" i="8" s="1"/>
  <c r="BJ20" i="2"/>
  <c r="BJ20" i="8" s="1"/>
  <c r="BK20" i="2"/>
  <c r="BK20" i="8" s="1"/>
  <c r="BL20" i="2"/>
  <c r="BL20" i="8" s="1"/>
  <c r="BM20" i="2"/>
  <c r="BM20" i="8" s="1"/>
  <c r="BN20" i="2"/>
  <c r="BN20" i="8" s="1"/>
  <c r="BF21" i="2"/>
  <c r="BF21" i="8" s="1"/>
  <c r="BG21" i="2"/>
  <c r="BG21" i="8" s="1"/>
  <c r="BI21" i="2"/>
  <c r="BI21" i="8" s="1"/>
  <c r="BJ21" i="2"/>
  <c r="BJ21" i="8" s="1"/>
  <c r="BK21" i="2"/>
  <c r="BK21" i="8" s="1"/>
  <c r="BL21" i="2"/>
  <c r="BL21" i="8" s="1"/>
  <c r="BM21" i="2"/>
  <c r="BM21" i="8" s="1"/>
  <c r="BN21" i="2"/>
  <c r="BN21" i="8" s="1"/>
  <c r="BF22" i="2"/>
  <c r="BF22" i="8" s="1"/>
  <c r="BG22" i="2"/>
  <c r="BG22" i="8" s="1"/>
  <c r="BI22" i="2"/>
  <c r="BI22" i="8" s="1"/>
  <c r="BJ22" i="2"/>
  <c r="BJ22" i="8" s="1"/>
  <c r="BK22" i="2"/>
  <c r="BK22" i="8" s="1"/>
  <c r="BL22" i="2"/>
  <c r="BL22" i="8" s="1"/>
  <c r="BM22" i="2"/>
  <c r="BM22" i="8" s="1"/>
  <c r="BN22" i="2"/>
  <c r="BN22" i="8" s="1"/>
  <c r="BF25" i="2"/>
  <c r="BG25" i="2"/>
  <c r="BI25" i="2"/>
  <c r="BJ25" i="2"/>
  <c r="BK25" i="2"/>
  <c r="BL25" i="2"/>
  <c r="BM25" i="2"/>
  <c r="BN25" i="2"/>
  <c r="BF26" i="2"/>
  <c r="BF26" i="8" s="1"/>
  <c r="BG26" i="2"/>
  <c r="BG26" i="8" s="1"/>
  <c r="BI26" i="2"/>
  <c r="BI26" i="8" s="1"/>
  <c r="BJ26" i="2"/>
  <c r="BJ26" i="8" s="1"/>
  <c r="BK26" i="2"/>
  <c r="BK26" i="8" s="1"/>
  <c r="BL26" i="2"/>
  <c r="BL26" i="8" s="1"/>
  <c r="BM26" i="2"/>
  <c r="BM26" i="8" s="1"/>
  <c r="BN26" i="2"/>
  <c r="BN26" i="8" s="1"/>
  <c r="BF27" i="2"/>
  <c r="BF27" i="8" s="1"/>
  <c r="BG27" i="2"/>
  <c r="BG27" i="8" s="1"/>
  <c r="BI27" i="2"/>
  <c r="BI27" i="8" s="1"/>
  <c r="BJ27" i="2"/>
  <c r="BJ27" i="8" s="1"/>
  <c r="BK27" i="2"/>
  <c r="BK27" i="8" s="1"/>
  <c r="BL27" i="2"/>
  <c r="BL27" i="8" s="1"/>
  <c r="BM27" i="2"/>
  <c r="BM27" i="8" s="1"/>
  <c r="BN27" i="2"/>
  <c r="BN27" i="8" s="1"/>
  <c r="BF28" i="2"/>
  <c r="BF28" i="8" s="1"/>
  <c r="BG28" i="2"/>
  <c r="BG28" i="8" s="1"/>
  <c r="BI28" i="2"/>
  <c r="BI28" i="8" s="1"/>
  <c r="BJ28" i="2"/>
  <c r="BJ28" i="8" s="1"/>
  <c r="BK28" i="2"/>
  <c r="BK28" i="8" s="1"/>
  <c r="BL28" i="2"/>
  <c r="BL28" i="8" s="1"/>
  <c r="BM28" i="2"/>
  <c r="BM28" i="8" s="1"/>
  <c r="BN28" i="2"/>
  <c r="BN28" i="8" s="1"/>
  <c r="BF54" i="2"/>
  <c r="BG54" i="2"/>
  <c r="BI54" i="2"/>
  <c r="BJ54" i="2"/>
  <c r="BK54" i="2"/>
  <c r="BL54" i="2"/>
  <c r="BM54" i="2"/>
  <c r="BN54" i="2"/>
  <c r="BF29" i="2"/>
  <c r="BF29" i="8" s="1"/>
  <c r="BG29" i="2"/>
  <c r="BG29" i="8" s="1"/>
  <c r="BI29" i="2"/>
  <c r="BI29" i="8" s="1"/>
  <c r="BJ29" i="2"/>
  <c r="BJ29" i="8" s="1"/>
  <c r="BK29" i="2"/>
  <c r="BK29" i="8" s="1"/>
  <c r="BL29" i="2"/>
  <c r="BL29" i="8" s="1"/>
  <c r="BM29" i="2"/>
  <c r="BM29" i="8" s="1"/>
  <c r="BN29" i="2"/>
  <c r="BN29" i="8" s="1"/>
  <c r="BF30" i="2"/>
  <c r="BF30" i="8" s="1"/>
  <c r="BG30" i="2"/>
  <c r="BG30" i="8" s="1"/>
  <c r="BI30" i="2"/>
  <c r="BI30" i="8" s="1"/>
  <c r="BJ30" i="2"/>
  <c r="BJ30" i="8" s="1"/>
  <c r="BK30" i="2"/>
  <c r="BK30" i="8" s="1"/>
  <c r="BL30" i="2"/>
  <c r="BL30" i="8" s="1"/>
  <c r="BM30" i="2"/>
  <c r="BM30" i="8" s="1"/>
  <c r="BN30" i="2"/>
  <c r="BN30" i="8" s="1"/>
  <c r="BF40" i="2"/>
  <c r="BG40" i="2"/>
  <c r="BI40" i="2"/>
  <c r="BJ40" i="2"/>
  <c r="BK40" i="2"/>
  <c r="BL40" i="2"/>
  <c r="BM40" i="2"/>
  <c r="BN40" i="2"/>
  <c r="BF41" i="2"/>
  <c r="BF41" i="8" s="1"/>
  <c r="BG41" i="2"/>
  <c r="BG41" i="8" s="1"/>
  <c r="BI41" i="2"/>
  <c r="BI41" i="8" s="1"/>
  <c r="BJ41" i="2"/>
  <c r="BJ41" i="8" s="1"/>
  <c r="BK41" i="2"/>
  <c r="BK41" i="8" s="1"/>
  <c r="BL41" i="2"/>
  <c r="BL41" i="8" s="1"/>
  <c r="BM41" i="2"/>
  <c r="BM41" i="8" s="1"/>
  <c r="BN41" i="2"/>
  <c r="BN41" i="8" s="1"/>
  <c r="BF42" i="2"/>
  <c r="BF42" i="8" s="1"/>
  <c r="BG42" i="2"/>
  <c r="BG42" i="8" s="1"/>
  <c r="BI42" i="2"/>
  <c r="BI42" i="8" s="1"/>
  <c r="BJ42" i="2"/>
  <c r="BJ42" i="8" s="1"/>
  <c r="BK42" i="2"/>
  <c r="BK42" i="8" s="1"/>
  <c r="BL42" i="2"/>
  <c r="BL42" i="8" s="1"/>
  <c r="BM42" i="2"/>
  <c r="BM42" i="8" s="1"/>
  <c r="BN42" i="2"/>
  <c r="BN42" i="8" s="1"/>
  <c r="BF43" i="2"/>
  <c r="BF43" i="8" s="1"/>
  <c r="BG43" i="2"/>
  <c r="BG43" i="8" s="1"/>
  <c r="BI43" i="2"/>
  <c r="BI43" i="8" s="1"/>
  <c r="BJ43" i="2"/>
  <c r="BJ43" i="8" s="1"/>
  <c r="BK43" i="2"/>
  <c r="BK43" i="8" s="1"/>
  <c r="BL43" i="2"/>
  <c r="BL43" i="8" s="1"/>
  <c r="BM43" i="2"/>
  <c r="BM43" i="8" s="1"/>
  <c r="BN43" i="2"/>
  <c r="BN43" i="8" s="1"/>
  <c r="BF55" i="2"/>
  <c r="BF55" i="8" s="1"/>
  <c r="BG55" i="2"/>
  <c r="BG55" i="8" s="1"/>
  <c r="BI55" i="2"/>
  <c r="BI55" i="8" s="1"/>
  <c r="BJ55" i="2"/>
  <c r="BJ55" i="8" s="1"/>
  <c r="BK55" i="2"/>
  <c r="BK55" i="8" s="1"/>
  <c r="BL55" i="2"/>
  <c r="BL55" i="8" s="1"/>
  <c r="BM55" i="2"/>
  <c r="BM55" i="8" s="1"/>
  <c r="BN55" i="2"/>
  <c r="BN55" i="8" s="1"/>
  <c r="BF56" i="2"/>
  <c r="BF56" i="8" s="1"/>
  <c r="BG56" i="2"/>
  <c r="BG56" i="8" s="1"/>
  <c r="BI56" i="2"/>
  <c r="BI56" i="8" s="1"/>
  <c r="BJ56" i="2"/>
  <c r="BJ56" i="8" s="1"/>
  <c r="BK56" i="2"/>
  <c r="BK56" i="8" s="1"/>
  <c r="BL56" i="2"/>
  <c r="BL56" i="8" s="1"/>
  <c r="BM56" i="2"/>
  <c r="BM56" i="8" s="1"/>
  <c r="BN56" i="2"/>
  <c r="BN56" i="8" s="1"/>
  <c r="BF44" i="2"/>
  <c r="BF44" i="8" s="1"/>
  <c r="BG44" i="2"/>
  <c r="BG44" i="8" s="1"/>
  <c r="BI44" i="2"/>
  <c r="BI44" i="8" s="1"/>
  <c r="BJ44" i="2"/>
  <c r="BJ44" i="8" s="1"/>
  <c r="BK44" i="2"/>
  <c r="BK44" i="8" s="1"/>
  <c r="BL44" i="2"/>
  <c r="BL44" i="8" s="1"/>
  <c r="BM44" i="2"/>
  <c r="BM44" i="8" s="1"/>
  <c r="BN44" i="2"/>
  <c r="BN44" i="8" s="1"/>
  <c r="BF45" i="2"/>
  <c r="BF45" i="8" s="1"/>
  <c r="BG45" i="2"/>
  <c r="BG45" i="8" s="1"/>
  <c r="BI45" i="2"/>
  <c r="BI45" i="8" s="1"/>
  <c r="BJ45" i="2"/>
  <c r="BJ45" i="8" s="1"/>
  <c r="BK45" i="2"/>
  <c r="BK45" i="8" s="1"/>
  <c r="BL45" i="2"/>
  <c r="BL45" i="8" s="1"/>
  <c r="BM45" i="2"/>
  <c r="BM45" i="8" s="1"/>
  <c r="BN45" i="2"/>
  <c r="BN45" i="8" s="1"/>
  <c r="BF46" i="2"/>
  <c r="BF46" i="8" s="1"/>
  <c r="BG46" i="2"/>
  <c r="BG46" i="8" s="1"/>
  <c r="BI46" i="2"/>
  <c r="BI46" i="8" s="1"/>
  <c r="BJ46" i="2"/>
  <c r="BJ46" i="8" s="1"/>
  <c r="BK46" i="2"/>
  <c r="BK46" i="8" s="1"/>
  <c r="BL46" i="2"/>
  <c r="BL46" i="8" s="1"/>
  <c r="BM46" i="2"/>
  <c r="BM46" i="8" s="1"/>
  <c r="BN46" i="2"/>
  <c r="BN46" i="8" s="1"/>
  <c r="BF31" i="2"/>
  <c r="BF31" i="8" s="1"/>
  <c r="BG31" i="2"/>
  <c r="BG31" i="8" s="1"/>
  <c r="BI31" i="2"/>
  <c r="BI31" i="8" s="1"/>
  <c r="BJ31" i="2"/>
  <c r="BJ31" i="8" s="1"/>
  <c r="BK31" i="2"/>
  <c r="BK31" i="8" s="1"/>
  <c r="BL31" i="2"/>
  <c r="BL31" i="8" s="1"/>
  <c r="BM31" i="2"/>
  <c r="BM31" i="8" s="1"/>
  <c r="BN31" i="2"/>
  <c r="BN31" i="8" s="1"/>
  <c r="BF47" i="2"/>
  <c r="BF47" i="8" s="1"/>
  <c r="BG47" i="2"/>
  <c r="BG47" i="8" s="1"/>
  <c r="BI47" i="2"/>
  <c r="BI47" i="8" s="1"/>
  <c r="BJ47" i="2"/>
  <c r="BJ47" i="8" s="1"/>
  <c r="BK47" i="2"/>
  <c r="BK47" i="8" s="1"/>
  <c r="BL47" i="2"/>
  <c r="BL47" i="8" s="1"/>
  <c r="BM47" i="2"/>
  <c r="BM47" i="8" s="1"/>
  <c r="BN47" i="2"/>
  <c r="BN47" i="8" s="1"/>
  <c r="BF32" i="2"/>
  <c r="BF32" i="8" s="1"/>
  <c r="BG32" i="2"/>
  <c r="BG32" i="8" s="1"/>
  <c r="BI32" i="2"/>
  <c r="BI32" i="8" s="1"/>
  <c r="BJ32" i="2"/>
  <c r="BJ32" i="8" s="1"/>
  <c r="BK32" i="2"/>
  <c r="BK32" i="8" s="1"/>
  <c r="BL32" i="2"/>
  <c r="BL32" i="8" s="1"/>
  <c r="BM32" i="2"/>
  <c r="BM32" i="8" s="1"/>
  <c r="BN32" i="2"/>
  <c r="BN32" i="8" s="1"/>
  <c r="BF57" i="2"/>
  <c r="BF57" i="8" s="1"/>
  <c r="BG57" i="2"/>
  <c r="BG57" i="8" s="1"/>
  <c r="BI57" i="2"/>
  <c r="BI57" i="8" s="1"/>
  <c r="BJ57" i="2"/>
  <c r="BJ57" i="8" s="1"/>
  <c r="BK57" i="2"/>
  <c r="BK57" i="8" s="1"/>
  <c r="BL57" i="2"/>
  <c r="BL57" i="8" s="1"/>
  <c r="BM57" i="2"/>
  <c r="BM57" i="8" s="1"/>
  <c r="BN57" i="2"/>
  <c r="BN57" i="8" s="1"/>
  <c r="BF58" i="2"/>
  <c r="BF58" i="8" s="1"/>
  <c r="BG58" i="2"/>
  <c r="BG58" i="8" s="1"/>
  <c r="BI58" i="2"/>
  <c r="BI58" i="8" s="1"/>
  <c r="BJ58" i="2"/>
  <c r="BJ58" i="8" s="1"/>
  <c r="BK58" i="2"/>
  <c r="BK58" i="8" s="1"/>
  <c r="BL58" i="2"/>
  <c r="BL58" i="8" s="1"/>
  <c r="BM58" i="2"/>
  <c r="BM58" i="8" s="1"/>
  <c r="BN58" i="2"/>
  <c r="BN58" i="8" s="1"/>
  <c r="BF33" i="2"/>
  <c r="BF33" i="8" s="1"/>
  <c r="BG33" i="2"/>
  <c r="BG33" i="8" s="1"/>
  <c r="BI33" i="2"/>
  <c r="BI33" i="8" s="1"/>
  <c r="BJ33" i="2"/>
  <c r="BJ33" i="8" s="1"/>
  <c r="BK33" i="2"/>
  <c r="BK33" i="8" s="1"/>
  <c r="BL33" i="2"/>
  <c r="BL33" i="8" s="1"/>
  <c r="BM33" i="2"/>
  <c r="BM33" i="8" s="1"/>
  <c r="BN33" i="2"/>
  <c r="BN33" i="8" s="1"/>
  <c r="BF59" i="2"/>
  <c r="BF59" i="8" s="1"/>
  <c r="BG59" i="2"/>
  <c r="BG59" i="8" s="1"/>
  <c r="BI59" i="2"/>
  <c r="BI59" i="8" s="1"/>
  <c r="BJ59" i="2"/>
  <c r="BJ59" i="8" s="1"/>
  <c r="BK59" i="2"/>
  <c r="BK59" i="8" s="1"/>
  <c r="BL59" i="2"/>
  <c r="BL59" i="8" s="1"/>
  <c r="BM59" i="2"/>
  <c r="BM59" i="8" s="1"/>
  <c r="BN59" i="2"/>
  <c r="BN59" i="8" s="1"/>
  <c r="BF48" i="2"/>
  <c r="BF48" i="8" s="1"/>
  <c r="BG48" i="2"/>
  <c r="BG48" i="8" s="1"/>
  <c r="BI48" i="2"/>
  <c r="BI48" i="8" s="1"/>
  <c r="BJ48" i="2"/>
  <c r="BJ48" i="8" s="1"/>
  <c r="BK48" i="2"/>
  <c r="BK48" i="8" s="1"/>
  <c r="BL48" i="2"/>
  <c r="BL48" i="8" s="1"/>
  <c r="BM48" i="2"/>
  <c r="BM48" i="8" s="1"/>
  <c r="BN48" i="2"/>
  <c r="BN48" i="8" s="1"/>
  <c r="BF49" i="2"/>
  <c r="BF49" i="8" s="1"/>
  <c r="BG49" i="2"/>
  <c r="BG49" i="8" s="1"/>
  <c r="BI49" i="2"/>
  <c r="BI49" i="8" s="1"/>
  <c r="BJ49" i="2"/>
  <c r="BJ49" i="8" s="1"/>
  <c r="BK49" i="2"/>
  <c r="BK49" i="8" s="1"/>
  <c r="BL49" i="2"/>
  <c r="BL49" i="8" s="1"/>
  <c r="BM49" i="2"/>
  <c r="BM49" i="8" s="1"/>
  <c r="BN49" i="2"/>
  <c r="BN49" i="8" s="1"/>
  <c r="BF34" i="2"/>
  <c r="BF34" i="8" s="1"/>
  <c r="BG34" i="2"/>
  <c r="BG34" i="8" s="1"/>
  <c r="BI34" i="2"/>
  <c r="BI34" i="8" s="1"/>
  <c r="BJ34" i="2"/>
  <c r="BJ34" i="8" s="1"/>
  <c r="BK34" i="2"/>
  <c r="BK34" i="8" s="1"/>
  <c r="BL34" i="2"/>
  <c r="BL34" i="8" s="1"/>
  <c r="BM34" i="2"/>
  <c r="BM34" i="8" s="1"/>
  <c r="BN34" i="2"/>
  <c r="BN34" i="8" s="1"/>
  <c r="BF60" i="2"/>
  <c r="BF60" i="8" s="1"/>
  <c r="BG60" i="2"/>
  <c r="BG60" i="8" s="1"/>
  <c r="BI60" i="2"/>
  <c r="BI60" i="8" s="1"/>
  <c r="BJ60" i="2"/>
  <c r="BJ60" i="8" s="1"/>
  <c r="BK60" i="2"/>
  <c r="BK60" i="8" s="1"/>
  <c r="BL60" i="2"/>
  <c r="BL60" i="8" s="1"/>
  <c r="BM60" i="2"/>
  <c r="BM60" i="8" s="1"/>
  <c r="BN60" i="2"/>
  <c r="BN60" i="8" s="1"/>
  <c r="BF61" i="2"/>
  <c r="BF61" i="8" s="1"/>
  <c r="BG61" i="2"/>
  <c r="BG61" i="8" s="1"/>
  <c r="BI61" i="2"/>
  <c r="BI61" i="8" s="1"/>
  <c r="BJ61" i="2"/>
  <c r="BJ61" i="8" s="1"/>
  <c r="BK61" i="2"/>
  <c r="BK61" i="8" s="1"/>
  <c r="BL61" i="2"/>
  <c r="BL61" i="8" s="1"/>
  <c r="BM61" i="2"/>
  <c r="BM61" i="8" s="1"/>
  <c r="BN61" i="2"/>
  <c r="BN61" i="8" s="1"/>
  <c r="BF50" i="2"/>
  <c r="BF50" i="8" s="1"/>
  <c r="BG50" i="2"/>
  <c r="BG50" i="8" s="1"/>
  <c r="BI50" i="2"/>
  <c r="BI50" i="8" s="1"/>
  <c r="BJ50" i="2"/>
  <c r="BJ50" i="8" s="1"/>
  <c r="BK50" i="2"/>
  <c r="BK50" i="8" s="1"/>
  <c r="BL50" i="2"/>
  <c r="BL50" i="8" s="1"/>
  <c r="BM50" i="2"/>
  <c r="BM50" i="8" s="1"/>
  <c r="BN50" i="2"/>
  <c r="BN50" i="8" s="1"/>
  <c r="BF35" i="2"/>
  <c r="BF35" i="8" s="1"/>
  <c r="BG35" i="2"/>
  <c r="BG35" i="8" s="1"/>
  <c r="BI35" i="2"/>
  <c r="BI35" i="8" s="1"/>
  <c r="BJ35" i="2"/>
  <c r="BJ35" i="8" s="1"/>
  <c r="BK35" i="2"/>
  <c r="BK35" i="8" s="1"/>
  <c r="BL35" i="2"/>
  <c r="BL35" i="8" s="1"/>
  <c r="BM35" i="2"/>
  <c r="BM35" i="8" s="1"/>
  <c r="BN35" i="2"/>
  <c r="BN35" i="8" s="1"/>
  <c r="BF62" i="2"/>
  <c r="BF62" i="8" s="1"/>
  <c r="BG62" i="2"/>
  <c r="BG62" i="8" s="1"/>
  <c r="BI62" i="2"/>
  <c r="BI62" i="8" s="1"/>
  <c r="BJ62" i="2"/>
  <c r="BJ62" i="8" s="1"/>
  <c r="BK62" i="2"/>
  <c r="BK62" i="8" s="1"/>
  <c r="BL62" i="2"/>
  <c r="BL62" i="8" s="1"/>
  <c r="BM62" i="2"/>
  <c r="BM62" i="8" s="1"/>
  <c r="BN62" i="2"/>
  <c r="BN62" i="8" s="1"/>
  <c r="BF36" i="2"/>
  <c r="BF36" i="8" s="1"/>
  <c r="BG36" i="2"/>
  <c r="BG36" i="8" s="1"/>
  <c r="BI36" i="2"/>
  <c r="BI36" i="8" s="1"/>
  <c r="BJ36" i="2"/>
  <c r="BJ36" i="8" s="1"/>
  <c r="BK36" i="2"/>
  <c r="BK36" i="8" s="1"/>
  <c r="BL36" i="2"/>
  <c r="BL36" i="8" s="1"/>
  <c r="BM36" i="2"/>
  <c r="BM36" i="8" s="1"/>
  <c r="BN36" i="2"/>
  <c r="BN36" i="8" s="1"/>
  <c r="BF51" i="2"/>
  <c r="BF51" i="8" s="1"/>
  <c r="BG51" i="2"/>
  <c r="BG51" i="8" s="1"/>
  <c r="BI51" i="2"/>
  <c r="BI51" i="8" s="1"/>
  <c r="BJ51" i="2"/>
  <c r="BJ51" i="8" s="1"/>
  <c r="BK51" i="2"/>
  <c r="BK51" i="8" s="1"/>
  <c r="BL51" i="2"/>
  <c r="BL51" i="8" s="1"/>
  <c r="BM51" i="2"/>
  <c r="BM51" i="8" s="1"/>
  <c r="BN51" i="2"/>
  <c r="BN51" i="8" s="1"/>
  <c r="BF37" i="2"/>
  <c r="BF37" i="8" s="1"/>
  <c r="BG37" i="2"/>
  <c r="BG37" i="8" s="1"/>
  <c r="BI37" i="2"/>
  <c r="BI37" i="8" s="1"/>
  <c r="BJ37" i="2"/>
  <c r="BJ37" i="8" s="1"/>
  <c r="BK37" i="2"/>
  <c r="BK37" i="8" s="1"/>
  <c r="BL37" i="2"/>
  <c r="BL37" i="8" s="1"/>
  <c r="BM37" i="2"/>
  <c r="BM37" i="8" s="1"/>
  <c r="BN37" i="2"/>
  <c r="BN37" i="8" s="1"/>
  <c r="BF63" i="2"/>
  <c r="BF63" i="8" s="1"/>
  <c r="BG63" i="2"/>
  <c r="BG63" i="8" s="1"/>
  <c r="BI63" i="2"/>
  <c r="BI63" i="8" s="1"/>
  <c r="BJ63" i="2"/>
  <c r="BJ63" i="8" s="1"/>
  <c r="BK63" i="2"/>
  <c r="BK63" i="8" s="1"/>
  <c r="BL63" i="2"/>
  <c r="BL63" i="8" s="1"/>
  <c r="BM63" i="2"/>
  <c r="BM63" i="8" s="1"/>
  <c r="BN63" i="2"/>
  <c r="BN63" i="8" s="1"/>
  <c r="DR11" i="2"/>
  <c r="EF11" i="2"/>
  <c r="DD11" i="2"/>
  <c r="CF11" i="2"/>
  <c r="BT11" i="2"/>
  <c r="U11" i="2"/>
  <c r="V11" i="2"/>
  <c r="CO7" i="2"/>
  <c r="CO8" i="2"/>
  <c r="CO8" i="8" s="1"/>
  <c r="CO9" i="2"/>
  <c r="CO9" i="8" s="1"/>
  <c r="CO10" i="2"/>
  <c r="CO10" i="8" s="1"/>
  <c r="CO11" i="2"/>
  <c r="CO11" i="8" s="1"/>
  <c r="CO12" i="2"/>
  <c r="CO12" i="8" s="1"/>
  <c r="CO13" i="2"/>
  <c r="CO13" i="8" s="1"/>
  <c r="CO14" i="2"/>
  <c r="CO14" i="8" s="1"/>
  <c r="CO15" i="2"/>
  <c r="CO15" i="8" s="1"/>
  <c r="CO16" i="2"/>
  <c r="CO16" i="8" s="1"/>
  <c r="CO17" i="2"/>
  <c r="CO17" i="8" s="1"/>
  <c r="CO18" i="2"/>
  <c r="CO18" i="8" s="1"/>
  <c r="CO19" i="2"/>
  <c r="CO19" i="8" s="1"/>
  <c r="CO20" i="2"/>
  <c r="CO20" i="8" s="1"/>
  <c r="CO21" i="2"/>
  <c r="CO21" i="8" s="1"/>
  <c r="CO22" i="2"/>
  <c r="CO22" i="8" s="1"/>
  <c r="CO25" i="2"/>
  <c r="CO26" i="2"/>
  <c r="CO26" i="8" s="1"/>
  <c r="CO27" i="2"/>
  <c r="CO27" i="8" s="1"/>
  <c r="CO28" i="2"/>
  <c r="CO28" i="8" s="1"/>
  <c r="CO54" i="2"/>
  <c r="CO29" i="2"/>
  <c r="CO29" i="8" s="1"/>
  <c r="CO30" i="2"/>
  <c r="CO30" i="8" s="1"/>
  <c r="CO40" i="2"/>
  <c r="CO41" i="2"/>
  <c r="CO41" i="8" s="1"/>
  <c r="CO42" i="2"/>
  <c r="CO42" i="8" s="1"/>
  <c r="CO43" i="2"/>
  <c r="CO43" i="8" s="1"/>
  <c r="CO55" i="2"/>
  <c r="CO55" i="8" s="1"/>
  <c r="CO56" i="2"/>
  <c r="CO56" i="8" s="1"/>
  <c r="CO44" i="2"/>
  <c r="CO44" i="8" s="1"/>
  <c r="CO45" i="2"/>
  <c r="CO45" i="8" s="1"/>
  <c r="CO46" i="2"/>
  <c r="CO46" i="8" s="1"/>
  <c r="CO31" i="2"/>
  <c r="CO31" i="8" s="1"/>
  <c r="CO47" i="2"/>
  <c r="CO47" i="8" s="1"/>
  <c r="CO32" i="2"/>
  <c r="CO32" i="8" s="1"/>
  <c r="CO57" i="2"/>
  <c r="CO57" i="8" s="1"/>
  <c r="CO58" i="2"/>
  <c r="CO58" i="8" s="1"/>
  <c r="CO33" i="2"/>
  <c r="CO33" i="8" s="1"/>
  <c r="CO59" i="2"/>
  <c r="CO59" i="8" s="1"/>
  <c r="CO48" i="2"/>
  <c r="CO48" i="8" s="1"/>
  <c r="CO49" i="2"/>
  <c r="CO49" i="8" s="1"/>
  <c r="CO34" i="2"/>
  <c r="CO34" i="8" s="1"/>
  <c r="CO60" i="2"/>
  <c r="CO60" i="8" s="1"/>
  <c r="CO61" i="2"/>
  <c r="CO61" i="8" s="1"/>
  <c r="CO50" i="2"/>
  <c r="CO50" i="8" s="1"/>
  <c r="CO35" i="2"/>
  <c r="CO35" i="8" s="1"/>
  <c r="CO62" i="2"/>
  <c r="CO62" i="8" s="1"/>
  <c r="CO36" i="2"/>
  <c r="CO36" i="8" s="1"/>
  <c r="CO51" i="2"/>
  <c r="CO51" i="8" s="1"/>
  <c r="CO37" i="2"/>
  <c r="CO37" i="8" s="1"/>
  <c r="CO63" i="2"/>
  <c r="CO63" i="8" s="1"/>
  <c r="CP7" i="2"/>
  <c r="CP8" i="2"/>
  <c r="CP8" i="8" s="1"/>
  <c r="CP9" i="2"/>
  <c r="CP9" i="8" s="1"/>
  <c r="CP10" i="2"/>
  <c r="CP10" i="8" s="1"/>
  <c r="CP11" i="2"/>
  <c r="CP11" i="8" s="1"/>
  <c r="CP12" i="2"/>
  <c r="CP12" i="8" s="1"/>
  <c r="CP13" i="2"/>
  <c r="CP13" i="8" s="1"/>
  <c r="CP14" i="2"/>
  <c r="CP14" i="8" s="1"/>
  <c r="CP15" i="2"/>
  <c r="CP15" i="8" s="1"/>
  <c r="CP16" i="2"/>
  <c r="CP16" i="8" s="1"/>
  <c r="CP17" i="2"/>
  <c r="CP17" i="8" s="1"/>
  <c r="CP18" i="2"/>
  <c r="CP18" i="8" s="1"/>
  <c r="CP19" i="2"/>
  <c r="CP19" i="8" s="1"/>
  <c r="CP20" i="2"/>
  <c r="CP20" i="8" s="1"/>
  <c r="CP21" i="2"/>
  <c r="CP21" i="8" s="1"/>
  <c r="CP22" i="2"/>
  <c r="CP22" i="8" s="1"/>
  <c r="CP25" i="2"/>
  <c r="CP26" i="2"/>
  <c r="CP26" i="8" s="1"/>
  <c r="CP27" i="2"/>
  <c r="CP27" i="8" s="1"/>
  <c r="CP28" i="2"/>
  <c r="CP28" i="8" s="1"/>
  <c r="CP54" i="2"/>
  <c r="CP29" i="2"/>
  <c r="CP29" i="8" s="1"/>
  <c r="CP30" i="2"/>
  <c r="CP30" i="8" s="1"/>
  <c r="CP40" i="2"/>
  <c r="CP41" i="2"/>
  <c r="CP41" i="8" s="1"/>
  <c r="CP42" i="2"/>
  <c r="CP42" i="8" s="1"/>
  <c r="CP43" i="2"/>
  <c r="CP43" i="8" s="1"/>
  <c r="CP55" i="2"/>
  <c r="CP55" i="8" s="1"/>
  <c r="CP56" i="2"/>
  <c r="CP56" i="8" s="1"/>
  <c r="CP44" i="2"/>
  <c r="CP44" i="8" s="1"/>
  <c r="CP45" i="2"/>
  <c r="CP45" i="8" s="1"/>
  <c r="CP46" i="2"/>
  <c r="CP46" i="8" s="1"/>
  <c r="CP31" i="2"/>
  <c r="CP31" i="8" s="1"/>
  <c r="CP47" i="2"/>
  <c r="CP47" i="8" s="1"/>
  <c r="CP32" i="2"/>
  <c r="CP32" i="8" s="1"/>
  <c r="CP57" i="2"/>
  <c r="CP57" i="8" s="1"/>
  <c r="CP58" i="2"/>
  <c r="CP58" i="8" s="1"/>
  <c r="CP33" i="2"/>
  <c r="CP33" i="8" s="1"/>
  <c r="CP59" i="2"/>
  <c r="CP59" i="8" s="1"/>
  <c r="CP48" i="2"/>
  <c r="CP48" i="8" s="1"/>
  <c r="CP49" i="2"/>
  <c r="CP49" i="8" s="1"/>
  <c r="CP34" i="2"/>
  <c r="CP34" i="8" s="1"/>
  <c r="CP60" i="2"/>
  <c r="CP60" i="8" s="1"/>
  <c r="CP61" i="2"/>
  <c r="CP61" i="8" s="1"/>
  <c r="CP50" i="2"/>
  <c r="CP50" i="8" s="1"/>
  <c r="CP35" i="2"/>
  <c r="CP35" i="8" s="1"/>
  <c r="CP62" i="2"/>
  <c r="CP62" i="8" s="1"/>
  <c r="CP36" i="2"/>
  <c r="CP36" i="8" s="1"/>
  <c r="CP51" i="2"/>
  <c r="CP51" i="8" s="1"/>
  <c r="CP37" i="2"/>
  <c r="CP37" i="8" s="1"/>
  <c r="CP63" i="2"/>
  <c r="CP63" i="8" s="1"/>
  <c r="CQ7" i="2"/>
  <c r="CQ8" i="2"/>
  <c r="CQ8" i="8" s="1"/>
  <c r="CQ9" i="2"/>
  <c r="CQ9" i="8" s="1"/>
  <c r="CQ10" i="2"/>
  <c r="CQ10" i="8" s="1"/>
  <c r="CQ11" i="2"/>
  <c r="CQ11" i="8" s="1"/>
  <c r="CQ12" i="2"/>
  <c r="CQ12" i="8" s="1"/>
  <c r="CQ13" i="2"/>
  <c r="CQ13" i="8" s="1"/>
  <c r="CQ14" i="2"/>
  <c r="CQ14" i="8" s="1"/>
  <c r="CQ15" i="2"/>
  <c r="CQ15" i="8" s="1"/>
  <c r="CQ16" i="2"/>
  <c r="CQ16" i="8" s="1"/>
  <c r="CQ17" i="2"/>
  <c r="CQ17" i="8" s="1"/>
  <c r="CQ18" i="2"/>
  <c r="CQ18" i="8" s="1"/>
  <c r="CQ19" i="2"/>
  <c r="CQ19" i="8" s="1"/>
  <c r="CQ20" i="2"/>
  <c r="CQ20" i="8" s="1"/>
  <c r="CQ21" i="2"/>
  <c r="CQ21" i="8" s="1"/>
  <c r="CQ22" i="2"/>
  <c r="CQ22" i="8" s="1"/>
  <c r="CQ25" i="2"/>
  <c r="CQ26" i="2"/>
  <c r="CQ26" i="8" s="1"/>
  <c r="CQ27" i="2"/>
  <c r="CQ27" i="8" s="1"/>
  <c r="CQ28" i="2"/>
  <c r="CQ28" i="8" s="1"/>
  <c r="CQ54" i="2"/>
  <c r="CQ29" i="2"/>
  <c r="CQ29" i="8" s="1"/>
  <c r="CQ30" i="2"/>
  <c r="CQ30" i="8" s="1"/>
  <c r="CQ40" i="2"/>
  <c r="CQ41" i="2"/>
  <c r="CQ41" i="8" s="1"/>
  <c r="CQ42" i="2"/>
  <c r="CQ42" i="8" s="1"/>
  <c r="CQ43" i="2"/>
  <c r="CQ43" i="8" s="1"/>
  <c r="CQ55" i="2"/>
  <c r="CQ55" i="8" s="1"/>
  <c r="CQ56" i="2"/>
  <c r="CQ56" i="8" s="1"/>
  <c r="CQ44" i="2"/>
  <c r="CQ44" i="8" s="1"/>
  <c r="CQ45" i="2"/>
  <c r="CQ45" i="8" s="1"/>
  <c r="CQ46" i="2"/>
  <c r="CQ46" i="8" s="1"/>
  <c r="CQ31" i="2"/>
  <c r="CQ31" i="8" s="1"/>
  <c r="CQ47" i="2"/>
  <c r="CQ47" i="8" s="1"/>
  <c r="CQ32" i="2"/>
  <c r="CQ32" i="8" s="1"/>
  <c r="CQ57" i="2"/>
  <c r="CQ57" i="8" s="1"/>
  <c r="CQ58" i="2"/>
  <c r="CQ58" i="8" s="1"/>
  <c r="CQ33" i="2"/>
  <c r="CQ33" i="8" s="1"/>
  <c r="CQ59" i="2"/>
  <c r="CQ59" i="8" s="1"/>
  <c r="CQ48" i="2"/>
  <c r="CQ48" i="8" s="1"/>
  <c r="CQ49" i="2"/>
  <c r="CQ49" i="8" s="1"/>
  <c r="CQ34" i="2"/>
  <c r="CQ34" i="8" s="1"/>
  <c r="CQ60" i="2"/>
  <c r="CQ60" i="8" s="1"/>
  <c r="CQ61" i="2"/>
  <c r="CQ61" i="8" s="1"/>
  <c r="CQ50" i="2"/>
  <c r="CQ50" i="8" s="1"/>
  <c r="CQ35" i="2"/>
  <c r="CQ35" i="8" s="1"/>
  <c r="CQ62" i="2"/>
  <c r="CQ62" i="8" s="1"/>
  <c r="CQ36" i="2"/>
  <c r="CQ36" i="8" s="1"/>
  <c r="CQ51" i="2"/>
  <c r="CQ51" i="8" s="1"/>
  <c r="CQ37" i="2"/>
  <c r="CQ37" i="8" s="1"/>
  <c r="CQ63" i="2"/>
  <c r="CQ63" i="8" s="1"/>
  <c r="CR7" i="2"/>
  <c r="CR8" i="2"/>
  <c r="CR8" i="8" s="1"/>
  <c r="CR9" i="2"/>
  <c r="CR9" i="8" s="1"/>
  <c r="CR10" i="2"/>
  <c r="CR10" i="8" s="1"/>
  <c r="CR12" i="2"/>
  <c r="CR12" i="8" s="1"/>
  <c r="CR13" i="2"/>
  <c r="CR13" i="8" s="1"/>
  <c r="CR14" i="2"/>
  <c r="CR14" i="8" s="1"/>
  <c r="CR15" i="2"/>
  <c r="CR15" i="8" s="1"/>
  <c r="CR16" i="2"/>
  <c r="CR16" i="8" s="1"/>
  <c r="CR17" i="2"/>
  <c r="CR17" i="8" s="1"/>
  <c r="CR18" i="2"/>
  <c r="CR18" i="8" s="1"/>
  <c r="CR19" i="2"/>
  <c r="CR19" i="8" s="1"/>
  <c r="CR20" i="2"/>
  <c r="CR20" i="8" s="1"/>
  <c r="CR21" i="2"/>
  <c r="CR21" i="8" s="1"/>
  <c r="CR22" i="2"/>
  <c r="CR22" i="8" s="1"/>
  <c r="CR25" i="2"/>
  <c r="CR26" i="2"/>
  <c r="CR26" i="8" s="1"/>
  <c r="CR27" i="2"/>
  <c r="CR27" i="8" s="1"/>
  <c r="CR28" i="2"/>
  <c r="CR28" i="8" s="1"/>
  <c r="CR54" i="2"/>
  <c r="CR29" i="2"/>
  <c r="CR29" i="8" s="1"/>
  <c r="CR30" i="2"/>
  <c r="CR30" i="8" s="1"/>
  <c r="CR40" i="2"/>
  <c r="CR41" i="2"/>
  <c r="CR41" i="8" s="1"/>
  <c r="CR42" i="2"/>
  <c r="CR42" i="8" s="1"/>
  <c r="CR43" i="2"/>
  <c r="CR43" i="8" s="1"/>
  <c r="CR55" i="2"/>
  <c r="CR55" i="8" s="1"/>
  <c r="CR56" i="2"/>
  <c r="CR56" i="8" s="1"/>
  <c r="CR44" i="2"/>
  <c r="CR44" i="8" s="1"/>
  <c r="CR45" i="2"/>
  <c r="CR45" i="8" s="1"/>
  <c r="CR46" i="2"/>
  <c r="CR46" i="8" s="1"/>
  <c r="CR31" i="2"/>
  <c r="CR31" i="8" s="1"/>
  <c r="CR47" i="2"/>
  <c r="CR47" i="8" s="1"/>
  <c r="CR32" i="2"/>
  <c r="CR32" i="8" s="1"/>
  <c r="CR57" i="2"/>
  <c r="CR57" i="8" s="1"/>
  <c r="CR58" i="2"/>
  <c r="CR58" i="8" s="1"/>
  <c r="CR33" i="2"/>
  <c r="CR33" i="8" s="1"/>
  <c r="CR59" i="2"/>
  <c r="CR59" i="8" s="1"/>
  <c r="CR48" i="2"/>
  <c r="CR48" i="8" s="1"/>
  <c r="CR49" i="2"/>
  <c r="CR49" i="8" s="1"/>
  <c r="CR34" i="2"/>
  <c r="CR34" i="8" s="1"/>
  <c r="CR60" i="2"/>
  <c r="CR60" i="8" s="1"/>
  <c r="CR61" i="2"/>
  <c r="CR61" i="8" s="1"/>
  <c r="CR50" i="2"/>
  <c r="CR50" i="8" s="1"/>
  <c r="CR35" i="2"/>
  <c r="CR35" i="8" s="1"/>
  <c r="CR62" i="2"/>
  <c r="CR62" i="8" s="1"/>
  <c r="CR36" i="2"/>
  <c r="CR36" i="8" s="1"/>
  <c r="CR51" i="2"/>
  <c r="CR51" i="8" s="1"/>
  <c r="CR37" i="2"/>
  <c r="CR37" i="8" s="1"/>
  <c r="CR63" i="2"/>
  <c r="CR63" i="8" s="1"/>
  <c r="CT7" i="2"/>
  <c r="CT8" i="2"/>
  <c r="CT8" i="8" s="1"/>
  <c r="CT9" i="2"/>
  <c r="CT9" i="8" s="1"/>
  <c r="CT10" i="2"/>
  <c r="CT10" i="8" s="1"/>
  <c r="CT11" i="2"/>
  <c r="CT11" i="8" s="1"/>
  <c r="CT12" i="2"/>
  <c r="CT12" i="8" s="1"/>
  <c r="CT13" i="2"/>
  <c r="CT13" i="8" s="1"/>
  <c r="CT14" i="2"/>
  <c r="CT14" i="8" s="1"/>
  <c r="CT15" i="2"/>
  <c r="CT15" i="8" s="1"/>
  <c r="CT16" i="2"/>
  <c r="CT16" i="8" s="1"/>
  <c r="CT17" i="2"/>
  <c r="CT17" i="8" s="1"/>
  <c r="CT18" i="2"/>
  <c r="CT18" i="8" s="1"/>
  <c r="CT19" i="2"/>
  <c r="CT19" i="8" s="1"/>
  <c r="CT20" i="2"/>
  <c r="CT20" i="8" s="1"/>
  <c r="CT21" i="2"/>
  <c r="CT21" i="8" s="1"/>
  <c r="CT22" i="2"/>
  <c r="CT22" i="8" s="1"/>
  <c r="CT25" i="2"/>
  <c r="CT26" i="2"/>
  <c r="CT26" i="8" s="1"/>
  <c r="CT27" i="2"/>
  <c r="CT27" i="8" s="1"/>
  <c r="CT28" i="2"/>
  <c r="CT28" i="8" s="1"/>
  <c r="CT54" i="2"/>
  <c r="CT29" i="2"/>
  <c r="CT29" i="8" s="1"/>
  <c r="CT30" i="2"/>
  <c r="CT30" i="8" s="1"/>
  <c r="CT40" i="2"/>
  <c r="CT41" i="2"/>
  <c r="CT41" i="8" s="1"/>
  <c r="CT42" i="2"/>
  <c r="CT42" i="8" s="1"/>
  <c r="CT43" i="2"/>
  <c r="CT43" i="8" s="1"/>
  <c r="CT55" i="2"/>
  <c r="CT55" i="8" s="1"/>
  <c r="CT56" i="2"/>
  <c r="CT56" i="8" s="1"/>
  <c r="CT44" i="2"/>
  <c r="CT44" i="8" s="1"/>
  <c r="CT45" i="2"/>
  <c r="CT45" i="8" s="1"/>
  <c r="CT46" i="2"/>
  <c r="CT46" i="8" s="1"/>
  <c r="CT31" i="2"/>
  <c r="CT31" i="8" s="1"/>
  <c r="CT47" i="2"/>
  <c r="CT47" i="8" s="1"/>
  <c r="CT32" i="2"/>
  <c r="CT32" i="8" s="1"/>
  <c r="CT57" i="2"/>
  <c r="CT57" i="8" s="1"/>
  <c r="CT58" i="2"/>
  <c r="CT58" i="8" s="1"/>
  <c r="CT33" i="2"/>
  <c r="CT33" i="8" s="1"/>
  <c r="CT59" i="2"/>
  <c r="CT59" i="8" s="1"/>
  <c r="CT48" i="2"/>
  <c r="CT48" i="8" s="1"/>
  <c r="CT49" i="2"/>
  <c r="CT49" i="8" s="1"/>
  <c r="CT34" i="2"/>
  <c r="CT34" i="8" s="1"/>
  <c r="CT60" i="2"/>
  <c r="CT60" i="8" s="1"/>
  <c r="CT61" i="2"/>
  <c r="CT61" i="8" s="1"/>
  <c r="CT50" i="2"/>
  <c r="CT50" i="8" s="1"/>
  <c r="CT35" i="2"/>
  <c r="CT35" i="8" s="1"/>
  <c r="CT62" i="2"/>
  <c r="CT62" i="8" s="1"/>
  <c r="CT36" i="2"/>
  <c r="CT36" i="8" s="1"/>
  <c r="CT51" i="2"/>
  <c r="CT51" i="8" s="1"/>
  <c r="CT63" i="2"/>
  <c r="CT63" i="8" s="1"/>
  <c r="CU7" i="2"/>
  <c r="CU8" i="2"/>
  <c r="CU8" i="8" s="1"/>
  <c r="CU9" i="2"/>
  <c r="CU9" i="8" s="1"/>
  <c r="CU10" i="2"/>
  <c r="CU10" i="8" s="1"/>
  <c r="CU11" i="2"/>
  <c r="CU11" i="8" s="1"/>
  <c r="CU12" i="2"/>
  <c r="CU12" i="8" s="1"/>
  <c r="CU13" i="2"/>
  <c r="CU13" i="8" s="1"/>
  <c r="CU14" i="2"/>
  <c r="CU14" i="8" s="1"/>
  <c r="CU15" i="2"/>
  <c r="CU15" i="8" s="1"/>
  <c r="CU16" i="2"/>
  <c r="CU16" i="8" s="1"/>
  <c r="CU17" i="2"/>
  <c r="CU17" i="8" s="1"/>
  <c r="CU18" i="2"/>
  <c r="CU18" i="8" s="1"/>
  <c r="CU19" i="2"/>
  <c r="CU19" i="8" s="1"/>
  <c r="CU20" i="2"/>
  <c r="CU20" i="8" s="1"/>
  <c r="CU21" i="2"/>
  <c r="CU21" i="8" s="1"/>
  <c r="CU22" i="2"/>
  <c r="CU22" i="8" s="1"/>
  <c r="CU25" i="2"/>
  <c r="CU26" i="2"/>
  <c r="CU26" i="8" s="1"/>
  <c r="CU27" i="2"/>
  <c r="CU27" i="8" s="1"/>
  <c r="CU28" i="2"/>
  <c r="CU28" i="8" s="1"/>
  <c r="CU54" i="2"/>
  <c r="CU29" i="2"/>
  <c r="CU29" i="8" s="1"/>
  <c r="CU30" i="2"/>
  <c r="CU30" i="8" s="1"/>
  <c r="CU40" i="2"/>
  <c r="CU41" i="2"/>
  <c r="CU41" i="8" s="1"/>
  <c r="CU42" i="2"/>
  <c r="CU42" i="8" s="1"/>
  <c r="CU43" i="2"/>
  <c r="CU43" i="8" s="1"/>
  <c r="CU55" i="2"/>
  <c r="CU55" i="8" s="1"/>
  <c r="CU56" i="2"/>
  <c r="CU56" i="8" s="1"/>
  <c r="CU44" i="2"/>
  <c r="CU44" i="8" s="1"/>
  <c r="CU45" i="2"/>
  <c r="CU45" i="8" s="1"/>
  <c r="CU46" i="2"/>
  <c r="CU46" i="8" s="1"/>
  <c r="CU31" i="2"/>
  <c r="CU31" i="8" s="1"/>
  <c r="CU47" i="2"/>
  <c r="CU47" i="8" s="1"/>
  <c r="CU32" i="2"/>
  <c r="CU32" i="8" s="1"/>
  <c r="CU57" i="2"/>
  <c r="CU57" i="8" s="1"/>
  <c r="CU58" i="2"/>
  <c r="CU58" i="8" s="1"/>
  <c r="CU33" i="2"/>
  <c r="CU33" i="8" s="1"/>
  <c r="CU59" i="2"/>
  <c r="CU59" i="8" s="1"/>
  <c r="CU48" i="2"/>
  <c r="CU48" i="8" s="1"/>
  <c r="CU49" i="2"/>
  <c r="CU49" i="8" s="1"/>
  <c r="CU34" i="2"/>
  <c r="CU34" i="8" s="1"/>
  <c r="CU60" i="2"/>
  <c r="CU60" i="8" s="1"/>
  <c r="CU61" i="2"/>
  <c r="CU61" i="8" s="1"/>
  <c r="CU50" i="2"/>
  <c r="CU50" i="8" s="1"/>
  <c r="CU35" i="2"/>
  <c r="CU35" i="8" s="1"/>
  <c r="CU62" i="2"/>
  <c r="CU62" i="8" s="1"/>
  <c r="CU36" i="2"/>
  <c r="CU36" i="8" s="1"/>
  <c r="CU51" i="2"/>
  <c r="CU51" i="8" s="1"/>
  <c r="CU37" i="2"/>
  <c r="CU37" i="8" s="1"/>
  <c r="CU63" i="2"/>
  <c r="CU63" i="8" s="1"/>
  <c r="CV7" i="2"/>
  <c r="CV8" i="2"/>
  <c r="CV8" i="8" s="1"/>
  <c r="CV9" i="2"/>
  <c r="CV9" i="8" s="1"/>
  <c r="CV10" i="2"/>
  <c r="CV10" i="8" s="1"/>
  <c r="CV11" i="2"/>
  <c r="CV11" i="8" s="1"/>
  <c r="CV12" i="2"/>
  <c r="CV12" i="8" s="1"/>
  <c r="CV13" i="2"/>
  <c r="CV13" i="8" s="1"/>
  <c r="CV14" i="2"/>
  <c r="CV14" i="8" s="1"/>
  <c r="CV15" i="2"/>
  <c r="CV15" i="8" s="1"/>
  <c r="CV16" i="2"/>
  <c r="CV16" i="8" s="1"/>
  <c r="CV17" i="2"/>
  <c r="CV17" i="8" s="1"/>
  <c r="CV18" i="2"/>
  <c r="CV18" i="8" s="1"/>
  <c r="CV19" i="2"/>
  <c r="CV19" i="8" s="1"/>
  <c r="CV20" i="2"/>
  <c r="CV20" i="8" s="1"/>
  <c r="CV21" i="2"/>
  <c r="CV21" i="8" s="1"/>
  <c r="CV22" i="2"/>
  <c r="CV22" i="8" s="1"/>
  <c r="CV25" i="2"/>
  <c r="CV26" i="2"/>
  <c r="CV26" i="8" s="1"/>
  <c r="CV27" i="2"/>
  <c r="CV27" i="8" s="1"/>
  <c r="CV28" i="2"/>
  <c r="CV28" i="8" s="1"/>
  <c r="CV54" i="2"/>
  <c r="CV29" i="2"/>
  <c r="CV29" i="8" s="1"/>
  <c r="CV30" i="2"/>
  <c r="CV30" i="8" s="1"/>
  <c r="CV40" i="2"/>
  <c r="CV41" i="2"/>
  <c r="CV41" i="8" s="1"/>
  <c r="CV42" i="2"/>
  <c r="CV42" i="8" s="1"/>
  <c r="CV43" i="2"/>
  <c r="CV43" i="8" s="1"/>
  <c r="CV55" i="2"/>
  <c r="CV55" i="8" s="1"/>
  <c r="CV56" i="2"/>
  <c r="CV56" i="8" s="1"/>
  <c r="CV44" i="2"/>
  <c r="CV44" i="8" s="1"/>
  <c r="CV45" i="2"/>
  <c r="CV45" i="8" s="1"/>
  <c r="CV46" i="2"/>
  <c r="CV46" i="8" s="1"/>
  <c r="CV31" i="2"/>
  <c r="CV31" i="8" s="1"/>
  <c r="CV47" i="2"/>
  <c r="CV47" i="8" s="1"/>
  <c r="CV32" i="2"/>
  <c r="CV32" i="8" s="1"/>
  <c r="CV57" i="2"/>
  <c r="CV57" i="8" s="1"/>
  <c r="CV58" i="2"/>
  <c r="CV58" i="8" s="1"/>
  <c r="CV33" i="2"/>
  <c r="CV33" i="8" s="1"/>
  <c r="CV59" i="2"/>
  <c r="CV59" i="8" s="1"/>
  <c r="CV48" i="2"/>
  <c r="CV48" i="8" s="1"/>
  <c r="CV49" i="2"/>
  <c r="CV49" i="8" s="1"/>
  <c r="CV34" i="2"/>
  <c r="CV34" i="8" s="1"/>
  <c r="CV60" i="2"/>
  <c r="CV60" i="8" s="1"/>
  <c r="CV61" i="2"/>
  <c r="CV61" i="8" s="1"/>
  <c r="CV50" i="2"/>
  <c r="CV50" i="8" s="1"/>
  <c r="CV35" i="2"/>
  <c r="CV35" i="8" s="1"/>
  <c r="CV62" i="2"/>
  <c r="CV62" i="8" s="1"/>
  <c r="CV36" i="2"/>
  <c r="CV36" i="8" s="1"/>
  <c r="CV51" i="2"/>
  <c r="CV51" i="8" s="1"/>
  <c r="CV37" i="2"/>
  <c r="CV37" i="8" s="1"/>
  <c r="CV63" i="2"/>
  <c r="CV63" i="8" s="1"/>
  <c r="EY7" i="2"/>
  <c r="EY8" i="2"/>
  <c r="EY9" i="2"/>
  <c r="EY10" i="2"/>
  <c r="EY11" i="2"/>
  <c r="EY12" i="2"/>
  <c r="EY13" i="2"/>
  <c r="EY14" i="2"/>
  <c r="EY15" i="2"/>
  <c r="EY16" i="2"/>
  <c r="EY17" i="2"/>
  <c r="EY18" i="2"/>
  <c r="EY19" i="2"/>
  <c r="EY20" i="2"/>
  <c r="EY21" i="2"/>
  <c r="EY22" i="2"/>
  <c r="EY25" i="2"/>
  <c r="EY26" i="2"/>
  <c r="EY27" i="2"/>
  <c r="EY28" i="2"/>
  <c r="EY54" i="2"/>
  <c r="EY29" i="2"/>
  <c r="EY30" i="2"/>
  <c r="EY40" i="2"/>
  <c r="EY41" i="2"/>
  <c r="EY42" i="2"/>
  <c r="EY43" i="2"/>
  <c r="EY55" i="2"/>
  <c r="EY56" i="2"/>
  <c r="EY44" i="2"/>
  <c r="EY45" i="2"/>
  <c r="EY46" i="2"/>
  <c r="EY31" i="2"/>
  <c r="EY47" i="2"/>
  <c r="EY32" i="2"/>
  <c r="EY57" i="2"/>
  <c r="EY58" i="2"/>
  <c r="EY33" i="2"/>
  <c r="EY59" i="2"/>
  <c r="EY48" i="2"/>
  <c r="EY49" i="2"/>
  <c r="EY34" i="2"/>
  <c r="EY60" i="2"/>
  <c r="EY61" i="2"/>
  <c r="EY50" i="2"/>
  <c r="EY35" i="2"/>
  <c r="EY62" i="2"/>
  <c r="EY36" i="2"/>
  <c r="EY51" i="2"/>
  <c r="EY37" i="2"/>
  <c r="EY63" i="2"/>
  <c r="CW7" i="2"/>
  <c r="CW8" i="2"/>
  <c r="CW8" i="8" s="1"/>
  <c r="CW9" i="2"/>
  <c r="CW9" i="8" s="1"/>
  <c r="CW10" i="2"/>
  <c r="CW10" i="8" s="1"/>
  <c r="CW11" i="2"/>
  <c r="CW11" i="8" s="1"/>
  <c r="CW12" i="2"/>
  <c r="CW12" i="8" s="1"/>
  <c r="CW13" i="2"/>
  <c r="CW13" i="8" s="1"/>
  <c r="CW14" i="2"/>
  <c r="CW14" i="8" s="1"/>
  <c r="CW15" i="2"/>
  <c r="CW15" i="8" s="1"/>
  <c r="CW16" i="2"/>
  <c r="CW16" i="8" s="1"/>
  <c r="CW17" i="2"/>
  <c r="CW17" i="8" s="1"/>
  <c r="CW18" i="2"/>
  <c r="CW18" i="8" s="1"/>
  <c r="CW19" i="2"/>
  <c r="CW19" i="8" s="1"/>
  <c r="CW20" i="2"/>
  <c r="CW20" i="8" s="1"/>
  <c r="CW21" i="2"/>
  <c r="CW21" i="8" s="1"/>
  <c r="CW25" i="2"/>
  <c r="CW26" i="2"/>
  <c r="CW26" i="8" s="1"/>
  <c r="CW27" i="2"/>
  <c r="CW27" i="8" s="1"/>
  <c r="CW28" i="2"/>
  <c r="CW28" i="8" s="1"/>
  <c r="CW54" i="2"/>
  <c r="CW29" i="2"/>
  <c r="CW29" i="8" s="1"/>
  <c r="CW30" i="2"/>
  <c r="CW30" i="8" s="1"/>
  <c r="CW40" i="2"/>
  <c r="CW41" i="2"/>
  <c r="CW41" i="8" s="1"/>
  <c r="CW42" i="2"/>
  <c r="CW42" i="8" s="1"/>
  <c r="CW43" i="2"/>
  <c r="CW43" i="8" s="1"/>
  <c r="CW55" i="2"/>
  <c r="CW55" i="8" s="1"/>
  <c r="CW56" i="2"/>
  <c r="CW56" i="8" s="1"/>
  <c r="CW44" i="2"/>
  <c r="CW44" i="8" s="1"/>
  <c r="CW45" i="2"/>
  <c r="CW45" i="8" s="1"/>
  <c r="CW46" i="2"/>
  <c r="CW46" i="8" s="1"/>
  <c r="CW31" i="2"/>
  <c r="CW31" i="8" s="1"/>
  <c r="CW47" i="2"/>
  <c r="CW47" i="8" s="1"/>
  <c r="CW32" i="2"/>
  <c r="CW32" i="8" s="1"/>
  <c r="CW57" i="2"/>
  <c r="CW57" i="8" s="1"/>
  <c r="CW58" i="2"/>
  <c r="CW58" i="8" s="1"/>
  <c r="CW33" i="2"/>
  <c r="CW33" i="8" s="1"/>
  <c r="CW59" i="2"/>
  <c r="CW59" i="8" s="1"/>
  <c r="CW48" i="2"/>
  <c r="CW48" i="8" s="1"/>
  <c r="CW49" i="2"/>
  <c r="CW49" i="8" s="1"/>
  <c r="CW34" i="2"/>
  <c r="CW34" i="8" s="1"/>
  <c r="CW60" i="2"/>
  <c r="CW60" i="8" s="1"/>
  <c r="CW61" i="2"/>
  <c r="CW61" i="8" s="1"/>
  <c r="CW50" i="2"/>
  <c r="CW50" i="8" s="1"/>
  <c r="CW35" i="2"/>
  <c r="CW35" i="8" s="1"/>
  <c r="CW62" i="2"/>
  <c r="CW62" i="8" s="1"/>
  <c r="CW36" i="2"/>
  <c r="CW36" i="8" s="1"/>
  <c r="CW51" i="2"/>
  <c r="CW51" i="8" s="1"/>
  <c r="CW37" i="2"/>
  <c r="CW37" i="8" s="1"/>
  <c r="CW63" i="2"/>
  <c r="CW63" i="8" s="1"/>
  <c r="CW22" i="2"/>
  <c r="CW22" i="8" s="1"/>
  <c r="ES25" i="2"/>
  <c r="ES26" i="2"/>
  <c r="ES27" i="2"/>
  <c r="ES28" i="2"/>
  <c r="ES54" i="2"/>
  <c r="ES29" i="2"/>
  <c r="ES30" i="2"/>
  <c r="ES40" i="2"/>
  <c r="ES41" i="2"/>
  <c r="ES42" i="2"/>
  <c r="ES43" i="2"/>
  <c r="ES55" i="2"/>
  <c r="ES56" i="2"/>
  <c r="ES44" i="2"/>
  <c r="ES45" i="2"/>
  <c r="ES46" i="2"/>
  <c r="ES31" i="2"/>
  <c r="ES47" i="2"/>
  <c r="ES32" i="2"/>
  <c r="ES57" i="2"/>
  <c r="ES58" i="2"/>
  <c r="ES33" i="2"/>
  <c r="ES59" i="2"/>
  <c r="ES48" i="2"/>
  <c r="ES49" i="2"/>
  <c r="ES34" i="2"/>
  <c r="ES60" i="2"/>
  <c r="ES61" i="2"/>
  <c r="ES50" i="2"/>
  <c r="ES35" i="2"/>
  <c r="ES62" i="2"/>
  <c r="ES36" i="2"/>
  <c r="ES51" i="2"/>
  <c r="ES37" i="2"/>
  <c r="ES63" i="2"/>
  <c r="EX63" i="2"/>
  <c r="EX7" i="2"/>
  <c r="EX8" i="2"/>
  <c r="EX9" i="2"/>
  <c r="EX10" i="2"/>
  <c r="EX11" i="2"/>
  <c r="EX12" i="2"/>
  <c r="EX13" i="2"/>
  <c r="EX14" i="2"/>
  <c r="EX15" i="2"/>
  <c r="EX16" i="2"/>
  <c r="EX17" i="2"/>
  <c r="EX18" i="2"/>
  <c r="EX19" i="2"/>
  <c r="EX20" i="2"/>
  <c r="EX21" i="2"/>
  <c r="EX22" i="2"/>
  <c r="EX25" i="2"/>
  <c r="EX26" i="2"/>
  <c r="EX27" i="2"/>
  <c r="EX28" i="2"/>
  <c r="EX54" i="2"/>
  <c r="EX29" i="2"/>
  <c r="EX30" i="2"/>
  <c r="EX40" i="2"/>
  <c r="EX41" i="2"/>
  <c r="EX42" i="2"/>
  <c r="EX43" i="2"/>
  <c r="EX55" i="2"/>
  <c r="EX56" i="2"/>
  <c r="EX44" i="2"/>
  <c r="EX45" i="2"/>
  <c r="EX46" i="2"/>
  <c r="EX31" i="2"/>
  <c r="EX47" i="2"/>
  <c r="EX32" i="2"/>
  <c r="EX57" i="2"/>
  <c r="EX58" i="2"/>
  <c r="EX33" i="2"/>
  <c r="EX59" i="2"/>
  <c r="EX48" i="2"/>
  <c r="EX49" i="2"/>
  <c r="EX34" i="2"/>
  <c r="EX60" i="2"/>
  <c r="EX61" i="2"/>
  <c r="EX50" i="2"/>
  <c r="EX35" i="2"/>
  <c r="EX62" i="2"/>
  <c r="EX36" i="2"/>
  <c r="EX51" i="2"/>
  <c r="EX37" i="2"/>
  <c r="EW10" i="2"/>
  <c r="EW7" i="2"/>
  <c r="EW8" i="2"/>
  <c r="EW9" i="2"/>
  <c r="EW11" i="2"/>
  <c r="EW12" i="2"/>
  <c r="EW13" i="2"/>
  <c r="EW14" i="2"/>
  <c r="EW15" i="2"/>
  <c r="EW16" i="2"/>
  <c r="EW17" i="2"/>
  <c r="EW18" i="2"/>
  <c r="EW19" i="2"/>
  <c r="EW20" i="2"/>
  <c r="EW21" i="2"/>
  <c r="EW22" i="2"/>
  <c r="EW25" i="2"/>
  <c r="EW26" i="2"/>
  <c r="EW27" i="2"/>
  <c r="EW28" i="2"/>
  <c r="EW54" i="2"/>
  <c r="EW29" i="2"/>
  <c r="EW30" i="2"/>
  <c r="EW40" i="2"/>
  <c r="EW41" i="2"/>
  <c r="EW42" i="2"/>
  <c r="EW43" i="2"/>
  <c r="EW55" i="2"/>
  <c r="EW56" i="2"/>
  <c r="EW44" i="2"/>
  <c r="EW45" i="2"/>
  <c r="EW46" i="2"/>
  <c r="EW31" i="2"/>
  <c r="EW47" i="2"/>
  <c r="EW32" i="2"/>
  <c r="EW57" i="2"/>
  <c r="EW58" i="2"/>
  <c r="EW33" i="2"/>
  <c r="EW59" i="2"/>
  <c r="EW48" i="2"/>
  <c r="EW49" i="2"/>
  <c r="EW34" i="2"/>
  <c r="EW60" i="2"/>
  <c r="EW61" i="2"/>
  <c r="EW50" i="2"/>
  <c r="EW35" i="2"/>
  <c r="EW62" i="2"/>
  <c r="EW36" i="2"/>
  <c r="EW51" i="2"/>
  <c r="EW37" i="2"/>
  <c r="EW63" i="2"/>
  <c r="AR9" i="2"/>
  <c r="AE9" i="2"/>
  <c r="AE9" i="8" s="1"/>
  <c r="Q9" i="2"/>
  <c r="Q9" i="8" s="1"/>
  <c r="Q7" i="2"/>
  <c r="Q8" i="2"/>
  <c r="Q8" i="8" s="1"/>
  <c r="Q10" i="2"/>
  <c r="Q10" i="8" s="1"/>
  <c r="Q11" i="2"/>
  <c r="Q11" i="8" s="1"/>
  <c r="Q12" i="2"/>
  <c r="Q12" i="8" s="1"/>
  <c r="Q13" i="2"/>
  <c r="Q13" i="8" s="1"/>
  <c r="Q14" i="2"/>
  <c r="Q14" i="8" s="1"/>
  <c r="Q15" i="2"/>
  <c r="Q15" i="8" s="1"/>
  <c r="Q16" i="2"/>
  <c r="Q16" i="8" s="1"/>
  <c r="Q17" i="2"/>
  <c r="Q17" i="8" s="1"/>
  <c r="Q18" i="2"/>
  <c r="Q18" i="8" s="1"/>
  <c r="Q19" i="2"/>
  <c r="Q19" i="8" s="1"/>
  <c r="Q20" i="2"/>
  <c r="Q20" i="8" s="1"/>
  <c r="Q21" i="2"/>
  <c r="Q21" i="8" s="1"/>
  <c r="Q22" i="2"/>
  <c r="Q22" i="8" s="1"/>
  <c r="DN7" i="2"/>
  <c r="DN8" i="2"/>
  <c r="DN8" i="8" s="1"/>
  <c r="DN10" i="2"/>
  <c r="DN10" i="8" s="1"/>
  <c r="DN11" i="2"/>
  <c r="DN11" i="8" s="1"/>
  <c r="DN12" i="2"/>
  <c r="DN12" i="8" s="1"/>
  <c r="DN13" i="2"/>
  <c r="DN13" i="8" s="1"/>
  <c r="DN14" i="2"/>
  <c r="DN14" i="8" s="1"/>
  <c r="DN15" i="2"/>
  <c r="DN15" i="8" s="1"/>
  <c r="DN16" i="2"/>
  <c r="DN16" i="8" s="1"/>
  <c r="DN17" i="2"/>
  <c r="DN17" i="8" s="1"/>
  <c r="DN18" i="2"/>
  <c r="DN18" i="8" s="1"/>
  <c r="EP18" i="2"/>
  <c r="DN19" i="2"/>
  <c r="DN19" i="8" s="1"/>
  <c r="DN20" i="2"/>
  <c r="DN21" i="2"/>
  <c r="DN21" i="8" s="1"/>
  <c r="DN22" i="2"/>
  <c r="DN22" i="8" s="1"/>
  <c r="AE7" i="2"/>
  <c r="AE8" i="2"/>
  <c r="AE8" i="8" s="1"/>
  <c r="AE10" i="2"/>
  <c r="AE10" i="8" s="1"/>
  <c r="AE11" i="2"/>
  <c r="AE12" i="2"/>
  <c r="AE12" i="8" s="1"/>
  <c r="AE13" i="2"/>
  <c r="AE14" i="2"/>
  <c r="AE15" i="2"/>
  <c r="AE16" i="2"/>
  <c r="AE17" i="2"/>
  <c r="AE18" i="2"/>
  <c r="AE19" i="2"/>
  <c r="AE19" i="8" s="1"/>
  <c r="AE20" i="2"/>
  <c r="AE21" i="2"/>
  <c r="AE21" i="8" s="1"/>
  <c r="AE22" i="2"/>
  <c r="AE22" i="8" s="1"/>
  <c r="AJ11" i="2"/>
  <c r="EG11" i="2"/>
  <c r="EU11" i="2" s="1"/>
  <c r="AW11" i="2"/>
  <c r="AV11" i="2"/>
  <c r="AI11" i="2"/>
  <c r="AD4" i="2"/>
  <c r="AD4" i="8" s="1"/>
  <c r="P4" i="2"/>
  <c r="P4" i="8" s="1"/>
  <c r="AE4" i="2"/>
  <c r="AE4" i="8" s="1"/>
  <c r="Q4" i="2"/>
  <c r="Q4" i="8" s="1"/>
  <c r="AD7" i="2"/>
  <c r="AD8" i="2"/>
  <c r="AD8" i="8" s="1"/>
  <c r="AD10" i="2"/>
  <c r="AD10" i="8" s="1"/>
  <c r="AD11" i="2"/>
  <c r="AD11" i="8" s="1"/>
  <c r="AD12" i="2"/>
  <c r="AD12" i="8" s="1"/>
  <c r="AD13" i="2"/>
  <c r="AD13" i="8" s="1"/>
  <c r="AD14" i="2"/>
  <c r="AD14" i="8" s="1"/>
  <c r="AD15" i="2"/>
  <c r="AD15" i="8" s="1"/>
  <c r="AD16" i="2"/>
  <c r="AD16" i="8" s="1"/>
  <c r="AD17" i="2"/>
  <c r="AD17" i="8" s="1"/>
  <c r="AD18" i="2"/>
  <c r="AD18" i="8" s="1"/>
  <c r="AD19" i="2"/>
  <c r="AD19" i="8" s="1"/>
  <c r="AD20" i="2"/>
  <c r="AD20" i="8" s="1"/>
  <c r="AD21" i="2"/>
  <c r="AD21" i="8" s="1"/>
  <c r="AD22" i="2"/>
  <c r="AD22" i="8" s="1"/>
  <c r="P7" i="2"/>
  <c r="P8" i="2"/>
  <c r="P8" i="8" s="1"/>
  <c r="P10" i="2"/>
  <c r="P10" i="8" s="1"/>
  <c r="P11" i="2"/>
  <c r="P11" i="8" s="1"/>
  <c r="P12" i="2"/>
  <c r="P12" i="8" s="1"/>
  <c r="P13" i="2"/>
  <c r="P13" i="8" s="1"/>
  <c r="P14" i="2"/>
  <c r="P14" i="8" s="1"/>
  <c r="P15" i="2"/>
  <c r="P15" i="8" s="1"/>
  <c r="P16" i="2"/>
  <c r="P16" i="8" s="1"/>
  <c r="P17" i="2"/>
  <c r="P17" i="8" s="1"/>
  <c r="P18" i="2"/>
  <c r="P18" i="8" s="1"/>
  <c r="P19" i="2"/>
  <c r="P19" i="8" s="1"/>
  <c r="P20" i="2"/>
  <c r="P21" i="2"/>
  <c r="P21" i="8" s="1"/>
  <c r="P22" i="2"/>
  <c r="P22" i="8" s="1"/>
  <c r="EV7" i="2"/>
  <c r="EV8" i="2"/>
  <c r="EV9" i="2"/>
  <c r="EV10" i="2"/>
  <c r="EV11" i="2"/>
  <c r="EV12" i="2"/>
  <c r="EV13" i="2"/>
  <c r="EV14" i="2"/>
  <c r="EV15" i="2"/>
  <c r="EV16" i="2"/>
  <c r="EV17" i="2"/>
  <c r="EV18" i="2"/>
  <c r="EV19" i="2"/>
  <c r="EV20" i="2"/>
  <c r="EV21" i="2"/>
  <c r="EV22" i="2"/>
  <c r="EV25" i="2"/>
  <c r="EV26" i="2"/>
  <c r="EV27" i="2"/>
  <c r="EV28" i="2"/>
  <c r="EV54" i="2"/>
  <c r="EV29" i="2"/>
  <c r="EV30" i="2"/>
  <c r="EV40" i="2"/>
  <c r="EV41" i="2"/>
  <c r="EV42" i="2"/>
  <c r="EV43" i="2"/>
  <c r="EV55" i="2"/>
  <c r="EV56" i="2"/>
  <c r="EV44" i="2"/>
  <c r="EV45" i="2"/>
  <c r="EV46" i="2"/>
  <c r="EV31" i="2"/>
  <c r="EV47" i="2"/>
  <c r="EV32" i="2"/>
  <c r="EV57" i="2"/>
  <c r="EV58" i="2"/>
  <c r="EV33" i="2"/>
  <c r="EV59" i="2"/>
  <c r="EV48" i="2"/>
  <c r="EV49" i="2"/>
  <c r="EV34" i="2"/>
  <c r="EV60" i="2"/>
  <c r="EV61" i="2"/>
  <c r="EV50" i="2"/>
  <c r="EV35" i="2"/>
  <c r="EV62" i="2"/>
  <c r="EV36" i="2"/>
  <c r="EV51" i="2"/>
  <c r="EV37" i="2"/>
  <c r="EV63" i="2"/>
  <c r="DN4" i="2"/>
  <c r="DN4" i="8" s="1"/>
  <c r="EU7" i="2"/>
  <c r="EU8" i="2"/>
  <c r="EU9" i="2"/>
  <c r="EU10" i="2"/>
  <c r="EU12" i="2"/>
  <c r="EU13" i="2"/>
  <c r="EU14" i="2"/>
  <c r="EU15" i="2"/>
  <c r="EU16" i="2"/>
  <c r="EU17" i="2"/>
  <c r="EU18" i="2"/>
  <c r="EU19" i="2"/>
  <c r="EU20" i="2"/>
  <c r="EU21" i="2"/>
  <c r="EU22" i="2"/>
  <c r="EU25" i="2"/>
  <c r="EU26" i="2"/>
  <c r="EU27" i="2"/>
  <c r="EU28" i="2"/>
  <c r="EU54" i="2"/>
  <c r="EU63" i="2"/>
  <c r="EU29" i="2"/>
  <c r="EU30" i="2"/>
  <c r="EU40" i="2"/>
  <c r="EU41" i="2"/>
  <c r="EU42" i="2"/>
  <c r="EU43" i="2"/>
  <c r="EU55" i="2"/>
  <c r="EU56" i="2"/>
  <c r="EU44" i="2"/>
  <c r="EU45" i="2"/>
  <c r="EU46" i="2"/>
  <c r="EU31" i="2"/>
  <c r="EU47" i="2"/>
  <c r="EU32" i="2"/>
  <c r="EU57" i="2"/>
  <c r="EU58" i="2"/>
  <c r="EU33" i="2"/>
  <c r="EU59" i="2"/>
  <c r="EU48" i="2"/>
  <c r="EU49" i="2"/>
  <c r="EU34" i="2"/>
  <c r="EU60" i="2"/>
  <c r="EU61" i="2"/>
  <c r="EU50" i="2"/>
  <c r="EU35" i="2"/>
  <c r="EU62" i="2"/>
  <c r="EU36" i="2"/>
  <c r="EU51" i="2"/>
  <c r="EU37" i="2"/>
  <c r="ET37" i="2"/>
  <c r="ET51" i="2"/>
  <c r="ET36" i="2"/>
  <c r="ET62" i="2"/>
  <c r="ET35" i="2"/>
  <c r="ET50" i="2"/>
  <c r="ET61" i="2"/>
  <c r="ET60" i="2"/>
  <c r="ET34" i="2"/>
  <c r="ET49" i="2"/>
  <c r="ET48" i="2"/>
  <c r="ET59" i="2"/>
  <c r="ET33" i="2"/>
  <c r="ET58" i="2"/>
  <c r="ET57" i="2"/>
  <c r="ET32" i="2"/>
  <c r="ET47" i="2"/>
  <c r="ET31" i="2"/>
  <c r="ET46" i="2"/>
  <c r="ET45" i="2"/>
  <c r="ET44" i="2"/>
  <c r="ET56" i="2"/>
  <c r="ET55" i="2"/>
  <c r="ET43" i="2"/>
  <c r="ET42" i="2"/>
  <c r="ET41" i="2"/>
  <c r="ET40" i="2"/>
  <c r="ET30" i="2"/>
  <c r="ET29" i="2"/>
  <c r="ET63" i="2"/>
  <c r="ET54" i="2"/>
  <c r="ET28" i="2"/>
  <c r="ET27" i="2"/>
  <c r="ET26" i="2"/>
  <c r="ET25" i="2"/>
  <c r="ES7" i="2"/>
  <c r="ET7" i="2"/>
  <c r="ES8" i="2"/>
  <c r="ET8" i="2"/>
  <c r="ES9" i="2"/>
  <c r="ET9" i="2"/>
  <c r="ES10" i="2"/>
  <c r="ET10" i="2"/>
  <c r="ES11" i="2"/>
  <c r="ES12" i="2"/>
  <c r="ET12" i="2"/>
  <c r="ES13" i="2"/>
  <c r="ET13" i="2"/>
  <c r="ES14" i="2"/>
  <c r="ET14" i="2"/>
  <c r="ES15" i="2"/>
  <c r="ET15" i="2"/>
  <c r="ES16" i="2"/>
  <c r="ET16" i="2"/>
  <c r="ES17" i="2"/>
  <c r="ET17" i="2"/>
  <c r="ES18" i="2"/>
  <c r="ET18" i="2"/>
  <c r="ES19" i="2"/>
  <c r="ET19" i="2"/>
  <c r="ES20" i="2"/>
  <c r="ET20" i="2"/>
  <c r="ES21" i="2"/>
  <c r="ET21" i="2"/>
  <c r="ES22" i="2"/>
  <c r="ET22" i="2"/>
  <c r="ER7" i="2"/>
  <c r="ER8" i="2"/>
  <c r="ER9" i="2"/>
  <c r="ER10" i="2"/>
  <c r="ER11" i="2"/>
  <c r="ER12" i="2"/>
  <c r="ER13" i="2"/>
  <c r="ER14" i="2"/>
  <c r="ER15" i="2"/>
  <c r="ER16" i="2"/>
  <c r="ER17" i="2"/>
  <c r="ER18" i="2"/>
  <c r="ER19" i="2"/>
  <c r="ER20" i="2"/>
  <c r="ER21" i="2"/>
  <c r="ER22" i="2"/>
  <c r="EQ22" i="2"/>
  <c r="EQ21" i="2"/>
  <c r="EQ20" i="2"/>
  <c r="EQ19" i="2"/>
  <c r="EQ18" i="2"/>
  <c r="EQ17" i="2"/>
  <c r="EQ16" i="2"/>
  <c r="EQ15" i="2"/>
  <c r="EQ14" i="2"/>
  <c r="EQ13" i="2"/>
  <c r="EQ12" i="2"/>
  <c r="EQ11" i="2"/>
  <c r="EQ10" i="2"/>
  <c r="EQ8" i="2"/>
  <c r="EQ7" i="2"/>
  <c r="DM8" i="2"/>
  <c r="DM8" i="8" s="1"/>
  <c r="DM10" i="2"/>
  <c r="DM10" i="8" s="1"/>
  <c r="DM11" i="2"/>
  <c r="DM11" i="8" s="1"/>
  <c r="DM12" i="2"/>
  <c r="DM12" i="8" s="1"/>
  <c r="DM13" i="2"/>
  <c r="DM13" i="8" s="1"/>
  <c r="DM14" i="2"/>
  <c r="DM14" i="8" s="1"/>
  <c r="DM15" i="2"/>
  <c r="DM15" i="8" s="1"/>
  <c r="DM16" i="2"/>
  <c r="DM16" i="8" s="1"/>
  <c r="DM17" i="2"/>
  <c r="DM17" i="8" s="1"/>
  <c r="DM18" i="2"/>
  <c r="DM18" i="8" s="1"/>
  <c r="DM19" i="2"/>
  <c r="DM19" i="8" s="1"/>
  <c r="DM20" i="2"/>
  <c r="DM21" i="2"/>
  <c r="DM21" i="8" s="1"/>
  <c r="DM22" i="2"/>
  <c r="DM22" i="8" s="1"/>
  <c r="DM7" i="2"/>
  <c r="ES5" i="2"/>
  <c r="DM4" i="2"/>
  <c r="DM4" i="8" s="1"/>
  <c r="CS25" i="2"/>
  <c r="EW5" i="2"/>
  <c r="EX5" i="2"/>
  <c r="EY5" i="2"/>
  <c r="BJ11" i="2" l="1"/>
  <c r="BJ11" i="8" s="1"/>
  <c r="CS54" i="2"/>
  <c r="CS32" i="2"/>
  <c r="CS32" i="8" s="1"/>
  <c r="CS45" i="2"/>
  <c r="CS45" i="8" s="1"/>
  <c r="CS63" i="2"/>
  <c r="CS63" i="8" s="1"/>
  <c r="ET11" i="2"/>
  <c r="BD17" i="2"/>
  <c r="BD17" i="8" s="1"/>
  <c r="CS7" i="2"/>
  <c r="CS42" i="2"/>
  <c r="CS42" i="8" s="1"/>
  <c r="CS62" i="2"/>
  <c r="CS62" i="8" s="1"/>
  <c r="CS19" i="2"/>
  <c r="CS19" i="8" s="1"/>
  <c r="CS21" i="2"/>
  <c r="CS21" i="8" s="1"/>
  <c r="D4" i="8"/>
  <c r="EW4" i="2"/>
  <c r="AN6" i="2"/>
  <c r="DI6" i="2"/>
  <c r="M9" i="3"/>
  <c r="CK6" i="2"/>
  <c r="I9" i="3"/>
  <c r="BY6" i="2"/>
  <c r="G56" i="3"/>
  <c r="Z6" i="2"/>
  <c r="L6" i="2"/>
  <c r="C56" i="3"/>
  <c r="S15" i="5"/>
  <c r="DB4" i="8"/>
  <c r="AG4" i="8"/>
  <c r="EZ4" i="2"/>
  <c r="AZ4" i="8"/>
  <c r="T4" i="8"/>
  <c r="DC4" i="8"/>
  <c r="L4" i="8"/>
  <c r="AU4" i="8"/>
  <c r="AF4" i="8"/>
  <c r="BV4" i="8"/>
  <c r="AK4" i="8"/>
  <c r="DV4" i="8"/>
  <c r="BS4" i="8"/>
  <c r="F4" i="8"/>
  <c r="BV6" i="2"/>
  <c r="K4" i="8"/>
  <c r="S39" i="5"/>
  <c r="S22" i="5"/>
  <c r="X4" i="8"/>
  <c r="DO4" i="8"/>
  <c r="BX6" i="2"/>
  <c r="DF4" i="8"/>
  <c r="BQ4" i="8"/>
  <c r="EY4" i="2"/>
  <c r="BX4" i="8"/>
  <c r="EL6" i="2"/>
  <c r="DB6" i="2"/>
  <c r="EQ4" i="2"/>
  <c r="S49" i="5"/>
  <c r="X6" i="2"/>
  <c r="I4" i="8"/>
  <c r="S57" i="5"/>
  <c r="S37" i="5"/>
  <c r="S20" i="5"/>
  <c r="D6" i="2"/>
  <c r="S25" i="5"/>
  <c r="T25" i="5"/>
  <c r="BF4" i="2"/>
  <c r="BF4" i="8" s="1"/>
  <c r="S6" i="2"/>
  <c r="AG6" i="2"/>
  <c r="S32" i="5"/>
  <c r="E4" i="8"/>
  <c r="U25" i="5"/>
  <c r="S42" i="5"/>
  <c r="S24" i="5"/>
  <c r="BH4" i="2"/>
  <c r="BH4" i="8" s="1"/>
  <c r="S59" i="5"/>
  <c r="CS27" i="2"/>
  <c r="CS27" i="8" s="1"/>
  <c r="S54" i="5"/>
  <c r="AU6" i="2"/>
  <c r="DW6" i="2"/>
  <c r="EX4" i="2"/>
  <c r="CS9" i="2"/>
  <c r="CS9" i="8" s="1"/>
  <c r="CS58" i="2"/>
  <c r="CS58" i="8" s="1"/>
  <c r="BD7" i="2"/>
  <c r="B7" i="2" s="1"/>
  <c r="B7" i="8" s="1"/>
  <c r="S52" i="5"/>
  <c r="S35" i="5"/>
  <c r="S18" i="5"/>
  <c r="AY4" i="8"/>
  <c r="CH4" i="8"/>
  <c r="BB4" i="8"/>
  <c r="W4" i="8"/>
  <c r="DT4" i="8"/>
  <c r="BS6" i="2"/>
  <c r="AT6" i="2"/>
  <c r="DP6" i="2"/>
  <c r="CS51" i="2"/>
  <c r="CS51" i="8" s="1"/>
  <c r="F6" i="2"/>
  <c r="CS30" i="2"/>
  <c r="CS30" i="8" s="1"/>
  <c r="AK6" i="2"/>
  <c r="CS15" i="2"/>
  <c r="CS15" i="8" s="1"/>
  <c r="CS49" i="2"/>
  <c r="CS49" i="8" s="1"/>
  <c r="EP19" i="2"/>
  <c r="U40" i="5"/>
  <c r="DQ4" i="8"/>
  <c r="AH4" i="8"/>
  <c r="DC6" i="2"/>
  <c r="BQ6" i="2"/>
  <c r="DF6" i="2"/>
  <c r="K6" i="2"/>
  <c r="CS31" i="2"/>
  <c r="CS31" i="8" s="1"/>
  <c r="BR6" i="2"/>
  <c r="CS13" i="2"/>
  <c r="CS13" i="8" s="1"/>
  <c r="CS41" i="2"/>
  <c r="CS41" i="8" s="1"/>
  <c r="CS17" i="2"/>
  <c r="CS17" i="8" s="1"/>
  <c r="CS43" i="2"/>
  <c r="CS43" i="8" s="1"/>
  <c r="CS60" i="2"/>
  <c r="CS60" i="8" s="1"/>
  <c r="Q7" i="5"/>
  <c r="BO5" i="8"/>
  <c r="AF6" i="2"/>
  <c r="AZ6" i="2"/>
  <c r="DV6" i="2"/>
  <c r="T6" i="2"/>
  <c r="BH6" i="2"/>
  <c r="CS59" i="2"/>
  <c r="CS59" i="8" s="1"/>
  <c r="CS56" i="2"/>
  <c r="CS56" i="8" s="1"/>
  <c r="CS50" i="2"/>
  <c r="CS50" i="8" s="1"/>
  <c r="AX4" i="8"/>
  <c r="DX4" i="8"/>
  <c r="CD6" i="2"/>
  <c r="S65" i="5"/>
  <c r="S48" i="5"/>
  <c r="S31" i="5"/>
  <c r="S14" i="5"/>
  <c r="S50" i="5"/>
  <c r="S33" i="5"/>
  <c r="S16" i="5"/>
  <c r="S62" i="5"/>
  <c r="S45" i="5"/>
  <c r="S28" i="5"/>
  <c r="S11" i="5"/>
  <c r="S53" i="5"/>
  <c r="S36" i="5"/>
  <c r="S61" i="5"/>
  <c r="S44" i="5"/>
  <c r="S27" i="5"/>
  <c r="S10" i="5"/>
  <c r="S19" i="5"/>
  <c r="S63" i="5"/>
  <c r="S46" i="5"/>
  <c r="S29" i="5"/>
  <c r="S12" i="5"/>
  <c r="S58" i="5"/>
  <c r="S23" i="5"/>
  <c r="Q27" i="5"/>
  <c r="BE19" i="2"/>
  <c r="BE19" i="8" s="1"/>
  <c r="BD13" i="2"/>
  <c r="BD13" i="8" s="1"/>
  <c r="BD21" i="2"/>
  <c r="BD21" i="8" s="1"/>
  <c r="EO4" i="2"/>
  <c r="CR11" i="2"/>
  <c r="CR11" i="8" s="1"/>
  <c r="CS26" i="2"/>
  <c r="CS26" i="8" s="1"/>
  <c r="CS47" i="2"/>
  <c r="CS47" i="8" s="1"/>
  <c r="S64" i="5"/>
  <c r="S60" i="5"/>
  <c r="S56" i="5"/>
  <c r="S51" i="5"/>
  <c r="S47" i="5"/>
  <c r="S43" i="5"/>
  <c r="S38" i="5"/>
  <c r="S34" i="5"/>
  <c r="S30" i="5"/>
  <c r="S21" i="5"/>
  <c r="S17" i="5"/>
  <c r="S13" i="5"/>
  <c r="S9" i="5"/>
  <c r="AN4" i="8"/>
  <c r="CE4" i="8"/>
  <c r="DN7" i="8"/>
  <c r="DN5" i="2"/>
  <c r="Q7" i="8"/>
  <c r="Q5" i="2"/>
  <c r="CW40" i="8"/>
  <c r="CW38" i="2"/>
  <c r="CW38" i="8" s="1"/>
  <c r="CW7" i="8"/>
  <c r="CW5" i="2"/>
  <c r="CV54" i="8"/>
  <c r="CV52" i="2"/>
  <c r="CV52" i="8" s="1"/>
  <c r="CV25" i="8"/>
  <c r="CV23" i="2"/>
  <c r="CV23" i="8" s="1"/>
  <c r="CV7" i="8"/>
  <c r="CV5" i="2"/>
  <c r="CU40" i="8"/>
  <c r="CU38" i="2"/>
  <c r="CU38" i="8" s="1"/>
  <c r="CT40" i="8"/>
  <c r="CT38" i="2"/>
  <c r="CT38" i="8" s="1"/>
  <c r="CR54" i="8"/>
  <c r="CR52" i="2"/>
  <c r="CR52" i="8" s="1"/>
  <c r="CR25" i="8"/>
  <c r="CR23" i="2"/>
  <c r="CR23" i="8" s="1"/>
  <c r="CR7" i="8"/>
  <c r="CQ40" i="8"/>
  <c r="CQ38" i="2"/>
  <c r="CQ38" i="8" s="1"/>
  <c r="CP54" i="8"/>
  <c r="CP52" i="2"/>
  <c r="CP52" i="8" s="1"/>
  <c r="CP25" i="8"/>
  <c r="CP23" i="2"/>
  <c r="CP23" i="8" s="1"/>
  <c r="CP7" i="8"/>
  <c r="CP5" i="2"/>
  <c r="CO40" i="8"/>
  <c r="CO38" i="2"/>
  <c r="CO38" i="8" s="1"/>
  <c r="V11" i="8"/>
  <c r="V5" i="2"/>
  <c r="BT11" i="8"/>
  <c r="BT5" i="2"/>
  <c r="DE11" i="2"/>
  <c r="DE11" i="8" s="1"/>
  <c r="DD11" i="8"/>
  <c r="DD5" i="2"/>
  <c r="DR11" i="8"/>
  <c r="DR5" i="2"/>
  <c r="BM40" i="8"/>
  <c r="BM38" i="2"/>
  <c r="BM38" i="8" s="1"/>
  <c r="BK40" i="8"/>
  <c r="BK38" i="2"/>
  <c r="BK38" i="8" s="1"/>
  <c r="BI40" i="8"/>
  <c r="BI38" i="2"/>
  <c r="BI38" i="8" s="1"/>
  <c r="BF40" i="8"/>
  <c r="BF38" i="2"/>
  <c r="BF38" i="8" s="1"/>
  <c r="BM54" i="8"/>
  <c r="BM52" i="2"/>
  <c r="BM52" i="8" s="1"/>
  <c r="BK54" i="8"/>
  <c r="BK52" i="2"/>
  <c r="BK52" i="8" s="1"/>
  <c r="BI54" i="8"/>
  <c r="BI52" i="2"/>
  <c r="BI52" i="8" s="1"/>
  <c r="BF54" i="8"/>
  <c r="BF52" i="2"/>
  <c r="BF52" i="8" s="1"/>
  <c r="BM25" i="8"/>
  <c r="BM23" i="2"/>
  <c r="BM23" i="8" s="1"/>
  <c r="BK25" i="8"/>
  <c r="BK23" i="2"/>
  <c r="BK23" i="8" s="1"/>
  <c r="BI25" i="8"/>
  <c r="BI23" i="2"/>
  <c r="BI23" i="8" s="1"/>
  <c r="BF25" i="8"/>
  <c r="BF23" i="2"/>
  <c r="BF23" i="8" s="1"/>
  <c r="BM7" i="8"/>
  <c r="BM5" i="2"/>
  <c r="BK7" i="8"/>
  <c r="BK5" i="2"/>
  <c r="BI7" i="8"/>
  <c r="BF7" i="8"/>
  <c r="BF5" i="2"/>
  <c r="BU25" i="8"/>
  <c r="BU23" i="2"/>
  <c r="BU23" i="8" s="1"/>
  <c r="CS28" i="2"/>
  <c r="CS28" i="8" s="1"/>
  <c r="BU28" i="8"/>
  <c r="CS55" i="2"/>
  <c r="CS55" i="8" s="1"/>
  <c r="BU55" i="8"/>
  <c r="CS57" i="2"/>
  <c r="CS57" i="8" s="1"/>
  <c r="BU57" i="8"/>
  <c r="CS33" i="2"/>
  <c r="CS33" i="8" s="1"/>
  <c r="BU33" i="8"/>
  <c r="CS48" i="2"/>
  <c r="CS48" i="8" s="1"/>
  <c r="BU48" i="8"/>
  <c r="CS34" i="2"/>
  <c r="CS34" i="8" s="1"/>
  <c r="BU34" i="8"/>
  <c r="CS61" i="2"/>
  <c r="CS61" i="8" s="1"/>
  <c r="BU61" i="8"/>
  <c r="CS35" i="2"/>
  <c r="CS35" i="8" s="1"/>
  <c r="BU35" i="8"/>
  <c r="CS36" i="2"/>
  <c r="CS36" i="8" s="1"/>
  <c r="BU36" i="8"/>
  <c r="CS37" i="2"/>
  <c r="CS37" i="8" s="1"/>
  <c r="BU37" i="8"/>
  <c r="CG7" i="8"/>
  <c r="CG40" i="8"/>
  <c r="CG38" i="2"/>
  <c r="CG38" i="8" s="1"/>
  <c r="DE25" i="8"/>
  <c r="DE23" i="2"/>
  <c r="DE23" i="8" s="1"/>
  <c r="DE54" i="8"/>
  <c r="DE52" i="2"/>
  <c r="DE52" i="8" s="1"/>
  <c r="H27" i="3"/>
  <c r="BZ4" i="8"/>
  <c r="CJ4" i="8"/>
  <c r="AM4" i="8"/>
  <c r="Y4" i="8"/>
  <c r="DH4" i="8"/>
  <c r="CS29" i="2"/>
  <c r="CS29" i="8" s="1"/>
  <c r="CS44" i="2"/>
  <c r="CS44" i="8" s="1"/>
  <c r="AS4" i="8"/>
  <c r="R4" i="8"/>
  <c r="CK4" i="8"/>
  <c r="CS25" i="8"/>
  <c r="CS54" i="8"/>
  <c r="EO20" i="2"/>
  <c r="DM20" i="8"/>
  <c r="AI11" i="8"/>
  <c r="AI5" i="2"/>
  <c r="AW11" i="8"/>
  <c r="AW5" i="2"/>
  <c r="AJ11" i="8"/>
  <c r="AJ5" i="2"/>
  <c r="BE20" i="2"/>
  <c r="BE20" i="8" s="1"/>
  <c r="AE20" i="8"/>
  <c r="BE18" i="2"/>
  <c r="AE18" i="8"/>
  <c r="BE16" i="2"/>
  <c r="AE16" i="8"/>
  <c r="BE14" i="2"/>
  <c r="BE14" i="8" s="1"/>
  <c r="AE14" i="8"/>
  <c r="AE7" i="8"/>
  <c r="AE5" i="2"/>
  <c r="CS7" i="8"/>
  <c r="DM7" i="8"/>
  <c r="DM5" i="2"/>
  <c r="EO5" i="2" s="1"/>
  <c r="BD20" i="2"/>
  <c r="BD20" i="8" s="1"/>
  <c r="P20" i="8"/>
  <c r="P7" i="8"/>
  <c r="P5" i="2"/>
  <c r="AD7" i="8"/>
  <c r="AD5" i="2"/>
  <c r="AV11" i="8"/>
  <c r="AV5" i="2"/>
  <c r="DS11" i="8"/>
  <c r="H11" i="8"/>
  <c r="EG5" i="2"/>
  <c r="BE17" i="2"/>
  <c r="BE17" i="8" s="1"/>
  <c r="AE17" i="8"/>
  <c r="BE15" i="2"/>
  <c r="AE15" i="8"/>
  <c r="BE13" i="2"/>
  <c r="BE13" i="8" s="1"/>
  <c r="AE13" i="8"/>
  <c r="BE11" i="2"/>
  <c r="BE11" i="8" s="1"/>
  <c r="AE11" i="8"/>
  <c r="EP20" i="2"/>
  <c r="DN20" i="8"/>
  <c r="AR9" i="8"/>
  <c r="AR5" i="2"/>
  <c r="CW54" i="8"/>
  <c r="CW52" i="2"/>
  <c r="CW52" i="8" s="1"/>
  <c r="CW25" i="8"/>
  <c r="CW23" i="2"/>
  <c r="CW23" i="8" s="1"/>
  <c r="CV40" i="8"/>
  <c r="CV38" i="2"/>
  <c r="CV38" i="8" s="1"/>
  <c r="CU54" i="8"/>
  <c r="CU52" i="2"/>
  <c r="CU52" i="8" s="1"/>
  <c r="CU25" i="8"/>
  <c r="CU23" i="2"/>
  <c r="CU23" i="8" s="1"/>
  <c r="CU7" i="8"/>
  <c r="CU5" i="2"/>
  <c r="CT54" i="8"/>
  <c r="CT52" i="2"/>
  <c r="CT52" i="8" s="1"/>
  <c r="CT25" i="8"/>
  <c r="CT23" i="2"/>
  <c r="CT23" i="8" s="1"/>
  <c r="CT7" i="8"/>
  <c r="CT5" i="2"/>
  <c r="CR40" i="8"/>
  <c r="CR38" i="2"/>
  <c r="CR38" i="8" s="1"/>
  <c r="CQ54" i="8"/>
  <c r="CQ52" i="2"/>
  <c r="CQ52" i="8" s="1"/>
  <c r="CQ25" i="8"/>
  <c r="CQ23" i="2"/>
  <c r="CQ23" i="8" s="1"/>
  <c r="CQ7" i="8"/>
  <c r="CQ5" i="2"/>
  <c r="CP40" i="8"/>
  <c r="CP38" i="2"/>
  <c r="CP38" i="8" s="1"/>
  <c r="CO54" i="8"/>
  <c r="CO52" i="2"/>
  <c r="CO52" i="8" s="1"/>
  <c r="CO25" i="8"/>
  <c r="CO23" i="2"/>
  <c r="CO23" i="8" s="1"/>
  <c r="CO7" i="8"/>
  <c r="CO5" i="2"/>
  <c r="U11" i="8"/>
  <c r="U5" i="2"/>
  <c r="CF11" i="8"/>
  <c r="CF5" i="2"/>
  <c r="G11" i="8"/>
  <c r="EF5" i="2"/>
  <c r="BN40" i="8"/>
  <c r="BN38" i="2"/>
  <c r="BN38" i="8" s="1"/>
  <c r="BL40" i="8"/>
  <c r="BL38" i="2"/>
  <c r="BL38" i="8" s="1"/>
  <c r="BJ40" i="8"/>
  <c r="BJ38" i="2"/>
  <c r="BJ38" i="8" s="1"/>
  <c r="BG40" i="8"/>
  <c r="BG38" i="2"/>
  <c r="BG38" i="8" s="1"/>
  <c r="BN54" i="8"/>
  <c r="BN52" i="2"/>
  <c r="BN52" i="8" s="1"/>
  <c r="BL54" i="8"/>
  <c r="BL52" i="2"/>
  <c r="BL52" i="8" s="1"/>
  <c r="BJ54" i="8"/>
  <c r="BJ52" i="2"/>
  <c r="BJ52" i="8" s="1"/>
  <c r="BG54" i="8"/>
  <c r="BG52" i="2"/>
  <c r="BG52" i="8" s="1"/>
  <c r="BN25" i="8"/>
  <c r="BN23" i="2"/>
  <c r="BN23" i="8" s="1"/>
  <c r="BL25" i="8"/>
  <c r="BL23" i="2"/>
  <c r="BL23" i="8" s="1"/>
  <c r="BJ25" i="8"/>
  <c r="BJ23" i="2"/>
  <c r="BJ23" i="8" s="1"/>
  <c r="BG25" i="8"/>
  <c r="BG23" i="2"/>
  <c r="BG23" i="8" s="1"/>
  <c r="BN7" i="8"/>
  <c r="BN5" i="2"/>
  <c r="BL7" i="8"/>
  <c r="BL5" i="2"/>
  <c r="BJ7" i="8"/>
  <c r="BJ5" i="2"/>
  <c r="BG7" i="8"/>
  <c r="BG5" i="2"/>
  <c r="BU7" i="8"/>
  <c r="BU54" i="8"/>
  <c r="BU52" i="2"/>
  <c r="BU52" i="8" s="1"/>
  <c r="CS40" i="2"/>
  <c r="BU40" i="8"/>
  <c r="BU38" i="2"/>
  <c r="BU38" i="8" s="1"/>
  <c r="CS46" i="2"/>
  <c r="CS46" i="8" s="1"/>
  <c r="BU46" i="8"/>
  <c r="CG25" i="8"/>
  <c r="CG23" i="2"/>
  <c r="CG23" i="8" s="1"/>
  <c r="CG54" i="8"/>
  <c r="CG52" i="2"/>
  <c r="CG52" i="8" s="1"/>
  <c r="DE7" i="8"/>
  <c r="DE40" i="8"/>
  <c r="DE38" i="2"/>
  <c r="DE38" i="8" s="1"/>
  <c r="CL4" i="8"/>
  <c r="J42" i="3"/>
  <c r="AO4" i="8"/>
  <c r="AA4" i="8"/>
  <c r="F42" i="3"/>
  <c r="M4" i="8"/>
  <c r="N56" i="3"/>
  <c r="DJ4" i="8"/>
  <c r="CX5" i="8"/>
  <c r="CX4" i="2"/>
  <c r="CX4" i="8" s="1"/>
  <c r="BE7" i="2"/>
  <c r="BI11" i="2"/>
  <c r="BI11" i="8" s="1"/>
  <c r="BD15" i="2"/>
  <c r="BD15" i="8" s="1"/>
  <c r="BD19" i="2"/>
  <c r="BA4" i="8"/>
  <c r="AL4" i="8"/>
  <c r="Z4" i="8"/>
  <c r="DW4" i="8"/>
  <c r="DU4" i="8"/>
  <c r="DI4" i="8"/>
  <c r="DG4" i="8"/>
  <c r="CI4" i="8"/>
  <c r="CC4" i="8"/>
  <c r="BY4" i="8"/>
  <c r="BW4" i="8"/>
  <c r="T54" i="5"/>
  <c r="Q65" i="5"/>
  <c r="Q61" i="5"/>
  <c r="Q57" i="5"/>
  <c r="Q52" i="5"/>
  <c r="Q48" i="5"/>
  <c r="Q44" i="5"/>
  <c r="Q39" i="5"/>
  <c r="Q35" i="5"/>
  <c r="Q31" i="5"/>
  <c r="Q10" i="5"/>
  <c r="Q62" i="5"/>
  <c r="Q58" i="5"/>
  <c r="Q53" i="5"/>
  <c r="Q49" i="5"/>
  <c r="Q45" i="5"/>
  <c r="Q36" i="5"/>
  <c r="Q32" i="5"/>
  <c r="Q28" i="5"/>
  <c r="Q11" i="5"/>
  <c r="U9" i="5"/>
  <c r="U11" i="5"/>
  <c r="U13" i="5"/>
  <c r="U15" i="5"/>
  <c r="U17" i="5"/>
  <c r="U19" i="5"/>
  <c r="U21" i="5"/>
  <c r="U23" i="5"/>
  <c r="U28" i="5"/>
  <c r="U30" i="5"/>
  <c r="U32" i="5"/>
  <c r="U34" i="5"/>
  <c r="U36" i="5"/>
  <c r="U38" i="5"/>
  <c r="U43" i="5"/>
  <c r="U45" i="5"/>
  <c r="U47" i="5"/>
  <c r="U49" i="5"/>
  <c r="U51" i="5"/>
  <c r="U53" i="5"/>
  <c r="U56" i="5"/>
  <c r="U58" i="5"/>
  <c r="U60" i="5"/>
  <c r="U62" i="5"/>
  <c r="U64" i="5"/>
  <c r="Q63" i="5"/>
  <c r="Q59" i="5"/>
  <c r="Q50" i="5"/>
  <c r="Q46" i="5"/>
  <c r="Q42" i="5"/>
  <c r="Q37" i="5"/>
  <c r="Q33" i="5"/>
  <c r="Q29" i="5"/>
  <c r="Q12" i="5"/>
  <c r="U10" i="5"/>
  <c r="U12" i="5"/>
  <c r="U14" i="5"/>
  <c r="U16" i="5"/>
  <c r="U18" i="5"/>
  <c r="U20" i="5"/>
  <c r="U22" i="5"/>
  <c r="U24" i="5"/>
  <c r="U27" i="5"/>
  <c r="U29" i="5"/>
  <c r="U31" i="5"/>
  <c r="U33" i="5"/>
  <c r="U35" i="5"/>
  <c r="U37" i="5"/>
  <c r="U39" i="5"/>
  <c r="U42" i="5"/>
  <c r="U44" i="5"/>
  <c r="U46" i="5"/>
  <c r="U48" i="5"/>
  <c r="U50" i="5"/>
  <c r="U52" i="5"/>
  <c r="U57" i="5"/>
  <c r="U59" i="5"/>
  <c r="U61" i="5"/>
  <c r="U63" i="5"/>
  <c r="U65" i="5"/>
  <c r="Q64" i="5"/>
  <c r="Q60" i="5"/>
  <c r="Q56" i="5"/>
  <c r="Q51" i="5"/>
  <c r="Q47" i="5"/>
  <c r="Q43" i="5"/>
  <c r="Q38" i="5"/>
  <c r="Q34" i="5"/>
  <c r="Q30" i="5"/>
  <c r="Q9" i="5"/>
  <c r="ER4" i="2"/>
  <c r="EV5" i="2"/>
  <c r="BE10" i="2"/>
  <c r="BD4" i="2"/>
  <c r="BD4" i="8" s="1"/>
  <c r="B17" i="2"/>
  <c r="B17" i="8" s="1"/>
  <c r="EP11" i="2"/>
  <c r="BE12" i="2"/>
  <c r="EP10" i="2"/>
  <c r="C20" i="2"/>
  <c r="C20" i="8" s="1"/>
  <c r="BE4" i="2"/>
  <c r="BE4" i="8" s="1"/>
  <c r="BE8" i="2"/>
  <c r="BE8" i="8" s="1"/>
  <c r="BE21" i="2"/>
  <c r="BE21" i="8" s="1"/>
  <c r="BL4" i="2"/>
  <c r="BL4" i="8" s="1"/>
  <c r="BD10" i="2"/>
  <c r="BD10" i="8" s="1"/>
  <c r="EP15" i="2"/>
  <c r="BE22" i="2"/>
  <c r="BE22" i="8" s="1"/>
  <c r="EP22" i="2"/>
  <c r="EP14" i="2"/>
  <c r="B15" i="2"/>
  <c r="B15" i="8" s="1"/>
  <c r="BD8" i="2"/>
  <c r="BD11" i="2"/>
  <c r="BD12" i="2"/>
  <c r="BD14" i="2"/>
  <c r="BD14" i="8" s="1"/>
  <c r="BD16" i="2"/>
  <c r="BD18" i="2"/>
  <c r="BD22" i="2"/>
  <c r="BD22" i="8" s="1"/>
  <c r="EO7" i="2"/>
  <c r="EO22" i="2"/>
  <c r="EO21" i="2"/>
  <c r="EO19" i="2"/>
  <c r="EO18" i="2"/>
  <c r="EO17" i="2"/>
  <c r="EO16" i="2"/>
  <c r="EO15" i="2"/>
  <c r="EO14" i="2"/>
  <c r="EO13" i="2"/>
  <c r="EO12" i="2"/>
  <c r="EO11" i="2"/>
  <c r="EO10" i="2"/>
  <c r="EO8" i="2"/>
  <c r="EP8" i="2"/>
  <c r="EP13" i="2"/>
  <c r="EP17" i="2"/>
  <c r="EP21" i="2"/>
  <c r="EP4" i="2"/>
  <c r="EP16" i="2"/>
  <c r="EP12" i="2"/>
  <c r="EP7" i="2"/>
  <c r="BG4" i="2"/>
  <c r="BG4" i="8" s="1"/>
  <c r="ER5" i="2"/>
  <c r="BN4" i="2"/>
  <c r="BN4" i="8" s="1"/>
  <c r="BO4" i="2"/>
  <c r="BO4" i="8" s="1"/>
  <c r="BU11" i="2"/>
  <c r="BU11" i="8" s="1"/>
  <c r="CG11" i="2"/>
  <c r="CG11" i="8" s="1"/>
  <c r="BK4" i="2"/>
  <c r="BK4" i="8" s="1"/>
  <c r="J4" i="8"/>
  <c r="BM4" i="2"/>
  <c r="BM4" i="8" s="1"/>
  <c r="C11" i="2"/>
  <c r="C11" i="8" s="1"/>
  <c r="EV4" i="2"/>
  <c r="CS22" i="2"/>
  <c r="CS22" i="8" s="1"/>
  <c r="CS20" i="2"/>
  <c r="CS20" i="8" s="1"/>
  <c r="CS18" i="2"/>
  <c r="CS18" i="8" s="1"/>
  <c r="CS16" i="2"/>
  <c r="CS16" i="8" s="1"/>
  <c r="CS14" i="2"/>
  <c r="CS14" i="8" s="1"/>
  <c r="CS12" i="2"/>
  <c r="CS12" i="8" s="1"/>
  <c r="CS10" i="2"/>
  <c r="CS10" i="8" s="1"/>
  <c r="CS8" i="2"/>
  <c r="CS8" i="8" s="1"/>
  <c r="DA4" i="8"/>
  <c r="EQ5" i="2"/>
  <c r="CR5" i="2" l="1"/>
  <c r="DE5" i="2"/>
  <c r="DE5" i="8" s="1"/>
  <c r="C19" i="2"/>
  <c r="C19" i="8" s="1"/>
  <c r="B20" i="2"/>
  <c r="B20" i="8" s="1"/>
  <c r="C21" i="2"/>
  <c r="C21" i="8" s="1"/>
  <c r="B13" i="2"/>
  <c r="B13" i="8" s="1"/>
  <c r="BD7" i="8"/>
  <c r="C13" i="2"/>
  <c r="C13" i="8" s="1"/>
  <c r="C14" i="2"/>
  <c r="C14" i="8" s="1"/>
  <c r="B21" i="2"/>
  <c r="B21" i="8" s="1"/>
  <c r="C27" i="3"/>
  <c r="G42" i="3"/>
  <c r="G9" i="3"/>
  <c r="G27" i="3"/>
  <c r="C42" i="3"/>
  <c r="C9" i="3"/>
  <c r="U54" i="5"/>
  <c r="S40" i="5"/>
  <c r="Q40" i="5"/>
  <c r="P5" i="8"/>
  <c r="P6" i="2"/>
  <c r="BK5" i="8"/>
  <c r="BK6" i="2"/>
  <c r="B4" i="2"/>
  <c r="B24" i="2" s="1"/>
  <c r="BL5" i="8"/>
  <c r="BL6" i="2"/>
  <c r="AE5" i="8"/>
  <c r="AE6" i="2"/>
  <c r="C17" i="2"/>
  <c r="C17" i="8" s="1"/>
  <c r="Q54" i="5"/>
  <c r="BM5" i="8"/>
  <c r="BM6" i="2"/>
  <c r="CX6" i="2"/>
  <c r="BN5" i="8"/>
  <c r="BN6" i="2"/>
  <c r="DM5" i="8"/>
  <c r="DM6" i="2"/>
  <c r="CS52" i="2"/>
  <c r="CS52" i="8" s="1"/>
  <c r="BJ5" i="8"/>
  <c r="BG5" i="8"/>
  <c r="BG6" i="2"/>
  <c r="AR5" i="8"/>
  <c r="AR6" i="2"/>
  <c r="BF5" i="8"/>
  <c r="BF6" i="2"/>
  <c r="DN5" i="8"/>
  <c r="DN6" i="2"/>
  <c r="BO6" i="2"/>
  <c r="Q5" i="8"/>
  <c r="Q6" i="2"/>
  <c r="B10" i="2"/>
  <c r="B10" i="8" s="1"/>
  <c r="AD5" i="8"/>
  <c r="AD6" i="2"/>
  <c r="CS23" i="2"/>
  <c r="CS23" i="8" s="1"/>
  <c r="E42" i="3"/>
  <c r="D9" i="3"/>
  <c r="E27" i="3"/>
  <c r="J27" i="3"/>
  <c r="N27" i="3"/>
  <c r="H42" i="3"/>
  <c r="D56" i="3"/>
  <c r="F56" i="3"/>
  <c r="I56" i="3"/>
  <c r="M56" i="3"/>
  <c r="E9" i="3"/>
  <c r="H9" i="3"/>
  <c r="F27" i="3"/>
  <c r="D42" i="3"/>
  <c r="I42" i="3"/>
  <c r="M42" i="3"/>
  <c r="F9" i="3"/>
  <c r="J9" i="3"/>
  <c r="N9" i="3"/>
  <c r="D27" i="3"/>
  <c r="I27" i="3"/>
  <c r="M27" i="3"/>
  <c r="N42" i="3"/>
  <c r="E56" i="3"/>
  <c r="H56" i="3"/>
  <c r="J56" i="3"/>
  <c r="C8" i="2"/>
  <c r="C8" i="8" s="1"/>
  <c r="B19" i="2"/>
  <c r="B19" i="8" s="1"/>
  <c r="BD19" i="8"/>
  <c r="S6" i="5"/>
  <c r="EF4" i="2"/>
  <c r="G4" i="8" s="1"/>
  <c r="G5" i="8"/>
  <c r="CF5" i="8"/>
  <c r="CF4" i="2"/>
  <c r="CF6" i="2" s="1"/>
  <c r="U5" i="8"/>
  <c r="U4" i="2"/>
  <c r="CO5" i="8"/>
  <c r="CO4" i="2"/>
  <c r="CO4" i="8" s="1"/>
  <c r="CQ5" i="8"/>
  <c r="CQ4" i="2"/>
  <c r="CQ4" i="8" s="1"/>
  <c r="CT5" i="8"/>
  <c r="CT4" i="2"/>
  <c r="CT4" i="8" s="1"/>
  <c r="CU5" i="8"/>
  <c r="CU4" i="2"/>
  <c r="CU4" i="8" s="1"/>
  <c r="EG4" i="2"/>
  <c r="EG6" i="2" s="1"/>
  <c r="EU5" i="2"/>
  <c r="DS5" i="8"/>
  <c r="H5" i="8"/>
  <c r="C16" i="2"/>
  <c r="C16" i="8" s="1"/>
  <c r="BE16" i="8"/>
  <c r="C18" i="2"/>
  <c r="C18" i="8" s="1"/>
  <c r="BE18" i="8"/>
  <c r="DR5" i="8"/>
  <c r="DR4" i="2"/>
  <c r="DR6" i="2" s="1"/>
  <c r="DD5" i="8"/>
  <c r="DD4" i="2"/>
  <c r="DD6" i="2" s="1"/>
  <c r="BU5" i="2"/>
  <c r="CG5" i="2"/>
  <c r="BI5" i="2"/>
  <c r="B18" i="2"/>
  <c r="B18" i="8" s="1"/>
  <c r="BD18" i="8"/>
  <c r="B11" i="2"/>
  <c r="B11" i="8" s="1"/>
  <c r="BD11" i="8"/>
  <c r="C12" i="2"/>
  <c r="C12" i="8" s="1"/>
  <c r="BE12" i="8"/>
  <c r="C10" i="2"/>
  <c r="C10" i="8" s="1"/>
  <c r="BE10" i="8"/>
  <c r="B16" i="2"/>
  <c r="B16" i="8" s="1"/>
  <c r="BD16" i="8"/>
  <c r="B12" i="2"/>
  <c r="B12" i="8" s="1"/>
  <c r="BD12" i="8"/>
  <c r="B8" i="2"/>
  <c r="BD8" i="8"/>
  <c r="BE7" i="8"/>
  <c r="BE5" i="2"/>
  <c r="C7" i="2"/>
  <c r="CS40" i="8"/>
  <c r="CS38" i="2"/>
  <c r="CS38" i="8" s="1"/>
  <c r="C15" i="2"/>
  <c r="C15" i="8" s="1"/>
  <c r="BE15" i="8"/>
  <c r="AV5" i="8"/>
  <c r="AV4" i="2"/>
  <c r="AJ5" i="8"/>
  <c r="AJ4" i="2"/>
  <c r="AJ6" i="2" s="1"/>
  <c r="AW5" i="8"/>
  <c r="AW4" i="2"/>
  <c r="AW6" i="2" s="1"/>
  <c r="AI5" i="8"/>
  <c r="AI4" i="2"/>
  <c r="BT5" i="8"/>
  <c r="BT4" i="2"/>
  <c r="BT6" i="2" s="1"/>
  <c r="V5" i="8"/>
  <c r="V4" i="2"/>
  <c r="V6" i="2" s="1"/>
  <c r="CP5" i="8"/>
  <c r="CP4" i="2"/>
  <c r="CP4" i="8" s="1"/>
  <c r="CR5" i="8"/>
  <c r="CR4" i="2"/>
  <c r="CV5" i="8"/>
  <c r="CV4" i="2"/>
  <c r="CV4" i="8" s="1"/>
  <c r="CW5" i="8"/>
  <c r="CW4" i="2"/>
  <c r="CW4" i="8" s="1"/>
  <c r="BD5" i="2"/>
  <c r="ET5" i="2"/>
  <c r="C22" i="2"/>
  <c r="C22" i="8" s="1"/>
  <c r="C4" i="2"/>
  <c r="C4" i="8" s="1"/>
  <c r="EP5" i="2"/>
  <c r="CS11" i="2"/>
  <c r="CS11" i="8" s="1"/>
  <c r="B22" i="2"/>
  <c r="B22" i="8" s="1"/>
  <c r="B14" i="2"/>
  <c r="B14" i="8" s="1"/>
  <c r="T7" i="5"/>
  <c r="S7" i="5"/>
  <c r="Q13" i="5"/>
  <c r="Q15" i="5"/>
  <c r="Q17" i="5"/>
  <c r="Q19" i="5"/>
  <c r="Q21" i="5"/>
  <c r="Q23" i="5"/>
  <c r="Q25" i="5"/>
  <c r="Q14" i="5"/>
  <c r="Q16" i="5"/>
  <c r="Q18" i="5"/>
  <c r="Q20" i="5"/>
  <c r="Q22" i="5"/>
  <c r="Q24" i="5"/>
  <c r="B53" i="2" l="1"/>
  <c r="B39" i="2"/>
  <c r="B4" i="8"/>
  <c r="AV4" i="8"/>
  <c r="CR4" i="8"/>
  <c r="AI4" i="8"/>
  <c r="CR6" i="2"/>
  <c r="CQ6" i="2"/>
  <c r="U4" i="8"/>
  <c r="CT6" i="2"/>
  <c r="CW6" i="2"/>
  <c r="U6" i="5"/>
  <c r="U6" i="2"/>
  <c r="BI5" i="8"/>
  <c r="AV6" i="2"/>
  <c r="BD5" i="8"/>
  <c r="BD6" i="2"/>
  <c r="CG5" i="8"/>
  <c r="AI6" i="2"/>
  <c r="V4" i="8"/>
  <c r="AJ4" i="8"/>
  <c r="BU5" i="8"/>
  <c r="EF6" i="2"/>
  <c r="CV6" i="2"/>
  <c r="CP6" i="2"/>
  <c r="BE5" i="8"/>
  <c r="BE6" i="2"/>
  <c r="CO6" i="2"/>
  <c r="CU6" i="2"/>
  <c r="Q6" i="5"/>
  <c r="H4" i="8"/>
  <c r="DS4" i="8"/>
  <c r="EU4" i="2"/>
  <c r="BI4" i="2"/>
  <c r="BI4" i="8" s="1"/>
  <c r="CS5" i="2"/>
  <c r="BT4" i="8"/>
  <c r="BU4" i="2"/>
  <c r="BU4" i="8" s="1"/>
  <c r="AW4" i="8"/>
  <c r="BJ4" i="2"/>
  <c r="C7" i="8"/>
  <c r="C5" i="2"/>
  <c r="B8" i="8"/>
  <c r="B5" i="2"/>
  <c r="DD4" i="8"/>
  <c r="DE4" i="2"/>
  <c r="DR4" i="8"/>
  <c r="ET4" i="2"/>
  <c r="T6" i="5"/>
  <c r="CF4" i="8"/>
  <c r="CG4" i="2"/>
  <c r="CG4" i="8" s="1"/>
  <c r="U7" i="5"/>
  <c r="BI6" i="2" l="1"/>
  <c r="BU6" i="2"/>
  <c r="BJ4" i="8"/>
  <c r="BJ6" i="2"/>
  <c r="DE4" i="8"/>
  <c r="DE6" i="2"/>
  <c r="C5" i="8"/>
  <c r="C6" i="2"/>
  <c r="CG6" i="2"/>
  <c r="B5" i="8"/>
  <c r="B6" i="2"/>
  <c r="CS5" i="8"/>
  <c r="CS4" i="2"/>
  <c r="CS4" i="8" s="1"/>
  <c r="ES4" i="2"/>
  <c r="CS6" i="2" l="1"/>
</calcChain>
</file>

<file path=xl/comments1.xml><?xml version="1.0" encoding="utf-8"?>
<comments xmlns="http://schemas.openxmlformats.org/spreadsheetml/2006/main">
  <authors>
    <author>jmarks</author>
    <author>jennifer berg</author>
    <author>Alicia A. Diaz</author>
  </authors>
  <commentList>
    <comment ref="L3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N3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Z3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AB3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AN3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AP3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BA3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BC3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BU3" author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Y3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CA3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CG3" author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CK3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CM3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CW3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CY3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DE3" author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DI3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DK3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DM3" author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forumla.
</t>
        </r>
      </text>
    </comment>
    <comment ref="DN3" author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forumla.
</t>
        </r>
      </text>
    </comment>
    <comment ref="DW3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DY3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EA3" author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forumla.
</t>
        </r>
      </text>
    </comment>
    <comment ref="EB3" author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forumla.
</t>
        </r>
      </text>
    </comment>
    <comment ref="EK3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EM3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B4" author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forumla.
</t>
        </r>
      </text>
    </comment>
    <comment ref="C4" author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forumla.
</t>
        </r>
      </text>
    </comment>
    <comment ref="P4" author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forumla.
</t>
        </r>
      </text>
    </comment>
    <comment ref="Q4" author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forumla.
</t>
        </r>
      </text>
    </comment>
    <comment ref="AD4" author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forumla.
</t>
        </r>
      </text>
    </comment>
    <comment ref="AE4" author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forumla.
</t>
        </r>
      </text>
    </comment>
    <comment ref="AQ4" author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forumla.
</t>
        </r>
      </text>
    </comment>
    <comment ref="AR4" author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forumla.
</t>
        </r>
      </text>
    </comment>
    <comment ref="P9" authorId="0">
      <text>
        <r>
          <rPr>
            <b/>
            <sz val="10"/>
            <color indexed="81"/>
            <rFont val="Tahoma"/>
            <family val="2"/>
          </rPr>
          <t>jmarks: from</t>
        </r>
        <r>
          <rPr>
            <sz val="10"/>
            <color indexed="81"/>
            <rFont val="Tahoma"/>
            <family val="2"/>
          </rPr>
          <t xml:space="preserve">
webcaspar</t>
        </r>
      </text>
    </comment>
    <comment ref="Q9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
</t>
        </r>
      </text>
    </comment>
    <comment ref="AD9" author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from webcaspar</t>
        </r>
      </text>
    </comment>
    <comment ref="AE9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
</t>
        </r>
      </text>
    </comment>
    <comment ref="AQ9" authorId="0">
      <text>
        <r>
          <rPr>
            <b/>
            <sz val="10"/>
            <color indexed="81"/>
            <rFont val="Tahoma"/>
            <family val="2"/>
          </rPr>
          <t>jmarks: from webcaspar</t>
        </r>
      </text>
    </comment>
    <comment ref="AR9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
</t>
        </r>
      </text>
    </comment>
    <comment ref="DM9" authorId="1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U11" author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includes supplemental numbers from DTAE schools left out of IPEDS </t>
        </r>
      </text>
    </comment>
    <comment ref="V11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includes schools not counted by IPEDS</t>
        </r>
      </text>
    </comment>
    <comment ref="AI11" author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includes numbers from DTAE schools not in IPEDS</t>
        </r>
      </text>
    </comment>
    <comment ref="AJ11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includes DTAE schools not counted by IPEDS</t>
        </r>
      </text>
    </comment>
    <comment ref="AV11" author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includes numbers for DTAE schools left out of IPEDS</t>
        </r>
      </text>
    </comment>
    <comment ref="AW11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includes DTAE schools not counted by IPEDS</t>
        </r>
      </text>
    </comment>
    <comment ref="BT11" author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includes numbers for DTAE schools left out of IPEDS</t>
        </r>
      </text>
    </comment>
    <comment ref="CF11" author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includes numbers for DTAE schools left out of IPEDS</t>
        </r>
      </text>
    </comment>
    <comment ref="DD11" author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includes numbers for DTAE schools left out of IPEDS</t>
        </r>
      </text>
    </comment>
    <comment ref="DR11" authorId="2">
      <text>
        <r>
          <rPr>
            <b/>
            <sz val="8"/>
            <color indexed="81"/>
            <rFont val="Tahoma"/>
            <family val="2"/>
          </rPr>
          <t>Alicia A. Diaz:</t>
        </r>
        <r>
          <rPr>
            <sz val="8"/>
            <color indexed="81"/>
            <rFont val="Tahoma"/>
            <family val="2"/>
          </rPr>
          <t xml:space="preserve">
additional amount extrapolated</t>
        </r>
      </text>
    </comment>
    <comment ref="EF11" author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includes numbers for DTAE schools left out of IPEDS</t>
        </r>
      </text>
    </comment>
    <comment ref="EG11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includes DTAE schools not counted by IPEDS</t>
        </r>
      </text>
    </comment>
  </commentList>
</comments>
</file>

<file path=xl/comments2.xml><?xml version="1.0" encoding="utf-8"?>
<comments xmlns="http://schemas.openxmlformats.org/spreadsheetml/2006/main">
  <authors>
    <author>jmarks</author>
  </authors>
  <commentList>
    <comment ref="N3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</commentList>
</comments>
</file>

<file path=xl/sharedStrings.xml><?xml version="1.0" encoding="utf-8"?>
<sst xmlns="http://schemas.openxmlformats.org/spreadsheetml/2006/main" count="466" uniqueCount="163">
  <si>
    <t>18-24</t>
  </si>
  <si>
    <t>25-34</t>
  </si>
  <si>
    <t xml:space="preserve"> </t>
  </si>
  <si>
    <t>35 and over</t>
  </si>
  <si>
    <t xml:space="preserve"> 18 and over</t>
  </si>
  <si>
    <t>SREB States</t>
  </si>
  <si>
    <t>Alabama</t>
  </si>
  <si>
    <t>Arkansas</t>
  </si>
  <si>
    <t>Florida</t>
  </si>
  <si>
    <t>Georgia</t>
  </si>
  <si>
    <t>Kentucky</t>
  </si>
  <si>
    <t>Louisiana</t>
  </si>
  <si>
    <t>Maryland</t>
  </si>
  <si>
    <t>Mississippi</t>
  </si>
  <si>
    <t>Oklahoma</t>
  </si>
  <si>
    <t>Tennessee</t>
  </si>
  <si>
    <t>Texas</t>
  </si>
  <si>
    <t>Virginia</t>
  </si>
  <si>
    <t>1995</t>
  </si>
  <si>
    <t>Fall Headcount Enrollments</t>
  </si>
  <si>
    <t>Age Unknown</t>
  </si>
  <si>
    <t>1987</t>
  </si>
  <si>
    <t>1989</t>
  </si>
  <si>
    <t>1991</t>
  </si>
  <si>
    <t>1993</t>
  </si>
  <si>
    <t>North Carolina</t>
  </si>
  <si>
    <t>South Carolina</t>
  </si>
  <si>
    <t>West Virginia</t>
  </si>
  <si>
    <t>Delaware</t>
  </si>
  <si>
    <t>Sources:</t>
  </si>
  <si>
    <t>Under 18</t>
  </si>
  <si>
    <t>18 to 24</t>
  </si>
  <si>
    <t>Source:</t>
  </si>
  <si>
    <t>check figures</t>
  </si>
  <si>
    <t>Alaska</t>
  </si>
  <si>
    <t>Arizona</t>
  </si>
  <si>
    <t>California</t>
  </si>
  <si>
    <t>Colorado</t>
  </si>
  <si>
    <t>Connecticut</t>
  </si>
  <si>
    <t>District of Columbia</t>
  </si>
  <si>
    <t>Hawaii</t>
  </si>
  <si>
    <t>Idaho</t>
  </si>
  <si>
    <t>Illinois</t>
  </si>
  <si>
    <t>Indiana</t>
  </si>
  <si>
    <t>Iowa</t>
  </si>
  <si>
    <t>Kansas</t>
  </si>
  <si>
    <t>Maine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</si>
  <si>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</si>
  <si>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</si>
  <si>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</si>
  <si>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</si>
  <si>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</si>
  <si>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</si>
  <si>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</si>
  <si>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</si>
  <si>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</si>
  <si>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</si>
  <si>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</si>
  <si>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</si>
  <si>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</si>
  <si>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</si>
  <si>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</si>
  <si>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</si>
  <si>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</si>
  <si>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</si>
  <si>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</si>
  <si>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</si>
  <si>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</si>
  <si>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</si>
  <si>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>SREB analysis of NCES data sets</t>
  </si>
  <si>
    <t>All Ages (including those of unknown age)</t>
  </si>
  <si>
    <t>Percent Age Unknown</t>
  </si>
  <si>
    <t>25 to 49</t>
  </si>
  <si>
    <t>25 to 64</t>
  </si>
  <si>
    <t>Population by Age</t>
  </si>
  <si>
    <t>From population by age database.</t>
  </si>
  <si>
    <t>under 18</t>
  </si>
  <si>
    <t>25-49</t>
  </si>
  <si>
    <t>65 and Older</t>
  </si>
  <si>
    <t xml:space="preserve"> 50-64</t>
  </si>
  <si>
    <t>50 to 64</t>
  </si>
  <si>
    <t>65 and older</t>
  </si>
  <si>
    <r>
      <t>25 to 49</t>
    </r>
    <r>
      <rPr>
        <vertAlign val="superscript"/>
        <sz val="10"/>
        <rFont val="Arial"/>
        <family val="2"/>
      </rPr>
      <t>2</t>
    </r>
  </si>
  <si>
    <t>under 5</t>
  </si>
  <si>
    <t>5-17</t>
  </si>
  <si>
    <t>24 and younger</t>
  </si>
  <si>
    <r>
      <t>College Enrollment Rates by Age</t>
    </r>
    <r>
      <rPr>
        <vertAlign val="superscript"/>
        <sz val="10"/>
        <rFont val="Arial"/>
        <family val="2"/>
      </rPr>
      <t>1</t>
    </r>
  </si>
  <si>
    <t>50 states and D.C.</t>
  </si>
  <si>
    <t xml:space="preserve">   as a percent of U.S.</t>
  </si>
  <si>
    <t>West</t>
  </si>
  <si>
    <t>Midwest</t>
  </si>
  <si>
    <t>Northeast</t>
  </si>
  <si>
    <t xml:space="preserve"> * Indicates less than 0.1 percent.</t>
  </si>
  <si>
    <t>SREB states</t>
  </si>
  <si>
    <r>
      <t xml:space="preserve">   as a percent of U.S.</t>
    </r>
    <r>
      <rPr>
        <vertAlign val="superscript"/>
        <sz val="10"/>
        <rFont val="Arial"/>
        <family val="2"/>
      </rPr>
      <t>3</t>
    </r>
  </si>
  <si>
    <r>
      <t>Percent of U.S. Population Enrolled in College</t>
    </r>
    <r>
      <rPr>
        <vertAlign val="superscript"/>
        <sz val="10"/>
        <rFont val="Arial"/>
        <family val="2"/>
      </rPr>
      <t/>
    </r>
  </si>
  <si>
    <t>50 and older</t>
  </si>
  <si>
    <t>Jul '11</t>
  </si>
  <si>
    <t xml:space="preserve"> June 2013</t>
  </si>
  <si>
    <t>Jul '07</t>
  </si>
  <si>
    <t>&lt;18</t>
  </si>
  <si>
    <t>65+</t>
  </si>
  <si>
    <t>Unk</t>
  </si>
  <si>
    <t>Grand Total</t>
  </si>
  <si>
    <t>Percent of Total</t>
  </si>
  <si>
    <r>
      <t>Alabama</t>
    </r>
    <r>
      <rPr>
        <vertAlign val="superscript"/>
        <sz val="10"/>
        <rFont val="Arial"/>
        <family val="2"/>
      </rPr>
      <t>2</t>
    </r>
  </si>
  <si>
    <r>
      <t>Florida</t>
    </r>
    <r>
      <rPr>
        <vertAlign val="superscript"/>
        <sz val="10"/>
        <rFont val="Arial"/>
        <family val="2"/>
      </rPr>
      <t>2</t>
    </r>
  </si>
  <si>
    <r>
      <t>Georgia</t>
    </r>
    <r>
      <rPr>
        <vertAlign val="superscript"/>
        <sz val="10"/>
        <rFont val="Arial"/>
        <family val="2"/>
      </rPr>
      <t>2</t>
    </r>
  </si>
  <si>
    <r>
      <t>Kentucky</t>
    </r>
    <r>
      <rPr>
        <vertAlign val="superscript"/>
        <sz val="10"/>
        <rFont val="Arial"/>
        <family val="2"/>
      </rPr>
      <t>2</t>
    </r>
  </si>
  <si>
    <r>
      <t>West Virginia</t>
    </r>
    <r>
      <rPr>
        <vertAlign val="superscript"/>
        <sz val="10"/>
        <rFont val="Arial"/>
        <family val="2"/>
      </rPr>
      <t>2</t>
    </r>
  </si>
  <si>
    <r>
      <t>Arizona</t>
    </r>
    <r>
      <rPr>
        <vertAlign val="superscript"/>
        <sz val="10"/>
        <rFont val="Arial"/>
        <family val="2"/>
      </rPr>
      <t>2</t>
    </r>
  </si>
  <si>
    <r>
      <t>California</t>
    </r>
    <r>
      <rPr>
        <vertAlign val="superscript"/>
        <sz val="10"/>
        <rFont val="Arial"/>
        <family val="2"/>
      </rPr>
      <t>2</t>
    </r>
  </si>
  <si>
    <r>
      <t>Colorado</t>
    </r>
    <r>
      <rPr>
        <vertAlign val="superscript"/>
        <sz val="10"/>
        <rFont val="Arial"/>
        <family val="2"/>
      </rPr>
      <t>2</t>
    </r>
  </si>
  <si>
    <r>
      <t>Utah</t>
    </r>
    <r>
      <rPr>
        <vertAlign val="superscript"/>
        <sz val="10"/>
        <rFont val="Arial"/>
        <family val="2"/>
      </rPr>
      <t>2</t>
    </r>
  </si>
  <si>
    <r>
      <t>Illinois</t>
    </r>
    <r>
      <rPr>
        <vertAlign val="superscript"/>
        <sz val="10"/>
        <rFont val="Arial"/>
        <family val="2"/>
      </rPr>
      <t>2</t>
    </r>
  </si>
  <si>
    <r>
      <t>Minnesota</t>
    </r>
    <r>
      <rPr>
        <vertAlign val="superscript"/>
        <sz val="10"/>
        <rFont val="Arial"/>
        <family val="2"/>
      </rPr>
      <t>2</t>
    </r>
  </si>
  <si>
    <r>
      <t>Missouri</t>
    </r>
    <r>
      <rPr>
        <vertAlign val="superscript"/>
        <sz val="10"/>
        <rFont val="Arial"/>
        <family val="2"/>
      </rPr>
      <t>2</t>
    </r>
  </si>
  <si>
    <r>
      <t>Connecticut</t>
    </r>
    <r>
      <rPr>
        <vertAlign val="superscript"/>
        <sz val="10"/>
        <rFont val="Arial"/>
        <family val="2"/>
      </rPr>
      <t>2</t>
    </r>
  </si>
  <si>
    <r>
      <t>Massachusetts</t>
    </r>
    <r>
      <rPr>
        <vertAlign val="superscript"/>
        <sz val="10"/>
        <rFont val="Arial"/>
        <family val="2"/>
      </rPr>
      <t>2</t>
    </r>
  </si>
  <si>
    <r>
      <t>New York</t>
    </r>
    <r>
      <rPr>
        <vertAlign val="superscript"/>
        <sz val="10"/>
        <rFont val="Arial"/>
        <family val="2"/>
      </rPr>
      <t>2</t>
    </r>
  </si>
  <si>
    <r>
      <t>Pennsylvania</t>
    </r>
    <r>
      <rPr>
        <vertAlign val="superscript"/>
        <sz val="10"/>
        <rFont val="Arial"/>
        <family val="2"/>
      </rPr>
      <t>2</t>
    </r>
  </si>
  <si>
    <r>
      <t>Rhode Island</t>
    </r>
    <r>
      <rPr>
        <vertAlign val="superscript"/>
        <sz val="10"/>
        <rFont val="Arial"/>
        <family val="2"/>
      </rPr>
      <t>2</t>
    </r>
  </si>
  <si>
    <r>
      <t>District of Columbia</t>
    </r>
    <r>
      <rPr>
        <vertAlign val="superscript"/>
        <sz val="10"/>
        <rFont val="Arial"/>
        <family val="2"/>
      </rPr>
      <t>2,3</t>
    </r>
  </si>
  <si>
    <r>
      <t>Alabama</t>
    </r>
    <r>
      <rPr>
        <vertAlign val="superscript"/>
        <sz val="10"/>
        <rFont val="Arial"/>
        <family val="2"/>
      </rPr>
      <t>4</t>
    </r>
  </si>
  <si>
    <r>
      <t>Florida</t>
    </r>
    <r>
      <rPr>
        <vertAlign val="superscript"/>
        <sz val="10"/>
        <rFont val="Arial"/>
        <family val="2"/>
      </rPr>
      <t>4</t>
    </r>
  </si>
  <si>
    <r>
      <t>Georgia</t>
    </r>
    <r>
      <rPr>
        <vertAlign val="superscript"/>
        <sz val="10"/>
        <rFont val="Arial"/>
        <family val="2"/>
      </rPr>
      <t>4</t>
    </r>
  </si>
  <si>
    <r>
      <t>Kentucky</t>
    </r>
    <r>
      <rPr>
        <vertAlign val="superscript"/>
        <sz val="10"/>
        <rFont val="Arial"/>
        <family val="2"/>
      </rPr>
      <t>4</t>
    </r>
  </si>
  <si>
    <r>
      <t>West Virginia</t>
    </r>
    <r>
      <rPr>
        <vertAlign val="superscript"/>
        <sz val="10"/>
        <rFont val="Arial"/>
        <family val="2"/>
      </rPr>
      <t>4</t>
    </r>
  </si>
  <si>
    <r>
      <t>Arizona</t>
    </r>
    <r>
      <rPr>
        <vertAlign val="superscript"/>
        <sz val="10"/>
        <rFont val="Arial"/>
        <family val="2"/>
      </rPr>
      <t>4</t>
    </r>
  </si>
  <si>
    <r>
      <t>California</t>
    </r>
    <r>
      <rPr>
        <vertAlign val="superscript"/>
        <sz val="10"/>
        <rFont val="Arial"/>
        <family val="2"/>
      </rPr>
      <t>4</t>
    </r>
  </si>
  <si>
    <r>
      <t>Colorado</t>
    </r>
    <r>
      <rPr>
        <vertAlign val="superscript"/>
        <sz val="10"/>
        <rFont val="Arial"/>
        <family val="2"/>
      </rPr>
      <t>4</t>
    </r>
  </si>
  <si>
    <r>
      <t>Utah</t>
    </r>
    <r>
      <rPr>
        <vertAlign val="superscript"/>
        <sz val="10"/>
        <rFont val="Arial"/>
        <family val="2"/>
      </rPr>
      <t>4</t>
    </r>
  </si>
  <si>
    <r>
      <t>Illinois</t>
    </r>
    <r>
      <rPr>
        <vertAlign val="superscript"/>
        <sz val="10"/>
        <rFont val="Arial"/>
        <family val="2"/>
      </rPr>
      <t>4</t>
    </r>
  </si>
  <si>
    <r>
      <t>Minnesota</t>
    </r>
    <r>
      <rPr>
        <vertAlign val="superscript"/>
        <sz val="10"/>
        <rFont val="Arial"/>
        <family val="2"/>
      </rPr>
      <t>4</t>
    </r>
  </si>
  <si>
    <r>
      <t>Missouri</t>
    </r>
    <r>
      <rPr>
        <vertAlign val="superscript"/>
        <sz val="10"/>
        <rFont val="Arial"/>
        <family val="2"/>
      </rPr>
      <t>4</t>
    </r>
  </si>
  <si>
    <r>
      <t>Connecticut</t>
    </r>
    <r>
      <rPr>
        <vertAlign val="superscript"/>
        <sz val="10"/>
        <rFont val="Arial"/>
        <family val="2"/>
      </rPr>
      <t>4</t>
    </r>
  </si>
  <si>
    <r>
      <t>Massachusetts</t>
    </r>
    <r>
      <rPr>
        <vertAlign val="superscript"/>
        <sz val="10"/>
        <rFont val="Arial"/>
        <family val="2"/>
      </rPr>
      <t>4</t>
    </r>
  </si>
  <si>
    <r>
      <t>New York</t>
    </r>
    <r>
      <rPr>
        <vertAlign val="superscript"/>
        <sz val="10"/>
        <rFont val="Arial"/>
        <family val="2"/>
      </rPr>
      <t>4</t>
    </r>
  </si>
  <si>
    <r>
      <t>Pennsylvania</t>
    </r>
    <r>
      <rPr>
        <vertAlign val="superscript"/>
        <sz val="10"/>
        <rFont val="Arial"/>
        <family val="2"/>
      </rPr>
      <t>4</t>
    </r>
  </si>
  <si>
    <r>
      <t>Rhode Island</t>
    </r>
    <r>
      <rPr>
        <vertAlign val="superscript"/>
        <sz val="10"/>
        <rFont val="Arial"/>
        <family val="2"/>
      </rPr>
      <t>4</t>
    </r>
  </si>
  <si>
    <r>
      <t>District of Columbia</t>
    </r>
    <r>
      <rPr>
        <vertAlign val="superscript"/>
        <sz val="10"/>
        <rFont val="Arial"/>
        <family val="2"/>
      </rPr>
      <t>4,5</t>
    </r>
  </si>
  <si>
    <r>
      <t>Age Distribution of College Students</t>
    </r>
    <r>
      <rPr>
        <vertAlign val="superscript"/>
        <sz val="10"/>
        <rFont val="Arial"/>
        <family val="2"/>
      </rPr>
      <t>1</t>
    </r>
  </si>
  <si>
    <t>Jul '13</t>
  </si>
  <si>
    <t>Table 29</t>
  </si>
  <si>
    <t>Percent of Total Students, Fall 2013</t>
  </si>
  <si>
    <t>SREB analysis of National Center for Education Statistics fall enrollment surveys — www.nces.ed.gov/ipeds.</t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</si>
  <si>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These states contain the headquarters for an online-only college or university. Beginning with the 2007 and 2011 figures, students attending online-only institutions are excluded from the state counts. </t>
    </r>
  </si>
  <si>
    <t xml:space="preserve"> June 2015</t>
  </si>
  <si>
    <t>Change in Percent of Total Students, Fall 2009 to 2013</t>
  </si>
  <si>
    <t>Table 30</t>
  </si>
  <si>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These states contain the headquarters for an online-only college or university. Beginning with the 2007 and 2011 figures, students attending online-only institutions are excluded from the state counts.</t>
    </r>
  </si>
  <si>
    <r>
      <t xml:space="preserve">U.S. Census Bureau: "State Single Year of Age and Sex Population Estimates: April 1, 2000 to July 1, 2013 </t>
    </r>
    <r>
      <rPr>
        <sz val="10"/>
        <rFont val="Calibri"/>
        <family val="2"/>
      </rPr>
      <t>—</t>
    </r>
    <r>
      <rPr>
        <sz val="10"/>
        <rFont val="Arial"/>
        <family val="2"/>
      </rPr>
      <t xml:space="preserve"> Resident Population." (2014)  — www.census.gov.
SREB analysis of National Center for Education Statistics fall enrollment surveys — (www.nces.ed.gov/ipeds).</t>
    </r>
  </si>
  <si>
    <t>July '09</t>
  </si>
  <si>
    <t>Jul '09</t>
  </si>
  <si>
    <t>25-64</t>
  </si>
  <si>
    <r>
      <t>25 to 64</t>
    </r>
    <r>
      <rPr>
        <vertAlign val="superscript"/>
        <sz val="10"/>
        <rFont val="Arial"/>
        <family val="2"/>
      </rPr>
      <t>2</t>
    </r>
  </si>
  <si>
    <r>
      <t>50 to 64</t>
    </r>
    <r>
      <rPr>
        <vertAlign val="superscript"/>
        <sz val="10"/>
        <rFont val="Arial"/>
        <family val="2"/>
      </rPr>
      <t>2</t>
    </r>
  </si>
  <si>
    <r>
      <rPr>
        <vertAlign val="superscript"/>
        <sz val="10"/>
        <rFont val="Arial"/>
        <family val="2"/>
      </rPr>
      <t xml:space="preserve">2 </t>
    </r>
    <r>
      <rPr>
        <sz val="10"/>
        <rFont val="Arial"/>
        <family val="2"/>
      </rPr>
      <t>Two overlapping working-age adult groups are shown deliberately.</t>
    </r>
  </si>
  <si>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>Figures represent enrollments in degree-granting institutions eligible for federal Title IV student financial aid in the 50 states and the District of Columbia, excluding service schools and online-only colleges and universities.</t>
    </r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</si>
  <si>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May not calculate from the numbers shown, due to rounding.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</si>
  <si>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Includes students enrolled full time or part time in degree-granting institutions eligible for federal Title IV student financial aid in the 50 states and the District of Columbia, excluding service schools and online-only colleges and universities. The population data upon which these rates are based include all people living in a state more than six months a year, including college students. The enrollment counts include all students enrolled in a state, regardless of their home states.</t>
    </r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</si>
  <si>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In fall 2006, Strayer University reported all its campuses nationwide in the figures for its District of Columbia campus. Now District of Columbia figures represent only the District of Columbia campus.</t>
    </r>
  </si>
  <si>
    <r>
      <rPr>
        <vertAlign val="superscript"/>
        <sz val="10"/>
        <rFont val="Arial"/>
        <family val="2"/>
      </rPr>
      <t>5</t>
    </r>
    <r>
      <rPr>
        <sz val="10"/>
        <rFont val="Arial"/>
        <family val="2"/>
      </rPr>
      <t xml:space="preserve"> In fall 2006, Strayer University reported all its campuses nationwide in the figures for its District of Columbia campus. Now District of Columbia figures represent only the District of Columbia campus.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</si>
</sst>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0.0_)"/>
    <numFmt numFmtId="165" formatCode="0.0%"/>
    <numFmt numFmtId="166" formatCode="0_);\(0\)"/>
    <numFmt numFmtId="167" formatCode="_(* #,##0_);_(* \(#,##0\);_(* &quot;-&quot;??_);_(@_)"/>
    <numFmt numFmtId="168" formatCode="0.00_)"/>
    <numFmt numFmtId="169" formatCode="0.0"/>
    <numFmt numFmtId="170" formatCode="#,##0.0_);\(#,##0.0\)"/>
  </numFmts>
  <fonts count="23">
    <font>
      <sz val="10"/>
      <name val="Helv"/>
    </font>
    <font>
      <sz val="12"/>
      <name val="AGaramond"/>
      <family val="3"/>
    </font>
    <font>
      <sz val="10"/>
      <name val="Arial"/>
      <family val="2"/>
    </font>
    <font>
      <sz val="8"/>
      <name val="Helv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8"/>
      <color indexed="81"/>
      <name val="Tahoma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b/>
      <sz val="10"/>
      <color indexed="12"/>
      <name val="Arial"/>
      <family val="2"/>
    </font>
    <font>
      <u val="singleAccounting"/>
      <sz val="10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0"/>
      <color rgb="FF0000FF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theme="1"/>
      </bottom>
      <diagonal/>
    </border>
    <border>
      <left/>
      <right/>
      <top style="thin">
        <color indexed="8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indexed="8"/>
      </top>
      <bottom style="thin">
        <color indexed="8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3">
    <xf numFmtId="0" fontId="0" fillId="0" borderId="0">
      <alignment horizontal="left" wrapText="1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6">
    <xf numFmtId="37" fontId="0" fillId="0" borderId="0" xfId="0" applyNumberFormat="1" applyAlignment="1"/>
    <xf numFmtId="37" fontId="2" fillId="0" borderId="0" xfId="0" applyNumberFormat="1" applyFont="1" applyAlignment="1"/>
    <xf numFmtId="37" fontId="2" fillId="0" borderId="1" xfId="0" applyNumberFormat="1" applyFont="1" applyBorder="1" applyAlignment="1"/>
    <xf numFmtId="37" fontId="2" fillId="0" borderId="2" xfId="0" applyNumberFormat="1" applyFont="1" applyBorder="1" applyAlignment="1"/>
    <xf numFmtId="37" fontId="2" fillId="0" borderId="0" xfId="0" applyNumberFormat="1" applyFont="1" applyBorder="1" applyAlignment="1"/>
    <xf numFmtId="37" fontId="2" fillId="0" borderId="1" xfId="0" applyNumberFormat="1" applyFont="1" applyBorder="1" applyAlignment="1">
      <alignment horizontal="centerContinuous"/>
    </xf>
    <xf numFmtId="37" fontId="2" fillId="0" borderId="3" xfId="0" applyNumberFormat="1" applyFont="1" applyBorder="1" applyAlignment="1">
      <alignment horizontal="centerContinuous"/>
    </xf>
    <xf numFmtId="37" fontId="2" fillId="2" borderId="1" xfId="0" applyNumberFormat="1" applyFont="1" applyFill="1" applyBorder="1" applyAlignment="1">
      <alignment horizontal="centerContinuous"/>
    </xf>
    <xf numFmtId="37" fontId="2" fillId="2" borderId="3" xfId="0" applyNumberFormat="1" applyFont="1" applyFill="1" applyBorder="1" applyAlignment="1">
      <alignment horizontal="centerContinuous"/>
    </xf>
    <xf numFmtId="37" fontId="2" fillId="0" borderId="4" xfId="0" applyNumberFormat="1" applyFont="1" applyBorder="1" applyAlignment="1">
      <alignment horizontal="centerContinuous"/>
    </xf>
    <xf numFmtId="0" fontId="2" fillId="0" borderId="0" xfId="0" applyFont="1" applyAlignment="1" applyProtection="1">
      <alignment horizontal="centerContinuous"/>
    </xf>
    <xf numFmtId="0" fontId="2" fillId="0" borderId="0" xfId="0" applyFont="1" applyFill="1" applyProtection="1">
      <alignment horizontal="left" wrapText="1"/>
    </xf>
    <xf numFmtId="0" fontId="2" fillId="0" borderId="0" xfId="0" applyFont="1">
      <alignment horizontal="left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 applyProtection="1">
      <alignment horizontal="left"/>
    </xf>
    <xf numFmtId="37" fontId="10" fillId="0" borderId="0" xfId="0" applyNumberFormat="1" applyFont="1" applyAlignment="1">
      <alignment horizontal="left"/>
    </xf>
    <xf numFmtId="0" fontId="2" fillId="0" borderId="0" xfId="0" applyFont="1" applyProtection="1">
      <alignment horizontal="left" wrapText="1"/>
    </xf>
    <xf numFmtId="0" fontId="2" fillId="0" borderId="0" xfId="0" applyFont="1" applyBorder="1" applyProtection="1">
      <alignment horizontal="left" wrapText="1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Border="1">
      <alignment horizontal="left" wrapText="1"/>
    </xf>
    <xf numFmtId="167" fontId="2" fillId="0" borderId="7" xfId="1" applyNumberFormat="1" applyFont="1" applyBorder="1"/>
    <xf numFmtId="0" fontId="2" fillId="0" borderId="0" xfId="0" applyFont="1" applyAlignment="1">
      <alignment horizontal="left"/>
    </xf>
    <xf numFmtId="0" fontId="2" fillId="0" borderId="0" xfId="0" applyFont="1" applyFill="1">
      <alignment horizontal="left" wrapText="1"/>
    </xf>
    <xf numFmtId="0" fontId="2" fillId="2" borderId="0" xfId="0" applyFont="1" applyFill="1" applyAlignment="1" applyProtection="1">
      <alignment horizontal="left"/>
    </xf>
    <xf numFmtId="0" fontId="2" fillId="0" borderId="0" xfId="0" applyFont="1" applyAlignment="1" applyProtection="1">
      <alignment horizontal="left" vertical="top"/>
    </xf>
    <xf numFmtId="0" fontId="2" fillId="0" borderId="1" xfId="0" applyFont="1" applyBorder="1" applyProtection="1">
      <alignment horizontal="left" wrapText="1"/>
    </xf>
    <xf numFmtId="0" fontId="2" fillId="0" borderId="0" xfId="0" applyFont="1" applyBorder="1" applyAlignment="1" applyProtection="1">
      <alignment horizontal="center"/>
    </xf>
    <xf numFmtId="0" fontId="2" fillId="0" borderId="2" xfId="0" applyFont="1" applyBorder="1" applyProtection="1">
      <alignment horizontal="left" wrapText="1"/>
    </xf>
    <xf numFmtId="0" fontId="2" fillId="0" borderId="0" xfId="0" applyFont="1" applyBorder="1" applyAlignment="1" applyProtection="1">
      <alignment horizontal="centerContinuous"/>
    </xf>
    <xf numFmtId="37" fontId="2" fillId="0" borderId="0" xfId="0" applyNumberFormat="1" applyFont="1" applyAlignment="1">
      <alignment horizontal="centerContinuous"/>
    </xf>
    <xf numFmtId="37" fontId="2" fillId="0" borderId="0" xfId="0" applyNumberFormat="1" applyFont="1" applyFill="1" applyAlignment="1"/>
    <xf numFmtId="37" fontId="2" fillId="0" borderId="0" xfId="0" applyNumberFormat="1" applyFont="1" applyAlignment="1">
      <alignment horizontal="left"/>
    </xf>
    <xf numFmtId="37" fontId="2" fillId="0" borderId="0" xfId="0" applyNumberFormat="1" applyFont="1" applyAlignment="1">
      <alignment vertical="top"/>
    </xf>
    <xf numFmtId="37" fontId="2" fillId="0" borderId="0" xfId="0" applyNumberFormat="1" applyFont="1" applyAlignment="1">
      <alignment vertical="top" wrapText="1"/>
    </xf>
    <xf numFmtId="37" fontId="2" fillId="0" borderId="1" xfId="0" applyNumberFormat="1" applyFont="1" applyFill="1" applyBorder="1" applyAlignment="1">
      <alignment horizontal="centerContinuous"/>
    </xf>
    <xf numFmtId="37" fontId="2" fillId="0" borderId="0" xfId="0" applyNumberFormat="1" applyFont="1" applyFill="1" applyBorder="1" applyAlignment="1"/>
    <xf numFmtId="37" fontId="2" fillId="0" borderId="10" xfId="0" applyNumberFormat="1" applyFont="1" applyBorder="1" applyAlignment="1">
      <alignment horizontal="centerContinuous"/>
    </xf>
    <xf numFmtId="37" fontId="7" fillId="0" borderId="0" xfId="0" applyNumberFormat="1" applyFont="1" applyFill="1" applyAlignment="1"/>
    <xf numFmtId="37" fontId="7" fillId="0" borderId="0" xfId="0" applyNumberFormat="1" applyFont="1" applyFill="1" applyBorder="1" applyAlignment="1"/>
    <xf numFmtId="37" fontId="2" fillId="0" borderId="3" xfId="0" applyNumberFormat="1" applyFont="1" applyFill="1" applyBorder="1" applyAlignment="1">
      <alignment horizontal="centerContinuous"/>
    </xf>
    <xf numFmtId="0" fontId="2" fillId="0" borderId="4" xfId="0" applyFont="1" applyBorder="1" applyAlignment="1" applyProtection="1">
      <alignment horizontal="centerContinuous"/>
    </xf>
    <xf numFmtId="0" fontId="10" fillId="0" borderId="0" xfId="0" applyFont="1" applyFill="1" applyBorder="1" applyAlignment="1" applyProtection="1">
      <alignment horizontal="centerContinuous"/>
    </xf>
    <xf numFmtId="0" fontId="10" fillId="0" borderId="0" xfId="0" applyFont="1" applyFill="1" applyProtection="1">
      <alignment horizontal="left" wrapText="1"/>
    </xf>
    <xf numFmtId="0" fontId="10" fillId="0" borderId="0" xfId="0" applyFont="1" applyFill="1">
      <alignment horizontal="left" wrapText="1"/>
    </xf>
    <xf numFmtId="0" fontId="2" fillId="0" borderId="0" xfId="0" applyFont="1" applyFill="1" applyBorder="1" applyProtection="1">
      <alignment horizontal="left" wrapText="1"/>
    </xf>
    <xf numFmtId="37" fontId="0" fillId="0" borderId="0" xfId="0" applyNumberFormat="1" applyBorder="1" applyAlignment="1">
      <alignment vertical="top" wrapText="1"/>
    </xf>
    <xf numFmtId="37" fontId="2" fillId="0" borderId="8" xfId="0" applyNumberFormat="1" applyFont="1" applyBorder="1" applyAlignment="1"/>
    <xf numFmtId="37" fontId="2" fillId="0" borderId="11" xfId="0" applyNumberFormat="1" applyFont="1" applyBorder="1" applyAlignment="1"/>
    <xf numFmtId="37" fontId="2" fillId="0" borderId="13" xfId="0" applyNumberFormat="1" applyFont="1" applyBorder="1" applyAlignment="1">
      <alignment horizontal="centerContinuous"/>
    </xf>
    <xf numFmtId="37" fontId="2" fillId="0" borderId="14" xfId="0" applyNumberFormat="1" applyFont="1" applyFill="1" applyBorder="1" applyAlignment="1">
      <alignment horizontal="centerContinuous"/>
    </xf>
    <xf numFmtId="37" fontId="2" fillId="2" borderId="13" xfId="0" applyNumberFormat="1" applyFont="1" applyFill="1" applyBorder="1" applyAlignment="1">
      <alignment horizontal="centerContinuous"/>
    </xf>
    <xf numFmtId="37" fontId="2" fillId="0" borderId="0" xfId="0" applyNumberFormat="1" applyFont="1" applyFill="1" applyBorder="1" applyAlignment="1">
      <alignment horizontal="right" vertical="top"/>
    </xf>
    <xf numFmtId="37" fontId="2" fillId="0" borderId="11" xfId="0" applyNumberFormat="1" applyFont="1" applyBorder="1" applyAlignment="1">
      <alignment horizontal="right" vertical="top"/>
    </xf>
    <xf numFmtId="37" fontId="2" fillId="0" borderId="0" xfId="0" applyNumberFormat="1" applyFont="1" applyBorder="1" applyAlignment="1">
      <alignment horizontal="right" vertical="top"/>
    </xf>
    <xf numFmtId="37" fontId="2" fillId="0" borderId="11" xfId="0" applyNumberFormat="1" applyFont="1" applyFill="1" applyBorder="1" applyAlignment="1">
      <alignment horizontal="right" vertical="top"/>
    </xf>
    <xf numFmtId="37" fontId="2" fillId="2" borderId="11" xfId="0" applyNumberFormat="1" applyFont="1" applyFill="1" applyBorder="1" applyAlignment="1">
      <alignment horizontal="right" vertical="top"/>
    </xf>
    <xf numFmtId="37" fontId="2" fillId="2" borderId="0" xfId="0" applyNumberFormat="1" applyFont="1" applyFill="1" applyBorder="1" applyAlignment="1">
      <alignment horizontal="right" vertical="top"/>
    </xf>
    <xf numFmtId="37" fontId="2" fillId="0" borderId="7" xfId="0" applyNumberFormat="1" applyFont="1" applyBorder="1" applyAlignment="1">
      <alignment horizontal="right" vertical="top"/>
    </xf>
    <xf numFmtId="37" fontId="2" fillId="0" borderId="0" xfId="0" applyNumberFormat="1" applyFont="1" applyBorder="1" applyAlignment="1" applyProtection="1">
      <alignment horizontal="right" vertical="top"/>
    </xf>
    <xf numFmtId="165" fontId="8" fillId="0" borderId="0" xfId="0" applyNumberFormat="1" applyFont="1" applyFill="1" applyBorder="1" applyAlignment="1" applyProtection="1">
      <alignment horizontal="right" vertical="top"/>
    </xf>
    <xf numFmtId="37" fontId="2" fillId="3" borderId="0" xfId="0" applyNumberFormat="1" applyFont="1" applyFill="1" applyBorder="1" applyAlignment="1">
      <alignment horizontal="right" vertical="top"/>
    </xf>
    <xf numFmtId="37" fontId="2" fillId="0" borderId="8" xfId="0" applyNumberFormat="1" applyFont="1" applyFill="1" applyBorder="1" applyAlignment="1">
      <alignment horizontal="right" vertical="top"/>
    </xf>
    <xf numFmtId="37" fontId="2" fillId="0" borderId="15" xfId="0" applyNumberFormat="1" applyFont="1" applyBorder="1" applyAlignment="1">
      <alignment horizontal="right" vertical="top"/>
    </xf>
    <xf numFmtId="37" fontId="2" fillId="0" borderId="8" xfId="0" applyNumberFormat="1" applyFont="1" applyBorder="1" applyAlignment="1">
      <alignment horizontal="right" vertical="top"/>
    </xf>
    <xf numFmtId="37" fontId="2" fillId="2" borderId="15" xfId="0" applyNumberFormat="1" applyFont="1" applyFill="1" applyBorder="1" applyAlignment="1">
      <alignment horizontal="right" vertical="top"/>
    </xf>
    <xf numFmtId="37" fontId="2" fillId="2" borderId="8" xfId="0" applyNumberFormat="1" applyFont="1" applyFill="1" applyBorder="1" applyAlignment="1">
      <alignment horizontal="right" vertical="top"/>
    </xf>
    <xf numFmtId="37" fontId="2" fillId="0" borderId="16" xfId="0" applyNumberFormat="1" applyFont="1" applyBorder="1" applyAlignment="1">
      <alignment horizontal="right" vertical="top"/>
    </xf>
    <xf numFmtId="37" fontId="2" fillId="0" borderId="8" xfId="0" applyNumberFormat="1" applyFont="1" applyBorder="1" applyAlignment="1" applyProtection="1">
      <alignment horizontal="right" vertical="top"/>
    </xf>
    <xf numFmtId="37" fontId="2" fillId="0" borderId="11" xfId="0" applyNumberFormat="1" applyFont="1" applyBorder="1" applyAlignment="1" applyProtection="1">
      <alignment horizontal="right" vertical="top"/>
    </xf>
    <xf numFmtId="37" fontId="2" fillId="0" borderId="7" xfId="0" applyNumberFormat="1" applyFont="1" applyBorder="1" applyAlignment="1" applyProtection="1">
      <alignment horizontal="right" vertical="top"/>
    </xf>
    <xf numFmtId="165" fontId="8" fillId="0" borderId="8" xfId="0" applyNumberFormat="1" applyFont="1" applyFill="1" applyBorder="1" applyAlignment="1" applyProtection="1">
      <alignment horizontal="right" vertical="top"/>
    </xf>
    <xf numFmtId="37" fontId="2" fillId="0" borderId="17" xfId="0" applyNumberFormat="1" applyFont="1" applyBorder="1" applyAlignment="1">
      <alignment horizontal="centerContinuous"/>
    </xf>
    <xf numFmtId="0" fontId="7" fillId="0" borderId="4" xfId="0" applyNumberFormat="1" applyFont="1" applyFill="1" applyBorder="1" applyAlignment="1">
      <alignment horizontal="right" vertical="top"/>
    </xf>
    <xf numFmtId="166" fontId="7" fillId="0" borderId="4" xfId="0" applyNumberFormat="1" applyFont="1" applyFill="1" applyBorder="1" applyAlignment="1">
      <alignment horizontal="right" vertical="top"/>
    </xf>
    <xf numFmtId="37" fontId="7" fillId="0" borderId="13" xfId="0" applyNumberFormat="1" applyFont="1" applyBorder="1" applyAlignment="1">
      <alignment horizontal="right" vertical="top"/>
    </xf>
    <xf numFmtId="37" fontId="7" fillId="0" borderId="4" xfId="0" applyNumberFormat="1" applyFont="1" applyBorder="1" applyAlignment="1">
      <alignment horizontal="right" vertical="top"/>
    </xf>
    <xf numFmtId="166" fontId="7" fillId="0" borderId="4" xfId="0" applyNumberFormat="1" applyFont="1" applyBorder="1" applyAlignment="1">
      <alignment horizontal="right" vertical="top"/>
    </xf>
    <xf numFmtId="166" fontId="7" fillId="0" borderId="4" xfId="0" quotePrefix="1" applyNumberFormat="1" applyFont="1" applyBorder="1" applyAlignment="1">
      <alignment horizontal="right" vertical="top"/>
    </xf>
    <xf numFmtId="166" fontId="7" fillId="2" borderId="4" xfId="0" quotePrefix="1" applyNumberFormat="1" applyFont="1" applyFill="1" applyBorder="1" applyAlignment="1">
      <alignment horizontal="right" vertical="top"/>
    </xf>
    <xf numFmtId="37" fontId="7" fillId="0" borderId="0" xfId="0" applyNumberFormat="1" applyFont="1" applyAlignment="1">
      <alignment horizontal="right"/>
    </xf>
    <xf numFmtId="165" fontId="8" fillId="0" borderId="11" xfId="0" applyNumberFormat="1" applyFont="1" applyFill="1" applyBorder="1" applyAlignment="1" applyProtection="1">
      <alignment horizontal="right" vertical="top"/>
    </xf>
    <xf numFmtId="165" fontId="8" fillId="0" borderId="15" xfId="0" applyNumberFormat="1" applyFont="1" applyFill="1" applyBorder="1" applyAlignment="1" applyProtection="1">
      <alignment horizontal="right" vertical="top"/>
    </xf>
    <xf numFmtId="37" fontId="2" fillId="0" borderId="15" xfId="0" applyNumberFormat="1" applyFont="1" applyFill="1" applyBorder="1" applyAlignment="1">
      <alignment horizontal="right" vertical="top"/>
    </xf>
    <xf numFmtId="0" fontId="2" fillId="0" borderId="4" xfId="0" applyFont="1" applyFill="1" applyBorder="1" applyAlignment="1" applyProtection="1">
      <alignment horizontal="centerContinuous"/>
    </xf>
    <xf numFmtId="37" fontId="2" fillId="0" borderId="0" xfId="0" quotePrefix="1" applyNumberFormat="1" applyFont="1" applyAlignment="1">
      <alignment horizontal="right"/>
    </xf>
    <xf numFmtId="166" fontId="13" fillId="0" borderId="4" xfId="0" applyNumberFormat="1" applyFont="1" applyBorder="1" applyAlignment="1">
      <alignment horizontal="right" vertical="top"/>
    </xf>
    <xf numFmtId="166" fontId="13" fillId="0" borderId="18" xfId="0" applyNumberFormat="1" applyFont="1" applyBorder="1" applyAlignment="1">
      <alignment horizontal="right" vertical="top"/>
    </xf>
    <xf numFmtId="0" fontId="2" fillId="0" borderId="2" xfId="0" applyNumberFormat="1" applyFont="1" applyFill="1" applyBorder="1" applyAlignment="1">
      <alignment horizontal="right" wrapText="1"/>
    </xf>
    <xf numFmtId="37" fontId="2" fillId="4" borderId="0" xfId="0" applyNumberFormat="1" applyFont="1" applyFill="1" applyBorder="1" applyAlignment="1">
      <alignment horizontal="right" vertical="top"/>
    </xf>
    <xf numFmtId="37" fontId="8" fillId="4" borderId="0" xfId="0" applyNumberFormat="1" applyFont="1" applyFill="1" applyBorder="1" applyAlignment="1">
      <alignment horizontal="right" vertical="top"/>
    </xf>
    <xf numFmtId="167" fontId="2" fillId="0" borderId="0" xfId="1" applyNumberFormat="1" applyFont="1" applyFill="1" applyAlignment="1">
      <alignment horizontal="right"/>
    </xf>
    <xf numFmtId="167" fontId="2" fillId="0" borderId="0" xfId="1" applyNumberFormat="1" applyFont="1" applyFill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7" fontId="2" fillId="0" borderId="0" xfId="1" applyNumberFormat="1" applyFont="1" applyAlignment="1">
      <alignment horizontal="center"/>
    </xf>
    <xf numFmtId="167" fontId="2" fillId="0" borderId="11" xfId="1" applyNumberFormat="1" applyFont="1" applyBorder="1" applyAlignment="1">
      <alignment horizontal="right"/>
    </xf>
    <xf numFmtId="167" fontId="2" fillId="0" borderId="0" xfId="1" applyNumberFormat="1" applyFont="1" applyBorder="1" applyAlignment="1">
      <alignment horizontal="right"/>
    </xf>
    <xf numFmtId="167" fontId="8" fillId="0" borderId="11" xfId="1" applyNumberFormat="1" applyFont="1" applyBorder="1" applyAlignment="1">
      <alignment horizontal="right"/>
    </xf>
    <xf numFmtId="167" fontId="8" fillId="0" borderId="0" xfId="1" applyNumberFormat="1" applyFont="1" applyAlignment="1">
      <alignment horizontal="right"/>
    </xf>
    <xf numFmtId="167" fontId="8" fillId="0" borderId="0" xfId="1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167" fontId="2" fillId="0" borderId="13" xfId="1" quotePrefix="1" applyNumberFormat="1" applyFont="1" applyBorder="1" applyAlignment="1">
      <alignment horizontal="centerContinuous"/>
    </xf>
    <xf numFmtId="167" fontId="2" fillId="0" borderId="4" xfId="1" quotePrefix="1" applyNumberFormat="1" applyFont="1" applyBorder="1" applyAlignment="1">
      <alignment horizontal="centerContinuous"/>
    </xf>
    <xf numFmtId="167" fontId="8" fillId="5" borderId="13" xfId="1" quotePrefix="1" applyNumberFormat="1" applyFont="1" applyFill="1" applyBorder="1" applyAlignment="1">
      <alignment horizontal="centerContinuous"/>
    </xf>
    <xf numFmtId="167" fontId="8" fillId="5" borderId="4" xfId="1" quotePrefix="1" applyNumberFormat="1" applyFont="1" applyFill="1" applyBorder="1" applyAlignment="1">
      <alignment horizontal="centerContinuous"/>
    </xf>
    <xf numFmtId="167" fontId="2" fillId="0" borderId="0" xfId="1" applyNumberFormat="1" applyFont="1" applyBorder="1" applyAlignment="1">
      <alignment horizontal="right" vertical="top"/>
    </xf>
    <xf numFmtId="167" fontId="2" fillId="0" borderId="0" xfId="1" applyNumberFormat="1" applyFont="1"/>
    <xf numFmtId="167" fontId="8" fillId="0" borderId="11" xfId="1" applyNumberFormat="1" applyFont="1" applyBorder="1" applyAlignment="1">
      <alignment horizontal="right" vertical="top"/>
    </xf>
    <xf numFmtId="167" fontId="8" fillId="0" borderId="0" xfId="1" applyNumberFormat="1" applyFont="1" applyBorder="1" applyAlignment="1">
      <alignment horizontal="right" vertical="top"/>
    </xf>
    <xf numFmtId="167" fontId="2" fillId="0" borderId="8" xfId="1" applyNumberFormat="1" applyFont="1" applyFill="1" applyBorder="1" applyAlignment="1">
      <alignment horizontal="right" vertical="top"/>
    </xf>
    <xf numFmtId="167" fontId="2" fillId="0" borderId="8" xfId="1" applyNumberFormat="1" applyFont="1" applyBorder="1" applyAlignment="1">
      <alignment horizontal="right" vertical="top"/>
    </xf>
    <xf numFmtId="167" fontId="8" fillId="0" borderId="15" xfId="1" applyNumberFormat="1" applyFont="1" applyBorder="1" applyAlignment="1">
      <alignment horizontal="right" vertical="top"/>
    </xf>
    <xf numFmtId="167" fontId="8" fillId="0" borderId="8" xfId="1" applyNumberFormat="1" applyFont="1" applyBorder="1" applyAlignment="1">
      <alignment horizontal="right" vertical="top"/>
    </xf>
    <xf numFmtId="167" fontId="2" fillId="0" borderId="0" xfId="1" applyNumberFormat="1" applyFont="1" applyFill="1" applyBorder="1" applyAlignment="1">
      <alignment horizontal="right" vertical="top"/>
    </xf>
    <xf numFmtId="167" fontId="10" fillId="6" borderId="0" xfId="1" applyNumberFormat="1" applyFont="1" applyFill="1" applyBorder="1" applyAlignment="1">
      <alignment horizontal="right" vertical="top"/>
    </xf>
    <xf numFmtId="167" fontId="10" fillId="0" borderId="0" xfId="1" applyNumberFormat="1" applyFont="1" applyBorder="1" applyAlignment="1">
      <alignment horizontal="right" vertical="top"/>
    </xf>
    <xf numFmtId="167" fontId="2" fillId="0" borderId="0" xfId="1" applyNumberFormat="1" applyFont="1" applyFill="1" applyBorder="1"/>
    <xf numFmtId="167" fontId="2" fillId="0" borderId="0" xfId="1" applyNumberFormat="1" applyFont="1" applyBorder="1"/>
    <xf numFmtId="167" fontId="8" fillId="0" borderId="0" xfId="1" applyNumberFormat="1" applyFont="1" applyBorder="1" applyAlignment="1">
      <alignment horizontal="right"/>
    </xf>
    <xf numFmtId="167" fontId="8" fillId="0" borderId="0" xfId="1" applyNumberFormat="1" applyFont="1" applyFill="1" applyBorder="1"/>
    <xf numFmtId="167" fontId="2" fillId="0" borderId="0" xfId="1" quotePrefix="1" applyNumberFormat="1" applyFont="1" applyBorder="1" applyAlignment="1">
      <alignment horizontal="left"/>
    </xf>
    <xf numFmtId="37" fontId="2" fillId="0" borderId="0" xfId="0" quotePrefix="1" applyNumberFormat="1" applyFont="1" applyBorder="1" applyAlignment="1"/>
    <xf numFmtId="167" fontId="14" fillId="0" borderId="0" xfId="1" applyNumberFormat="1" applyFont="1" applyBorder="1" applyAlignment="1">
      <alignment horizontal="right"/>
    </xf>
    <xf numFmtId="167" fontId="2" fillId="0" borderId="6" xfId="1" applyNumberFormat="1" applyFont="1" applyFill="1" applyBorder="1"/>
    <xf numFmtId="167" fontId="8" fillId="0" borderId="6" xfId="1" applyNumberFormat="1" applyFont="1" applyFill="1" applyBorder="1"/>
    <xf numFmtId="37" fontId="15" fillId="0" borderId="8" xfId="0" applyNumberFormat="1" applyFont="1" applyBorder="1" applyAlignment="1">
      <alignment horizontal="right" vertical="top"/>
    </xf>
    <xf numFmtId="37" fontId="15" fillId="0" borderId="0" xfId="0" applyNumberFormat="1" applyFont="1" applyFill="1" applyBorder="1" applyAlignment="1">
      <alignment horizontal="right" vertical="top"/>
    </xf>
    <xf numFmtId="37" fontId="15" fillId="0" borderId="8" xfId="0" applyNumberFormat="1" applyFont="1" applyFill="1" applyBorder="1" applyAlignment="1">
      <alignment horizontal="right" vertical="top"/>
    </xf>
    <xf numFmtId="164" fontId="2" fillId="0" borderId="0" xfId="0" applyNumberFormat="1" applyFont="1" applyFill="1" applyBorder="1" applyAlignment="1" applyProtection="1">
      <alignment horizontal="center"/>
    </xf>
    <xf numFmtId="169" fontId="2" fillId="0" borderId="0" xfId="0" applyNumberFormat="1" applyFont="1">
      <alignment horizontal="left" wrapText="1"/>
    </xf>
    <xf numFmtId="167" fontId="2" fillId="0" borderId="0" xfId="1" applyNumberFormat="1" applyFont="1" applyFill="1" applyBorder="1" applyAlignment="1"/>
    <xf numFmtId="37" fontId="2" fillId="0" borderId="0" xfId="0" quotePrefix="1" applyNumberFormat="1" applyFont="1" applyFill="1" applyAlignment="1"/>
    <xf numFmtId="37" fontId="17" fillId="0" borderId="0" xfId="0" applyNumberFormat="1" applyFont="1" applyFill="1" applyBorder="1" applyAlignment="1">
      <alignment horizontal="right" vertical="top"/>
    </xf>
    <xf numFmtId="37" fontId="17" fillId="0" borderId="0" xfId="0" applyNumberFormat="1" applyFont="1" applyFill="1" applyAlignment="1">
      <alignment horizontal="right" vertical="top"/>
    </xf>
    <xf numFmtId="37" fontId="17" fillId="0" borderId="11" xfId="0" applyNumberFormat="1" applyFont="1" applyBorder="1" applyAlignment="1">
      <alignment horizontal="right" vertical="top"/>
    </xf>
    <xf numFmtId="37" fontId="17" fillId="0" borderId="0" xfId="0" applyNumberFormat="1" applyFont="1" applyAlignment="1">
      <alignment horizontal="right" vertical="top"/>
    </xf>
    <xf numFmtId="37" fontId="17" fillId="0" borderId="0" xfId="0" applyNumberFormat="1" applyFont="1" applyBorder="1" applyAlignment="1">
      <alignment horizontal="right" vertical="top"/>
    </xf>
    <xf numFmtId="37" fontId="17" fillId="2" borderId="11" xfId="0" applyNumberFormat="1" applyFont="1" applyFill="1" applyBorder="1" applyAlignment="1">
      <alignment horizontal="right" vertical="top"/>
    </xf>
    <xf numFmtId="37" fontId="17" fillId="2" borderId="0" xfId="0" applyNumberFormat="1" applyFont="1" applyFill="1" applyAlignment="1">
      <alignment horizontal="right" vertical="top"/>
    </xf>
    <xf numFmtId="37" fontId="17" fillId="2" borderId="0" xfId="0" applyNumberFormat="1" applyFont="1" applyFill="1" applyBorder="1" applyAlignment="1">
      <alignment horizontal="right" vertical="top"/>
    </xf>
    <xf numFmtId="167" fontId="17" fillId="0" borderId="11" xfId="1" applyNumberFormat="1" applyFont="1" applyBorder="1" applyAlignment="1">
      <alignment horizontal="right" vertical="top"/>
    </xf>
    <xf numFmtId="167" fontId="17" fillId="0" borderId="0" xfId="1" applyNumberFormat="1" applyFont="1" applyBorder="1" applyAlignment="1">
      <alignment horizontal="right" vertical="top"/>
    </xf>
    <xf numFmtId="37" fontId="17" fillId="0" borderId="11" xfId="0" applyNumberFormat="1" applyFont="1" applyFill="1" applyBorder="1" applyAlignment="1">
      <alignment horizontal="right" vertical="top"/>
    </xf>
    <xf numFmtId="37" fontId="17" fillId="0" borderId="7" xfId="0" applyNumberFormat="1" applyFont="1" applyBorder="1" applyAlignment="1">
      <alignment horizontal="right" vertical="top"/>
    </xf>
    <xf numFmtId="37" fontId="17" fillId="0" borderId="0" xfId="0" applyNumberFormat="1" applyFont="1" applyAlignment="1" applyProtection="1">
      <alignment horizontal="right" vertical="top"/>
    </xf>
    <xf numFmtId="165" fontId="17" fillId="0" borderId="11" xfId="0" applyNumberFormat="1" applyFont="1" applyFill="1" applyBorder="1" applyAlignment="1" applyProtection="1">
      <alignment horizontal="right" vertical="top"/>
    </xf>
    <xf numFmtId="165" fontId="17" fillId="0" borderId="0" xfId="0" applyNumberFormat="1" applyFont="1" applyFill="1" applyBorder="1" applyAlignment="1" applyProtection="1">
      <alignment horizontal="right" vertical="top"/>
    </xf>
    <xf numFmtId="37" fontId="17" fillId="0" borderId="0" xfId="0" applyNumberFormat="1" applyFont="1" applyBorder="1" applyAlignment="1" applyProtection="1">
      <alignment horizontal="right" vertical="top"/>
    </xf>
    <xf numFmtId="165" fontId="2" fillId="7" borderId="0" xfId="2" applyNumberFormat="1" applyFont="1" applyFill="1" applyBorder="1"/>
    <xf numFmtId="167" fontId="2" fillId="7" borderId="0" xfId="1" applyNumberFormat="1" applyFont="1" applyFill="1" applyBorder="1" applyAlignment="1">
      <alignment horizontal="right"/>
    </xf>
    <xf numFmtId="37" fontId="2" fillId="7" borderId="0" xfId="0" applyNumberFormat="1" applyFont="1" applyFill="1" applyAlignment="1"/>
    <xf numFmtId="37" fontId="2" fillId="7" borderId="0" xfId="0" applyNumberFormat="1" applyFont="1" applyFill="1" applyBorder="1" applyAlignment="1"/>
    <xf numFmtId="167" fontId="8" fillId="7" borderId="0" xfId="1" applyNumberFormat="1" applyFont="1" applyFill="1" applyBorder="1" applyAlignment="1">
      <alignment horizontal="right"/>
    </xf>
    <xf numFmtId="37" fontId="2" fillId="7" borderId="1" xfId="0" applyNumberFormat="1" applyFont="1" applyFill="1" applyBorder="1" applyAlignment="1"/>
    <xf numFmtId="37" fontId="2" fillId="7" borderId="1" xfId="0" applyNumberFormat="1" applyFont="1" applyFill="1" applyBorder="1" applyAlignment="1">
      <alignment horizontal="centerContinuous"/>
    </xf>
    <xf numFmtId="37" fontId="2" fillId="7" borderId="3" xfId="0" applyNumberFormat="1" applyFont="1" applyFill="1" applyBorder="1" applyAlignment="1">
      <alignment horizontal="centerContinuous"/>
    </xf>
    <xf numFmtId="37" fontId="2" fillId="7" borderId="13" xfId="0" applyNumberFormat="1" applyFont="1" applyFill="1" applyBorder="1" applyAlignment="1">
      <alignment horizontal="centerContinuous"/>
    </xf>
    <xf numFmtId="167" fontId="2" fillId="7" borderId="13" xfId="1" quotePrefix="1" applyNumberFormat="1" applyFont="1" applyFill="1" applyBorder="1" applyAlignment="1">
      <alignment horizontal="centerContinuous"/>
    </xf>
    <xf numFmtId="167" fontId="2" fillId="7" borderId="4" xfId="1" quotePrefix="1" applyNumberFormat="1" applyFont="1" applyFill="1" applyBorder="1" applyAlignment="1">
      <alignment horizontal="centerContinuous"/>
    </xf>
    <xf numFmtId="167" fontId="8" fillId="7" borderId="13" xfId="1" quotePrefix="1" applyNumberFormat="1" applyFont="1" applyFill="1" applyBorder="1" applyAlignment="1">
      <alignment horizontal="centerContinuous"/>
    </xf>
    <xf numFmtId="167" fontId="8" fillId="7" borderId="4" xfId="1" quotePrefix="1" applyNumberFormat="1" applyFont="1" applyFill="1" applyBorder="1" applyAlignment="1">
      <alignment horizontal="centerContinuous"/>
    </xf>
    <xf numFmtId="37" fontId="2" fillId="7" borderId="17" xfId="0" applyNumberFormat="1" applyFont="1" applyFill="1" applyBorder="1" applyAlignment="1">
      <alignment horizontal="centerContinuous"/>
    </xf>
    <xf numFmtId="37" fontId="7" fillId="7" borderId="2" xfId="0" applyNumberFormat="1" applyFont="1" applyFill="1" applyBorder="1" applyAlignment="1">
      <alignment horizontal="right"/>
    </xf>
    <xf numFmtId="0" fontId="7" fillId="7" borderId="4" xfId="0" applyNumberFormat="1" applyFont="1" applyFill="1" applyBorder="1" applyAlignment="1">
      <alignment horizontal="right" vertical="top"/>
    </xf>
    <xf numFmtId="166" fontId="7" fillId="7" borderId="4" xfId="0" applyNumberFormat="1" applyFont="1" applyFill="1" applyBorder="1" applyAlignment="1">
      <alignment horizontal="right" vertical="top"/>
    </xf>
    <xf numFmtId="166" fontId="13" fillId="7" borderId="4" xfId="0" applyNumberFormat="1" applyFont="1" applyFill="1" applyBorder="1" applyAlignment="1">
      <alignment horizontal="right" vertical="top"/>
    </xf>
    <xf numFmtId="165" fontId="2" fillId="7" borderId="0" xfId="2" applyNumberFormat="1" applyFont="1" applyFill="1" applyBorder="1" applyAlignment="1">
      <alignment horizontal="right" vertical="top"/>
    </xf>
    <xf numFmtId="165" fontId="2" fillId="7" borderId="11" xfId="2" applyNumberFormat="1" applyFont="1" applyFill="1" applyBorder="1" applyAlignment="1">
      <alignment horizontal="right" vertical="top"/>
    </xf>
    <xf numFmtId="165" fontId="8" fillId="7" borderId="11" xfId="2" applyNumberFormat="1" applyFont="1" applyFill="1" applyBorder="1" applyAlignment="1">
      <alignment horizontal="right" vertical="top"/>
    </xf>
    <xf numFmtId="165" fontId="8" fillId="7" borderId="0" xfId="2" applyNumberFormat="1" applyFont="1" applyFill="1" applyBorder="1" applyAlignment="1">
      <alignment horizontal="right" vertical="top"/>
    </xf>
    <xf numFmtId="165" fontId="8" fillId="7" borderId="11" xfId="0" applyNumberFormat="1" applyFont="1" applyFill="1" applyBorder="1" applyAlignment="1" applyProtection="1">
      <alignment horizontal="right" vertical="top"/>
    </xf>
    <xf numFmtId="165" fontId="8" fillId="7" borderId="0" xfId="0" applyNumberFormat="1" applyFont="1" applyFill="1" applyBorder="1" applyAlignment="1" applyProtection="1">
      <alignment horizontal="right" vertical="top"/>
    </xf>
    <xf numFmtId="37" fontId="2" fillId="7" borderId="0" xfId="0" applyNumberFormat="1" applyFont="1" applyFill="1" applyAlignment="1">
      <alignment vertical="top"/>
    </xf>
    <xf numFmtId="37" fontId="2" fillId="7" borderId="8" xfId="0" applyNumberFormat="1" applyFont="1" applyFill="1" applyBorder="1" applyAlignment="1"/>
    <xf numFmtId="165" fontId="2" fillId="7" borderId="8" xfId="2" applyNumberFormat="1" applyFont="1" applyFill="1" applyBorder="1" applyAlignment="1">
      <alignment horizontal="right" vertical="top"/>
    </xf>
    <xf numFmtId="165" fontId="2" fillId="7" borderId="15" xfId="2" applyNumberFormat="1" applyFont="1" applyFill="1" applyBorder="1" applyAlignment="1">
      <alignment horizontal="right" vertical="top"/>
    </xf>
    <xf numFmtId="165" fontId="8" fillId="7" borderId="15" xfId="2" applyNumberFormat="1" applyFont="1" applyFill="1" applyBorder="1" applyAlignment="1">
      <alignment horizontal="right" vertical="top"/>
    </xf>
    <xf numFmtId="165" fontId="8" fillId="7" borderId="8" xfId="2" applyNumberFormat="1" applyFont="1" applyFill="1" applyBorder="1" applyAlignment="1">
      <alignment horizontal="right" vertical="top"/>
    </xf>
    <xf numFmtId="165" fontId="8" fillId="7" borderId="15" xfId="0" applyNumberFormat="1" applyFont="1" applyFill="1" applyBorder="1" applyAlignment="1" applyProtection="1">
      <alignment horizontal="right" vertical="top"/>
    </xf>
    <xf numFmtId="165" fontId="8" fillId="7" borderId="8" xfId="0" applyNumberFormat="1" applyFont="1" applyFill="1" applyBorder="1" applyAlignment="1" applyProtection="1">
      <alignment horizontal="right" vertical="top"/>
    </xf>
    <xf numFmtId="37" fontId="2" fillId="7" borderId="11" xfId="0" applyNumberFormat="1" applyFont="1" applyFill="1" applyBorder="1" applyAlignment="1">
      <alignment horizontal="right" vertical="top"/>
    </xf>
    <xf numFmtId="37" fontId="2" fillId="7" borderId="0" xfId="0" applyNumberFormat="1" applyFont="1" applyFill="1" applyAlignment="1">
      <alignment horizontal="right" vertical="top"/>
    </xf>
    <xf numFmtId="167" fontId="2" fillId="7" borderId="7" xfId="1" applyNumberFormat="1" applyFont="1" applyFill="1" applyBorder="1"/>
    <xf numFmtId="167" fontId="2" fillId="7" borderId="16" xfId="1" applyNumberFormat="1" applyFont="1" applyFill="1" applyBorder="1"/>
    <xf numFmtId="37" fontId="2" fillId="7" borderId="15" xfId="0" applyNumberFormat="1" applyFont="1" applyFill="1" applyBorder="1" applyAlignment="1">
      <alignment horizontal="right" vertical="top"/>
    </xf>
    <xf numFmtId="37" fontId="2" fillId="7" borderId="8" xfId="0" applyNumberFormat="1" applyFont="1" applyFill="1" applyBorder="1" applyAlignment="1">
      <alignment horizontal="right" vertical="top"/>
    </xf>
    <xf numFmtId="165" fontId="2" fillId="0" borderId="0" xfId="2" applyNumberFormat="1" applyFont="1" applyBorder="1" applyAlignment="1"/>
    <xf numFmtId="167" fontId="2" fillId="0" borderId="0" xfId="1" applyNumberFormat="1" applyFont="1" applyAlignment="1"/>
    <xf numFmtId="167" fontId="2" fillId="0" borderId="0" xfId="1" applyNumberFormat="1" applyFont="1" applyBorder="1" applyAlignment="1"/>
    <xf numFmtId="0" fontId="2" fillId="0" borderId="8" xfId="0" applyFont="1" applyBorder="1" applyAlignment="1">
      <alignment horizontal="right" vertical="top"/>
    </xf>
    <xf numFmtId="167" fontId="2" fillId="0" borderId="8" xfId="1" applyNumberFormat="1" applyFont="1" applyBorder="1" applyAlignment="1"/>
    <xf numFmtId="167" fontId="2" fillId="0" borderId="8" xfId="0" applyNumberFormat="1" applyFont="1" applyBorder="1" applyAlignment="1">
      <alignment horizontal="right" vertical="top"/>
    </xf>
    <xf numFmtId="167" fontId="8" fillId="0" borderId="0" xfId="1" applyNumberFormat="1" applyFont="1" applyFill="1" applyBorder="1" applyAlignment="1"/>
    <xf numFmtId="0" fontId="2" fillId="0" borderId="0" xfId="0" applyFont="1" applyBorder="1" applyAlignment="1">
      <alignment horizontal="left"/>
    </xf>
    <xf numFmtId="167" fontId="2" fillId="0" borderId="0" xfId="1" applyNumberFormat="1" applyFont="1" applyFill="1" applyAlignment="1"/>
    <xf numFmtId="167" fontId="2" fillId="0" borderId="6" xfId="1" applyNumberFormat="1" applyFont="1" applyFill="1" applyBorder="1" applyAlignment="1"/>
    <xf numFmtId="167" fontId="8" fillId="0" borderId="6" xfId="1" applyNumberFormat="1" applyFont="1" applyFill="1" applyBorder="1" applyAlignment="1"/>
    <xf numFmtId="37" fontId="2" fillId="0" borderId="0" xfId="0" applyNumberFormat="1" applyFont="1" applyBorder="1" applyAlignment="1" applyProtection="1"/>
    <xf numFmtId="37" fontId="2" fillId="0" borderId="0" xfId="0" applyNumberFormat="1" applyFont="1" applyFill="1" applyBorder="1" applyAlignment="1" applyProtection="1">
      <alignment horizontal="left"/>
    </xf>
    <xf numFmtId="37" fontId="2" fillId="0" borderId="7" xfId="0" applyNumberFormat="1" applyFont="1" applyBorder="1" applyAlignment="1"/>
    <xf numFmtId="37" fontId="2" fillId="0" borderId="0" xfId="0" applyNumberFormat="1" applyFont="1" applyBorder="1" applyAlignment="1">
      <alignment vertical="top"/>
    </xf>
    <xf numFmtId="37" fontId="2" fillId="0" borderId="0" xfId="0" applyNumberFormat="1" applyFont="1" applyFill="1" applyBorder="1" applyAlignment="1">
      <alignment vertical="top"/>
    </xf>
    <xf numFmtId="0" fontId="2" fillId="0" borderId="0" xfId="0" applyFont="1" applyBorder="1" applyAlignment="1">
      <alignment horizontal="right" vertical="top"/>
    </xf>
    <xf numFmtId="37" fontId="2" fillId="6" borderId="0" xfId="0" applyNumberFormat="1" applyFont="1" applyFill="1" applyBorder="1" applyAlignment="1">
      <alignment horizontal="right" vertical="top"/>
    </xf>
    <xf numFmtId="37" fontId="15" fillId="0" borderId="0" xfId="0" applyNumberFormat="1" applyFont="1" applyBorder="1" applyAlignment="1">
      <alignment horizontal="right" vertical="top"/>
    </xf>
    <xf numFmtId="167" fontId="2" fillId="0" borderId="0" xfId="0" applyNumberFormat="1" applyFont="1" applyBorder="1" applyAlignment="1">
      <alignment horizontal="right" vertical="top"/>
    </xf>
    <xf numFmtId="37" fontId="8" fillId="0" borderId="0" xfId="0" applyNumberFormat="1" applyFont="1" applyBorder="1" applyAlignment="1">
      <alignment horizontal="right" vertical="top"/>
    </xf>
    <xf numFmtId="0" fontId="2" fillId="0" borderId="8" xfId="0" applyNumberFormat="1" applyFont="1" applyFill="1" applyBorder="1" applyAlignment="1"/>
    <xf numFmtId="37" fontId="2" fillId="0" borderId="8" xfId="0" applyNumberFormat="1" applyFont="1" applyBorder="1" applyAlignment="1" applyProtection="1"/>
    <xf numFmtId="37" fontId="17" fillId="0" borderId="0" xfId="0" applyNumberFormat="1" applyFont="1" applyFill="1" applyBorder="1" applyAlignment="1"/>
    <xf numFmtId="167" fontId="17" fillId="0" borderId="0" xfId="1" applyNumberFormat="1" applyFont="1" applyFill="1" applyBorder="1" applyAlignment="1"/>
    <xf numFmtId="37" fontId="17" fillId="0" borderId="11" xfId="0" applyNumberFormat="1" applyFont="1" applyBorder="1" applyAlignment="1"/>
    <xf numFmtId="37" fontId="17" fillId="0" borderId="0" xfId="0" applyNumberFormat="1" applyFont="1" applyBorder="1" applyAlignment="1"/>
    <xf numFmtId="167" fontId="17" fillId="0" borderId="0" xfId="1" applyNumberFormat="1" applyFont="1" applyBorder="1" applyAlignment="1"/>
    <xf numFmtId="167" fontId="17" fillId="0" borderId="0" xfId="1" applyNumberFormat="1" applyFont="1" applyBorder="1" applyAlignment="1">
      <alignment horizontal="right"/>
    </xf>
    <xf numFmtId="167" fontId="17" fillId="0" borderId="11" xfId="1" applyNumberFormat="1" applyFont="1" applyBorder="1" applyAlignment="1">
      <alignment horizontal="right"/>
    </xf>
    <xf numFmtId="37" fontId="17" fillId="0" borderId="7" xfId="0" applyNumberFormat="1" applyFont="1" applyBorder="1" applyAlignment="1"/>
    <xf numFmtId="0" fontId="17" fillId="0" borderId="0" xfId="0" applyFont="1" applyBorder="1" applyAlignment="1">
      <alignment horizontal="left"/>
    </xf>
    <xf numFmtId="170" fontId="17" fillId="0" borderId="0" xfId="0" applyNumberFormat="1" applyFont="1" applyBorder="1" applyAlignment="1"/>
    <xf numFmtId="0" fontId="7" fillId="0" borderId="13" xfId="0" applyNumberFormat="1" applyFont="1" applyBorder="1" applyAlignment="1">
      <alignment horizontal="right" vertical="top"/>
    </xf>
    <xf numFmtId="0" fontId="7" fillId="0" borderId="4" xfId="0" applyNumberFormat="1" applyFont="1" applyBorder="1" applyAlignment="1">
      <alignment horizontal="right" vertical="top"/>
    </xf>
    <xf numFmtId="0" fontId="7" fillId="0" borderId="4" xfId="0" quotePrefix="1" applyNumberFormat="1" applyFont="1" applyBorder="1" applyAlignment="1">
      <alignment horizontal="right" vertical="top"/>
    </xf>
    <xf numFmtId="0" fontId="7" fillId="2" borderId="13" xfId="0" applyNumberFormat="1" applyFont="1" applyFill="1" applyBorder="1" applyAlignment="1">
      <alignment horizontal="right" vertical="top"/>
    </xf>
    <xf numFmtId="0" fontId="7" fillId="2" borderId="4" xfId="0" applyNumberFormat="1" applyFont="1" applyFill="1" applyBorder="1" applyAlignment="1">
      <alignment horizontal="right" vertical="top"/>
    </xf>
    <xf numFmtId="0" fontId="7" fillId="2" borderId="4" xfId="0" quotePrefix="1" applyNumberFormat="1" applyFont="1" applyFill="1" applyBorder="1" applyAlignment="1">
      <alignment horizontal="right" vertical="top"/>
    </xf>
    <xf numFmtId="0" fontId="7" fillId="0" borderId="21" xfId="1" applyNumberFormat="1" applyFont="1" applyBorder="1" applyAlignment="1">
      <alignment horizontal="right" vertical="top"/>
    </xf>
    <xf numFmtId="0" fontId="7" fillId="0" borderId="23" xfId="1" applyNumberFormat="1" applyFont="1" applyBorder="1" applyAlignment="1">
      <alignment horizontal="right" vertical="top"/>
    </xf>
    <xf numFmtId="0" fontId="16" fillId="0" borderId="23" xfId="1" applyNumberFormat="1" applyFont="1" applyBorder="1" applyAlignment="1">
      <alignment horizontal="right" vertical="top"/>
    </xf>
    <xf numFmtId="166" fontId="7" fillId="0" borderId="23" xfId="0" applyNumberFormat="1" applyFont="1" applyFill="1" applyBorder="1" applyAlignment="1">
      <alignment horizontal="right" vertical="top"/>
    </xf>
    <xf numFmtId="37" fontId="7" fillId="0" borderId="8" xfId="0" applyNumberFormat="1" applyFont="1" applyBorder="1" applyAlignment="1">
      <alignment horizontal="right"/>
    </xf>
    <xf numFmtId="37" fontId="7" fillId="0" borderId="8" xfId="0" applyNumberFormat="1" applyFont="1" applyFill="1" applyBorder="1" applyAlignment="1"/>
    <xf numFmtId="0" fontId="13" fillId="0" borderId="21" xfId="1" applyNumberFormat="1" applyFont="1" applyBorder="1" applyAlignment="1">
      <alignment horizontal="right" vertical="top"/>
    </xf>
    <xf numFmtId="0" fontId="13" fillId="0" borderId="23" xfId="1" applyNumberFormat="1" applyFont="1" applyBorder="1" applyAlignment="1">
      <alignment horizontal="right" vertical="top"/>
    </xf>
    <xf numFmtId="166" fontId="13" fillId="0" borderId="23" xfId="0" applyNumberFormat="1" applyFont="1" applyFill="1" applyBorder="1" applyAlignment="1">
      <alignment horizontal="right" vertical="top"/>
    </xf>
    <xf numFmtId="37" fontId="2" fillId="7" borderId="0" xfId="0" applyNumberFormat="1" applyFont="1" applyFill="1" applyBorder="1" applyAlignment="1">
      <alignment horizontal="right" vertical="top"/>
    </xf>
    <xf numFmtId="0" fontId="7" fillId="7" borderId="13" xfId="0" applyNumberFormat="1" applyFont="1" applyFill="1" applyBorder="1" applyAlignment="1">
      <alignment horizontal="right" vertical="top"/>
    </xf>
    <xf numFmtId="37" fontId="2" fillId="7" borderId="24" xfId="0" applyNumberFormat="1" applyFont="1" applyFill="1" applyBorder="1" applyAlignment="1">
      <alignment horizontal="right" vertical="top"/>
    </xf>
    <xf numFmtId="37" fontId="2" fillId="7" borderId="22" xfId="0" applyNumberFormat="1" applyFont="1" applyFill="1" applyBorder="1" applyAlignment="1">
      <alignment horizontal="right" vertical="top"/>
    </xf>
    <xf numFmtId="165" fontId="8" fillId="7" borderId="22" xfId="0" applyNumberFormat="1" applyFont="1" applyFill="1" applyBorder="1" applyAlignment="1" applyProtection="1">
      <alignment horizontal="right" vertical="top"/>
    </xf>
    <xf numFmtId="165" fontId="8" fillId="7" borderId="24" xfId="2" applyNumberFormat="1" applyFont="1" applyFill="1" applyBorder="1" applyAlignment="1">
      <alignment horizontal="right" vertical="top"/>
    </xf>
    <xf numFmtId="165" fontId="8" fillId="7" borderId="22" xfId="2" applyNumberFormat="1" applyFont="1" applyFill="1" applyBorder="1" applyAlignment="1">
      <alignment horizontal="right" vertical="top"/>
    </xf>
    <xf numFmtId="164" fontId="2" fillId="0" borderId="8" xfId="0" applyNumberFormat="1" applyFont="1" applyFill="1" applyBorder="1" applyAlignment="1" applyProtection="1">
      <alignment horizontal="center"/>
    </xf>
    <xf numFmtId="0" fontId="2" fillId="0" borderId="0" xfId="0" applyFont="1" applyBorder="1" applyAlignment="1">
      <alignment horizontal="right" wrapText="1"/>
    </xf>
    <xf numFmtId="0" fontId="2" fillId="0" borderId="8" xfId="0" applyFont="1" applyFill="1" applyBorder="1">
      <alignment horizontal="left" wrapText="1"/>
    </xf>
    <xf numFmtId="0" fontId="13" fillId="7" borderId="21" xfId="1" applyNumberFormat="1" applyFont="1" applyFill="1" applyBorder="1" applyAlignment="1">
      <alignment horizontal="right" vertical="top"/>
    </xf>
    <xf numFmtId="0" fontId="13" fillId="7" borderId="23" xfId="1" applyNumberFormat="1" applyFont="1" applyFill="1" applyBorder="1" applyAlignment="1">
      <alignment horizontal="right" vertical="top"/>
    </xf>
    <xf numFmtId="0" fontId="2" fillId="0" borderId="8" xfId="0" applyFont="1" applyFill="1" applyBorder="1" applyAlignment="1" applyProtection="1">
      <alignment horizontal="left"/>
    </xf>
    <xf numFmtId="0" fontId="2" fillId="0" borderId="8" xfId="0" applyFont="1" applyFill="1" applyBorder="1" applyProtection="1">
      <alignment horizontal="left" wrapText="1"/>
    </xf>
    <xf numFmtId="0" fontId="2" fillId="0" borderId="0" xfId="0" applyFont="1" applyFill="1" applyAlignment="1" applyProtection="1">
      <alignment horizontal="left"/>
    </xf>
    <xf numFmtId="37" fontId="2" fillId="8" borderId="0" xfId="0" applyNumberFormat="1" applyFont="1" applyFill="1" applyAlignment="1"/>
    <xf numFmtId="0" fontId="2" fillId="8" borderId="0" xfId="0" applyFont="1" applyFill="1" applyProtection="1">
      <alignment horizontal="left" wrapText="1"/>
    </xf>
    <xf numFmtId="164" fontId="2" fillId="8" borderId="0" xfId="0" applyNumberFormat="1" applyFont="1" applyFill="1" applyBorder="1" applyAlignment="1" applyProtection="1">
      <alignment horizontal="center"/>
    </xf>
    <xf numFmtId="0" fontId="2" fillId="8" borderId="0" xfId="0" applyFont="1" applyFill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0" fontId="2" fillId="8" borderId="0" xfId="0" applyFont="1" applyFill="1" applyBorder="1" applyAlignment="1" applyProtection="1">
      <alignment horizontal="left"/>
    </xf>
    <xf numFmtId="0" fontId="2" fillId="8" borderId="0" xfId="0" applyFont="1" applyFill="1" applyBorder="1" applyProtection="1">
      <alignment horizontal="left" wrapText="1"/>
    </xf>
    <xf numFmtId="0" fontId="2" fillId="8" borderId="0" xfId="0" applyFont="1" applyFill="1" applyAlignment="1">
      <alignment horizontal="left"/>
    </xf>
    <xf numFmtId="0" fontId="2" fillId="8" borderId="0" xfId="0" applyFont="1" applyFill="1">
      <alignment horizontal="left" wrapText="1"/>
    </xf>
    <xf numFmtId="0" fontId="2" fillId="0" borderId="0" xfId="0" applyFont="1" applyFill="1" applyAlignment="1">
      <alignment horizontal="left"/>
    </xf>
    <xf numFmtId="0" fontId="2" fillId="8" borderId="8" xfId="0" applyFont="1" applyFill="1" applyBorder="1" applyAlignment="1">
      <alignment horizontal="left"/>
    </xf>
    <xf numFmtId="0" fontId="2" fillId="8" borderId="8" xfId="0" applyFont="1" applyFill="1" applyBorder="1">
      <alignment horizontal="left" wrapText="1"/>
    </xf>
    <xf numFmtId="164" fontId="2" fillId="8" borderId="8" xfId="0" applyNumberFormat="1" applyFont="1" applyFill="1" applyBorder="1" applyAlignment="1" applyProtection="1">
      <alignment horizontal="center"/>
    </xf>
    <xf numFmtId="0" fontId="2" fillId="8" borderId="0" xfId="0" applyFont="1" applyFill="1" applyBorder="1" applyAlignment="1">
      <alignment horizontal="left"/>
    </xf>
    <xf numFmtId="0" fontId="2" fillId="8" borderId="0" xfId="0" applyFont="1" applyFill="1" applyBorder="1">
      <alignment horizontal="left" wrapText="1"/>
    </xf>
    <xf numFmtId="0" fontId="2" fillId="0" borderId="8" xfId="0" applyFont="1" applyFill="1" applyBorder="1" applyAlignment="1">
      <alignment horizontal="left"/>
    </xf>
    <xf numFmtId="0" fontId="2" fillId="0" borderId="13" xfId="0" applyFont="1" applyBorder="1" applyAlignment="1" applyProtection="1">
      <alignment horizontal="centerContinuous"/>
    </xf>
    <xf numFmtId="37" fontId="2" fillId="0" borderId="0" xfId="0" applyNumberFormat="1" applyFont="1" applyAlignment="1" applyProtection="1">
      <alignment vertical="top"/>
    </xf>
    <xf numFmtId="37" fontId="8" fillId="0" borderId="0" xfId="0" applyNumberFormat="1" applyFont="1" applyAlignment="1" applyProtection="1">
      <alignment vertical="top"/>
    </xf>
    <xf numFmtId="37" fontId="2" fillId="0" borderId="1" xfId="0" applyNumberFormat="1" applyFont="1" applyBorder="1" applyAlignment="1" applyProtection="1">
      <alignment vertical="top"/>
    </xf>
    <xf numFmtId="37" fontId="2" fillId="0" borderId="9" xfId="0" applyNumberFormat="1" applyFont="1" applyBorder="1" applyAlignment="1" applyProtection="1">
      <alignment horizontal="centerContinuous" vertical="top"/>
    </xf>
    <xf numFmtId="37" fontId="2" fillId="0" borderId="4" xfId="0" applyNumberFormat="1" applyFont="1" applyBorder="1" applyAlignment="1" applyProtection="1">
      <alignment horizontal="centerContinuous" vertical="top"/>
    </xf>
    <xf numFmtId="37" fontId="2" fillId="0" borderId="9" xfId="0" quotePrefix="1" applyNumberFormat="1" applyFont="1" applyBorder="1" applyAlignment="1" applyProtection="1">
      <alignment horizontal="centerContinuous" vertical="top"/>
    </xf>
    <xf numFmtId="37" fontId="2" fillId="0" borderId="18" xfId="0" applyNumberFormat="1" applyFont="1" applyBorder="1" applyAlignment="1" applyProtection="1">
      <alignment horizontal="centerContinuous" vertical="top"/>
    </xf>
    <xf numFmtId="37" fontId="2" fillId="0" borderId="2" xfId="0" applyNumberFormat="1" applyFont="1" applyBorder="1" applyAlignment="1" applyProtection="1">
      <alignment vertical="top"/>
    </xf>
    <xf numFmtId="37" fontId="2" fillId="0" borderId="5" xfId="0" applyNumberFormat="1" applyFont="1" applyFill="1" applyBorder="1" applyAlignment="1" applyProtection="1">
      <alignment horizontal="right" vertical="top"/>
    </xf>
    <xf numFmtId="37" fontId="2" fillId="0" borderId="20" xfId="0" applyNumberFormat="1" applyFont="1" applyFill="1" applyBorder="1" applyAlignment="1" applyProtection="1">
      <alignment horizontal="right" vertical="top"/>
    </xf>
    <xf numFmtId="37" fontId="2" fillId="0" borderId="26" xfId="0" applyNumberFormat="1" applyFont="1" applyBorder="1" applyAlignment="1" applyProtection="1">
      <alignment vertical="top"/>
    </xf>
    <xf numFmtId="37" fontId="2" fillId="0" borderId="28" xfId="0" applyNumberFormat="1" applyFont="1" applyBorder="1" applyAlignment="1" applyProtection="1">
      <alignment vertical="top"/>
    </xf>
    <xf numFmtId="37" fontId="2" fillId="0" borderId="0" xfId="0" applyNumberFormat="1" applyFont="1" applyFill="1" applyAlignment="1">
      <alignment vertical="top"/>
    </xf>
    <xf numFmtId="37" fontId="2" fillId="0" borderId="30" xfId="0" applyNumberFormat="1" applyFont="1" applyBorder="1" applyAlignment="1" applyProtection="1">
      <alignment vertical="top"/>
    </xf>
    <xf numFmtId="37" fontId="2" fillId="0" borderId="0" xfId="0" applyNumberFormat="1" applyFont="1" applyBorder="1" applyAlignment="1" applyProtection="1">
      <alignment vertical="top"/>
    </xf>
    <xf numFmtId="37" fontId="8" fillId="0" borderId="0" xfId="0" applyNumberFormat="1" applyFont="1" applyAlignment="1">
      <alignment vertical="top"/>
    </xf>
    <xf numFmtId="37" fontId="2" fillId="0" borderId="31" xfId="0" quotePrefix="1" applyNumberFormat="1" applyFont="1" applyBorder="1" applyAlignment="1">
      <alignment horizontal="centerContinuous"/>
    </xf>
    <xf numFmtId="37" fontId="2" fillId="0" borderId="34" xfId="0" applyNumberFormat="1" applyFont="1" applyBorder="1" applyAlignment="1">
      <alignment horizontal="centerContinuous"/>
    </xf>
    <xf numFmtId="169" fontId="2" fillId="0" borderId="8" xfId="0" applyNumberFormat="1" applyFont="1" applyFill="1" applyBorder="1" applyAlignment="1" applyProtection="1">
      <alignment horizontal="right"/>
    </xf>
    <xf numFmtId="169" fontId="2" fillId="0" borderId="32" xfId="0" applyNumberFormat="1" applyFont="1" applyFill="1" applyBorder="1" applyAlignment="1" applyProtection="1">
      <alignment horizontal="right"/>
    </xf>
    <xf numFmtId="169" fontId="2" fillId="0" borderId="0" xfId="0" applyNumberFormat="1" applyFont="1" applyFill="1" applyAlignment="1" applyProtection="1"/>
    <xf numFmtId="169" fontId="2" fillId="0" borderId="33" xfId="0" applyNumberFormat="1" applyFont="1" applyFill="1" applyBorder="1" applyAlignment="1" applyProtection="1"/>
    <xf numFmtId="169" fontId="2" fillId="8" borderId="0" xfId="0" applyNumberFormat="1" applyFont="1" applyFill="1" applyAlignment="1"/>
    <xf numFmtId="169" fontId="2" fillId="8" borderId="33" xfId="0" applyNumberFormat="1" applyFont="1" applyFill="1" applyBorder="1" applyAlignment="1"/>
    <xf numFmtId="169" fontId="2" fillId="0" borderId="0" xfId="0" applyNumberFormat="1" applyFont="1" applyFill="1" applyAlignment="1"/>
    <xf numFmtId="169" fontId="2" fillId="8" borderId="33" xfId="0" applyNumberFormat="1" applyFont="1" applyFill="1" applyBorder="1" applyAlignment="1" applyProtection="1"/>
    <xf numFmtId="169" fontId="2" fillId="0" borderId="0" xfId="0" applyNumberFormat="1" applyFont="1" applyFill="1" applyBorder="1" applyAlignment="1" applyProtection="1"/>
    <xf numFmtId="169" fontId="2" fillId="8" borderId="0" xfId="0" applyNumberFormat="1" applyFont="1" applyFill="1" applyBorder="1" applyAlignment="1" applyProtection="1"/>
    <xf numFmtId="169" fontId="2" fillId="0" borderId="33" xfId="0" applyNumberFormat="1" applyFont="1" applyFill="1" applyBorder="1" applyAlignment="1"/>
    <xf numFmtId="169" fontId="2" fillId="8" borderId="8" xfId="0" applyNumberFormat="1" applyFont="1" applyFill="1" applyBorder="1" applyAlignment="1"/>
    <xf numFmtId="169" fontId="2" fillId="8" borderId="32" xfId="0" applyNumberFormat="1" applyFont="1" applyFill="1" applyBorder="1" applyAlignment="1"/>
    <xf numFmtId="169" fontId="2" fillId="0" borderId="8" xfId="0" applyNumberFormat="1" applyFont="1" applyFill="1" applyBorder="1" applyAlignment="1"/>
    <xf numFmtId="169" fontId="2" fillId="0" borderId="32" xfId="0" applyNumberFormat="1" applyFont="1" applyFill="1" applyBorder="1" applyAlignment="1"/>
    <xf numFmtId="170" fontId="17" fillId="0" borderId="0" xfId="0" applyNumberFormat="1" applyFont="1" applyFill="1" applyBorder="1" applyAlignment="1"/>
    <xf numFmtId="170" fontId="17" fillId="0" borderId="0" xfId="1" applyNumberFormat="1" applyFont="1" applyFill="1" applyBorder="1" applyAlignment="1"/>
    <xf numFmtId="170" fontId="17" fillId="0" borderId="11" xfId="0" applyNumberFormat="1" applyFont="1" applyBorder="1" applyAlignment="1"/>
    <xf numFmtId="170" fontId="17" fillId="0" borderId="0" xfId="1" applyNumberFormat="1" applyFont="1" applyBorder="1" applyAlignment="1"/>
    <xf numFmtId="170" fontId="17" fillId="0" borderId="0" xfId="1" applyNumberFormat="1" applyFont="1" applyBorder="1" applyAlignment="1">
      <alignment horizontal="right"/>
    </xf>
    <xf numFmtId="170" fontId="17" fillId="0" borderId="11" xfId="1" applyNumberFormat="1" applyFont="1" applyBorder="1" applyAlignment="1">
      <alignment horizontal="right"/>
    </xf>
    <xf numFmtId="170" fontId="17" fillId="0" borderId="7" xfId="0" applyNumberFormat="1" applyFont="1" applyBorder="1" applyAlignment="1"/>
    <xf numFmtId="37" fontId="2" fillId="0" borderId="0" xfId="0" quotePrefix="1" applyNumberFormat="1" applyFont="1" applyBorder="1" applyAlignment="1">
      <alignment vertical="top"/>
    </xf>
    <xf numFmtId="169" fontId="2" fillId="8" borderId="0" xfId="0" applyNumberFormat="1" applyFont="1" applyFill="1" applyBorder="1" applyAlignment="1" applyProtection="1">
      <alignment horizontal="right"/>
    </xf>
    <xf numFmtId="0" fontId="2" fillId="0" borderId="18" xfId="0" applyFont="1" applyFill="1" applyBorder="1" applyAlignment="1" applyProtection="1">
      <alignment horizontal="centerContinuous"/>
    </xf>
    <xf numFmtId="164" fontId="2" fillId="0" borderId="35" xfId="0" applyNumberFormat="1" applyFont="1" applyFill="1" applyBorder="1" applyAlignment="1" applyProtection="1">
      <alignment horizontal="center"/>
    </xf>
    <xf numFmtId="164" fontId="2" fillId="0" borderId="12" xfId="0" applyNumberFormat="1" applyFont="1" applyFill="1" applyBorder="1" applyAlignment="1" applyProtection="1">
      <alignment horizontal="center"/>
    </xf>
    <xf numFmtId="164" fontId="2" fillId="8" borderId="12" xfId="0" applyNumberFormat="1" applyFont="1" applyFill="1" applyBorder="1" applyAlignment="1" applyProtection="1">
      <alignment horizontal="center"/>
    </xf>
    <xf numFmtId="164" fontId="2" fillId="8" borderId="35" xfId="0" applyNumberFormat="1" applyFont="1" applyFill="1" applyBorder="1" applyAlignment="1" applyProtection="1">
      <alignment horizontal="center"/>
    </xf>
    <xf numFmtId="37" fontId="2" fillId="0" borderId="0" xfId="0" quotePrefix="1" applyNumberFormat="1" applyFont="1" applyAlignment="1">
      <alignment horizontal="left" vertical="top"/>
    </xf>
    <xf numFmtId="37" fontId="2" fillId="0" borderId="0" xfId="0" applyNumberFormat="1" applyFont="1" applyAlignment="1" applyProtection="1">
      <alignment horizontal="right" vertical="top"/>
    </xf>
    <xf numFmtId="37" fontId="2" fillId="0" borderId="30" xfId="0" applyNumberFormat="1" applyFont="1" applyFill="1" applyBorder="1" applyAlignment="1" applyProtection="1">
      <alignment vertical="top"/>
    </xf>
    <xf numFmtId="37" fontId="2" fillId="9" borderId="9" xfId="0" quotePrefix="1" applyNumberFormat="1" applyFont="1" applyFill="1" applyBorder="1" applyAlignment="1" applyProtection="1">
      <alignment horizontal="centerContinuous" vertical="top"/>
    </xf>
    <xf numFmtId="37" fontId="2" fillId="9" borderId="4" xfId="0" applyNumberFormat="1" applyFont="1" applyFill="1" applyBorder="1" applyAlignment="1" applyProtection="1">
      <alignment horizontal="centerContinuous" vertical="top"/>
    </xf>
    <xf numFmtId="37" fontId="2" fillId="9" borderId="5" xfId="0" applyNumberFormat="1" applyFont="1" applyFill="1" applyBorder="1" applyAlignment="1" applyProtection="1">
      <alignment horizontal="right" vertical="top"/>
    </xf>
    <xf numFmtId="37" fontId="2" fillId="9" borderId="20" xfId="0" applyNumberFormat="1" applyFont="1" applyFill="1" applyBorder="1" applyAlignment="1" applyProtection="1">
      <alignment horizontal="right" vertical="top"/>
    </xf>
    <xf numFmtId="37" fontId="2" fillId="9" borderId="27" xfId="0" applyNumberFormat="1" applyFont="1" applyFill="1" applyBorder="1" applyAlignment="1" applyProtection="1">
      <alignment vertical="top"/>
    </xf>
    <xf numFmtId="37" fontId="2" fillId="9" borderId="29" xfId="0" applyNumberFormat="1" applyFont="1" applyFill="1" applyBorder="1" applyAlignment="1" applyProtection="1">
      <alignment vertical="top"/>
    </xf>
    <xf numFmtId="37" fontId="2" fillId="9" borderId="19" xfId="0" applyNumberFormat="1" applyFont="1" applyFill="1" applyBorder="1" applyAlignment="1" applyProtection="1">
      <alignment vertical="top"/>
    </xf>
    <xf numFmtId="37" fontId="2" fillId="9" borderId="25" xfId="0" applyNumberFormat="1" applyFont="1" applyFill="1" applyBorder="1" applyAlignment="1" applyProtection="1">
      <alignment vertical="top"/>
    </xf>
    <xf numFmtId="9" fontId="2" fillId="0" borderId="0" xfId="2" applyFont="1" applyFill="1" applyBorder="1" applyAlignment="1"/>
    <xf numFmtId="37" fontId="2" fillId="0" borderId="0" xfId="0" applyNumberFormat="1" applyFont="1" applyAlignment="1"/>
    <xf numFmtId="37" fontId="2" fillId="7" borderId="27" xfId="0" applyNumberFormat="1" applyFont="1" applyFill="1" applyBorder="1" applyAlignment="1" applyProtection="1">
      <alignment vertical="top"/>
    </xf>
    <xf numFmtId="37" fontId="8" fillId="7" borderId="27" xfId="0" applyNumberFormat="1" applyFont="1" applyFill="1" applyBorder="1" applyAlignment="1" applyProtection="1">
      <alignment vertical="top"/>
    </xf>
    <xf numFmtId="37" fontId="2" fillId="7" borderId="29" xfId="0" applyNumberFormat="1" applyFont="1" applyFill="1" applyBorder="1" applyAlignment="1" applyProtection="1">
      <alignment vertical="top"/>
    </xf>
    <xf numFmtId="37" fontId="8" fillId="7" borderId="29" xfId="0" applyNumberFormat="1" applyFont="1" applyFill="1" applyBorder="1" applyAlignment="1" applyProtection="1">
      <alignment vertical="top"/>
    </xf>
    <xf numFmtId="37" fontId="2" fillId="7" borderId="19" xfId="0" applyNumberFormat="1" applyFont="1" applyFill="1" applyBorder="1" applyAlignment="1" applyProtection="1">
      <alignment vertical="top"/>
    </xf>
    <xf numFmtId="37" fontId="8" fillId="7" borderId="19" xfId="0" applyNumberFormat="1" applyFont="1" applyFill="1" applyBorder="1" applyAlignment="1" applyProtection="1">
      <alignment vertical="top"/>
    </xf>
    <xf numFmtId="37" fontId="2" fillId="7" borderId="25" xfId="0" applyNumberFormat="1" applyFont="1" applyFill="1" applyBorder="1" applyAlignment="1" applyProtection="1">
      <alignment vertical="top"/>
    </xf>
    <xf numFmtId="37" fontId="8" fillId="7" borderId="25" xfId="0" applyNumberFormat="1" applyFont="1" applyFill="1" applyBorder="1" applyAlignment="1" applyProtection="1">
      <alignment vertical="top"/>
    </xf>
    <xf numFmtId="167" fontId="18" fillId="0" borderId="0" xfId="1" applyNumberFormat="1" applyFont="1" applyFill="1" applyBorder="1" applyAlignment="1">
      <alignment vertical="top"/>
    </xf>
    <xf numFmtId="167" fontId="2" fillId="0" borderId="2" xfId="1" applyNumberFormat="1" applyFont="1" applyFill="1" applyBorder="1" applyAlignment="1">
      <alignment horizontal="right"/>
    </xf>
    <xf numFmtId="37" fontId="7" fillId="7" borderId="0" xfId="0" applyNumberFormat="1" applyFont="1" applyFill="1" applyBorder="1" applyAlignment="1"/>
    <xf numFmtId="167" fontId="2" fillId="7" borderId="0" xfId="1" applyNumberFormat="1" applyFont="1" applyFill="1" applyBorder="1" applyAlignment="1">
      <alignment horizontal="center"/>
    </xf>
    <xf numFmtId="0" fontId="7" fillId="7" borderId="1" xfId="0" applyNumberFormat="1" applyFont="1" applyFill="1" applyBorder="1" applyAlignment="1">
      <alignment horizontal="right" vertical="top"/>
    </xf>
    <xf numFmtId="0" fontId="2" fillId="0" borderId="8" xfId="0" applyFont="1" applyBorder="1" applyAlignment="1">
      <alignment horizontal="center" wrapText="1"/>
    </xf>
    <xf numFmtId="169" fontId="17" fillId="0" borderId="0" xfId="0" applyNumberFormat="1" applyFont="1" applyAlignment="1">
      <alignment horizontal="right" wrapText="1"/>
    </xf>
    <xf numFmtId="164" fontId="17" fillId="0" borderId="0" xfId="0" applyNumberFormat="1" applyFont="1" applyAlignment="1">
      <alignment horizontal="right" wrapText="1"/>
    </xf>
    <xf numFmtId="169" fontId="17" fillId="0" borderId="0" xfId="0" applyNumberFormat="1" applyFont="1" applyAlignment="1">
      <alignment horizontal="right"/>
    </xf>
    <xf numFmtId="164" fontId="17" fillId="0" borderId="0" xfId="0" applyNumberFormat="1" applyFont="1" applyAlignment="1">
      <alignment horizontal="right"/>
    </xf>
    <xf numFmtId="168" fontId="2" fillId="2" borderId="0" xfId="0" applyNumberFormat="1" applyFont="1" applyFill="1" applyAlignment="1" applyProtection="1">
      <alignment horizontal="right" wrapText="1"/>
    </xf>
    <xf numFmtId="168" fontId="2" fillId="2" borderId="0" xfId="0" applyNumberFormat="1" applyFont="1" applyFill="1" applyAlignment="1" applyProtection="1">
      <alignment horizontal="right"/>
    </xf>
    <xf numFmtId="0" fontId="11" fillId="2" borderId="0" xfId="0" applyFont="1" applyFill="1" applyAlignment="1" applyProtection="1">
      <alignment horizontal="right"/>
    </xf>
    <xf numFmtId="0" fontId="2" fillId="0" borderId="0" xfId="0" applyFont="1" applyBorder="1" applyAlignment="1" applyProtection="1">
      <alignment horizontal="left" vertical="top"/>
    </xf>
    <xf numFmtId="37" fontId="2" fillId="0" borderId="0" xfId="0" applyNumberFormat="1" applyFont="1" applyBorder="1" applyAlignment="1">
      <alignment horizontal="left"/>
    </xf>
    <xf numFmtId="0" fontId="2" fillId="0" borderId="13" xfId="0" applyNumberFormat="1" applyFont="1" applyFill="1" applyBorder="1" applyAlignment="1">
      <alignment horizontal="right" wrapText="1"/>
    </xf>
    <xf numFmtId="37" fontId="2" fillId="0" borderId="0" xfId="0" applyNumberFormat="1" applyFont="1" applyAlignment="1"/>
    <xf numFmtId="167" fontId="19" fillId="0" borderId="0" xfId="0" applyNumberFormat="1" applyFont="1" applyAlignment="1"/>
    <xf numFmtId="0" fontId="19" fillId="0" borderId="8" xfId="0" applyFont="1" applyFill="1" applyBorder="1" applyAlignment="1">
      <alignment horizontal="center"/>
    </xf>
    <xf numFmtId="37" fontId="2" fillId="0" borderId="8" xfId="0" applyNumberFormat="1" applyFont="1" applyFill="1" applyBorder="1" applyAlignment="1">
      <alignment horizontal="right"/>
    </xf>
    <xf numFmtId="0" fontId="19" fillId="0" borderId="8" xfId="0" applyFont="1" applyFill="1" applyBorder="1" applyAlignment="1"/>
    <xf numFmtId="167" fontId="19" fillId="0" borderId="8" xfId="0" applyNumberFormat="1" applyFont="1" applyBorder="1" applyAlignment="1"/>
    <xf numFmtId="167" fontId="19" fillId="0" borderId="0" xfId="0" applyNumberFormat="1" applyFont="1" applyBorder="1" applyAlignment="1"/>
    <xf numFmtId="167" fontId="19" fillId="0" borderId="22" xfId="0" applyNumberFormat="1" applyFont="1" applyBorder="1" applyAlignment="1"/>
    <xf numFmtId="37" fontId="17" fillId="7" borderId="0" xfId="0" applyNumberFormat="1" applyFont="1" applyFill="1" applyAlignment="1"/>
    <xf numFmtId="0" fontId="17" fillId="7" borderId="8" xfId="0" applyFont="1" applyFill="1" applyBorder="1" applyAlignment="1">
      <alignment horizontal="center"/>
    </xf>
    <xf numFmtId="37" fontId="17" fillId="7" borderId="8" xfId="0" applyNumberFormat="1" applyFont="1" applyFill="1" applyBorder="1" applyAlignment="1"/>
    <xf numFmtId="9" fontId="17" fillId="7" borderId="0" xfId="2" applyNumberFormat="1" applyFont="1" applyFill="1" applyAlignment="1"/>
    <xf numFmtId="165" fontId="17" fillId="7" borderId="0" xfId="2" applyNumberFormat="1" applyFont="1" applyFill="1" applyAlignment="1"/>
    <xf numFmtId="10" fontId="17" fillId="7" borderId="0" xfId="2" applyNumberFormat="1" applyFont="1" applyFill="1" applyAlignment="1"/>
    <xf numFmtId="168" fontId="2" fillId="2" borderId="0" xfId="0" applyNumberFormat="1" applyFont="1" applyFill="1" applyBorder="1" applyAlignment="1" applyProtection="1">
      <alignment horizontal="right"/>
    </xf>
    <xf numFmtId="169" fontId="17" fillId="0" borderId="0" xfId="0" applyNumberFormat="1" applyFont="1" applyBorder="1" applyAlignment="1">
      <alignment horizontal="right"/>
    </xf>
    <xf numFmtId="164" fontId="17" fillId="0" borderId="0" xfId="0" applyNumberFormat="1" applyFont="1" applyBorder="1" applyAlignment="1">
      <alignment horizontal="right"/>
    </xf>
    <xf numFmtId="37" fontId="2" fillId="0" borderId="2" xfId="0" applyNumberFormat="1" applyFont="1" applyFill="1" applyBorder="1" applyAlignment="1" applyProtection="1">
      <alignment horizontal="right" vertical="top"/>
    </xf>
    <xf numFmtId="37" fontId="8" fillId="7" borderId="37" xfId="0" applyNumberFormat="1" applyFont="1" applyFill="1" applyBorder="1" applyAlignment="1" applyProtection="1">
      <alignment vertical="top"/>
    </xf>
    <xf numFmtId="37" fontId="2" fillId="9" borderId="2" xfId="0" applyNumberFormat="1" applyFont="1" applyFill="1" applyBorder="1" applyAlignment="1" applyProtection="1">
      <alignment horizontal="right" vertical="top"/>
    </xf>
    <xf numFmtId="37" fontId="2" fillId="0" borderId="8" xfId="0" applyNumberFormat="1" applyFont="1" applyBorder="1" applyAlignment="1" applyProtection="1">
      <alignment vertical="top"/>
    </xf>
    <xf numFmtId="37" fontId="2" fillId="0" borderId="38" xfId="0" applyNumberFormat="1" applyFont="1" applyBorder="1" applyAlignment="1" applyProtection="1">
      <alignment horizontal="centerContinuous" vertical="top"/>
    </xf>
    <xf numFmtId="37" fontId="2" fillId="0" borderId="39" xfId="0" applyNumberFormat="1" applyFont="1" applyFill="1" applyBorder="1" applyAlignment="1" applyProtection="1">
      <alignment horizontal="right" vertical="top"/>
    </xf>
    <xf numFmtId="166" fontId="7" fillId="0" borderId="1" xfId="0" applyNumberFormat="1" applyFont="1" applyBorder="1" applyAlignment="1">
      <alignment horizontal="right" vertical="top"/>
    </xf>
    <xf numFmtId="166" fontId="13" fillId="0" borderId="1" xfId="0" applyNumberFormat="1" applyFont="1" applyBorder="1" applyAlignment="1">
      <alignment horizontal="right" vertical="top"/>
    </xf>
    <xf numFmtId="166" fontId="7" fillId="0" borderId="18" xfId="0" applyNumberFormat="1" applyFont="1" applyBorder="1" applyAlignment="1">
      <alignment horizontal="right" vertical="top"/>
    </xf>
    <xf numFmtId="37" fontId="17" fillId="0" borderId="12" xfId="0" applyNumberFormat="1" applyFont="1" applyFill="1" applyBorder="1" applyAlignment="1">
      <alignment horizontal="right" vertical="top"/>
    </xf>
    <xf numFmtId="170" fontId="17" fillId="0" borderId="12" xfId="1" applyNumberFormat="1" applyFont="1" applyFill="1" applyBorder="1" applyAlignment="1"/>
    <xf numFmtId="167" fontId="2" fillId="0" borderId="12" xfId="1" applyNumberFormat="1" applyFont="1" applyBorder="1" applyAlignment="1">
      <alignment horizontal="right" vertical="top"/>
    </xf>
    <xf numFmtId="167" fontId="2" fillId="0" borderId="35" xfId="1" applyNumberFormat="1" applyFont="1" applyBorder="1" applyAlignment="1">
      <alignment horizontal="right" vertical="top"/>
    </xf>
    <xf numFmtId="167" fontId="17" fillId="0" borderId="12" xfId="1" applyNumberFormat="1" applyFont="1" applyFill="1" applyBorder="1" applyAlignment="1"/>
    <xf numFmtId="167" fontId="2" fillId="0" borderId="12" xfId="1" applyNumberFormat="1" applyFont="1" applyFill="1" applyBorder="1" applyAlignment="1"/>
    <xf numFmtId="37" fontId="2" fillId="0" borderId="18" xfId="0" applyNumberFormat="1" applyFont="1" applyFill="1" applyBorder="1" applyAlignment="1">
      <alignment horizontal="centerContinuous"/>
    </xf>
    <xf numFmtId="49" fontId="7" fillId="7" borderId="0" xfId="0" applyNumberFormat="1" applyFont="1" applyFill="1" applyAlignment="1">
      <alignment horizontal="right"/>
    </xf>
    <xf numFmtId="37" fontId="2" fillId="0" borderId="0" xfId="0" applyNumberFormat="1" applyFont="1" applyAlignment="1"/>
    <xf numFmtId="37" fontId="2" fillId="0" borderId="4" xfId="0" quotePrefix="1" applyNumberFormat="1" applyFont="1" applyBorder="1" applyAlignment="1" applyProtection="1">
      <alignment horizontal="centerContinuous" vertical="top"/>
    </xf>
    <xf numFmtId="37" fontId="2" fillId="9" borderId="4" xfId="0" quotePrefix="1" applyNumberFormat="1" applyFont="1" applyFill="1" applyBorder="1" applyAlignment="1" applyProtection="1">
      <alignment horizontal="centerContinuous" vertical="top"/>
    </xf>
    <xf numFmtId="37" fontId="2" fillId="0" borderId="8" xfId="0" applyNumberFormat="1" applyFont="1" applyBorder="1" applyAlignment="1">
      <alignment vertical="top"/>
    </xf>
    <xf numFmtId="49" fontId="2" fillId="9" borderId="8" xfId="0" applyNumberFormat="1" applyFont="1" applyFill="1" applyBorder="1" applyAlignment="1">
      <alignment vertical="top"/>
    </xf>
    <xf numFmtId="37" fontId="2" fillId="9" borderId="8" xfId="0" applyNumberFormat="1" applyFont="1" applyFill="1" applyBorder="1" applyAlignment="1">
      <alignment vertical="top"/>
    </xf>
    <xf numFmtId="37" fontId="2" fillId="9" borderId="0" xfId="0" applyNumberFormat="1" applyFont="1" applyFill="1" applyAlignment="1">
      <alignment vertical="top"/>
    </xf>
    <xf numFmtId="169" fontId="2" fillId="0" borderId="35" xfId="0" applyNumberFormat="1" applyFont="1" applyFill="1" applyBorder="1" applyAlignment="1" applyProtection="1">
      <alignment horizontal="right"/>
    </xf>
    <xf numFmtId="169" fontId="2" fillId="0" borderId="12" xfId="0" applyNumberFormat="1" applyFont="1" applyFill="1" applyBorder="1" applyAlignment="1" applyProtection="1"/>
    <xf numFmtId="169" fontId="2" fillId="8" borderId="12" xfId="0" applyNumberFormat="1" applyFont="1" applyFill="1" applyBorder="1" applyAlignment="1"/>
    <xf numFmtId="169" fontId="2" fillId="8" borderId="12" xfId="0" applyNumberFormat="1" applyFont="1" applyFill="1" applyBorder="1" applyAlignment="1" applyProtection="1"/>
    <xf numFmtId="37" fontId="2" fillId="0" borderId="18" xfId="0" applyNumberFormat="1" applyFont="1" applyBorder="1" applyAlignment="1">
      <alignment horizontal="centerContinuous"/>
    </xf>
    <xf numFmtId="37" fontId="2" fillId="0" borderId="4" xfId="0" quotePrefix="1" applyNumberFormat="1" applyFont="1" applyBorder="1" applyAlignment="1">
      <alignment horizontal="centerContinuous"/>
    </xf>
    <xf numFmtId="169" fontId="2" fillId="0" borderId="12" xfId="0" applyNumberFormat="1" applyFont="1" applyFill="1" applyBorder="1" applyAlignment="1"/>
    <xf numFmtId="169" fontId="2" fillId="8" borderId="35" xfId="0" applyNumberFormat="1" applyFont="1" applyFill="1" applyBorder="1" applyAlignment="1"/>
    <xf numFmtId="169" fontId="2" fillId="0" borderId="35" xfId="0" applyNumberFormat="1" applyFont="1" applyFill="1" applyBorder="1" applyAlignment="1"/>
    <xf numFmtId="169" fontId="2" fillId="8" borderId="8" xfId="0" applyNumberFormat="1" applyFont="1" applyFill="1" applyBorder="1" applyAlignment="1" applyProtection="1"/>
    <xf numFmtId="169" fontId="2" fillId="8" borderId="32" xfId="0" applyNumberFormat="1" applyFont="1" applyFill="1" applyBorder="1" applyAlignment="1" applyProtection="1"/>
    <xf numFmtId="169" fontId="2" fillId="8" borderId="35" xfId="0" applyNumberFormat="1" applyFont="1" applyFill="1" applyBorder="1" applyAlignment="1" applyProtection="1"/>
    <xf numFmtId="169" fontId="2" fillId="8" borderId="0" xfId="0" applyNumberFormat="1" applyFont="1" applyFill="1" applyAlignment="1">
      <alignment horizontal="right"/>
    </xf>
    <xf numFmtId="169" fontId="2" fillId="0" borderId="0" xfId="0" applyNumberFormat="1" applyFont="1" applyFill="1" applyAlignment="1">
      <alignment horizontal="right"/>
    </xf>
    <xf numFmtId="0" fontId="2" fillId="0" borderId="18" xfId="0" applyNumberFormat="1" applyFont="1" applyFill="1" applyBorder="1" applyAlignment="1">
      <alignment horizontal="right" wrapText="1"/>
    </xf>
    <xf numFmtId="0" fontId="2" fillId="0" borderId="36" xfId="0" applyFont="1" applyFill="1" applyBorder="1" applyAlignment="1">
      <alignment horizontal="left" vertical="top" wrapText="1"/>
    </xf>
    <xf numFmtId="37" fontId="0" fillId="0" borderId="36" xfId="0" applyNumberFormat="1" applyBorder="1" applyAlignment="1">
      <alignment vertical="top" wrapText="1"/>
    </xf>
    <xf numFmtId="37" fontId="0" fillId="0" borderId="0" xfId="0" applyNumberFormat="1" applyBorder="1" applyAlignment="1">
      <alignment vertical="top" wrapText="1"/>
    </xf>
    <xf numFmtId="0" fontId="2" fillId="0" borderId="0" xfId="0" applyFont="1" applyFill="1" applyBorder="1" applyAlignment="1">
      <alignment horizontal="left" vertical="top" wrapText="1"/>
    </xf>
    <xf numFmtId="37" fontId="2" fillId="0" borderId="0" xfId="0" applyNumberFormat="1" applyFont="1" applyBorder="1" applyAlignment="1">
      <alignment vertical="top" wrapText="1"/>
    </xf>
    <xf numFmtId="37" fontId="2" fillId="0" borderId="0" xfId="0" applyNumberFormat="1" applyFont="1" applyAlignment="1"/>
    <xf numFmtId="37" fontId="2" fillId="0" borderId="0" xfId="0" quotePrefix="1" applyNumberFormat="1" applyFont="1" applyBorder="1" applyAlignment="1">
      <alignment horizontal="left" vertical="top" wrapText="1"/>
    </xf>
    <xf numFmtId="37" fontId="0" fillId="0" borderId="0" xfId="0" applyNumberFormat="1" applyAlignment="1">
      <alignment wrapText="1"/>
    </xf>
    <xf numFmtId="37" fontId="2" fillId="0" borderId="0" xfId="0" applyNumberFormat="1" applyFont="1" applyFill="1" applyBorder="1" applyAlignment="1">
      <alignment vertical="top" wrapText="1"/>
    </xf>
    <xf numFmtId="37" fontId="2" fillId="0" borderId="0" xfId="0" applyNumberFormat="1" applyFont="1" applyFill="1" applyBorder="1" applyAlignment="1">
      <alignment wrapText="1"/>
    </xf>
    <xf numFmtId="0" fontId="2" fillId="0" borderId="0" xfId="0" quotePrefix="1" applyFont="1" applyFill="1" applyBorder="1" applyAlignment="1">
      <alignment horizontal="left" vertical="top" wrapText="1"/>
    </xf>
  </cellXfs>
  <cellStyles count="3">
    <cellStyle name="Comma" xfId="1" builtinId="3"/>
    <cellStyle name="Normal" xfId="0" builtinId="0"/>
    <cellStyle name="Percent" xfId="2" builtinId="5"/>
  </cellStyles>
  <dxfs count="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0000FF"/>
      <color rgb="FFA50021"/>
      <color rgb="FF003399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Percent of Total Enrolment, 2013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United States</a:t>
            </a:r>
          </a:p>
        </c:rich>
      </c:tx>
      <c:layout>
        <c:manualLayout>
          <c:xMode val="edge"/>
          <c:yMode val="edge"/>
          <c:x val="0.20815990743092599"/>
          <c:y val="2.723392777483850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4001217718318388"/>
          <c:y val="0.30774715516862411"/>
          <c:w val="0.42321500377823468"/>
          <c:h val="0.58529740679757369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29'!$S$5:$U$5</c:f>
              <c:strCache>
                <c:ptCount val="3"/>
                <c:pt idx="0">
                  <c:v>24 and younger</c:v>
                </c:pt>
                <c:pt idx="1">
                  <c:v>25 to 49</c:v>
                </c:pt>
                <c:pt idx="2">
                  <c:v>50 and older</c:v>
                </c:pt>
              </c:strCache>
            </c:strRef>
          </c:cat>
          <c:val>
            <c:numRef>
              <c:f>'Table 29'!$S$6:$U$6</c:f>
              <c:numCache>
                <c:formatCode>0.0_)</c:formatCode>
                <c:ptCount val="3"/>
                <c:pt idx="0" formatCode="0.0">
                  <c:v>62.111807374012692</c:v>
                </c:pt>
                <c:pt idx="1">
                  <c:v>33.791314807233789</c:v>
                </c:pt>
                <c:pt idx="2" formatCode="0.0">
                  <c:v>3.8479520301410317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5529546806649178"/>
          <c:y val="0.90335804258777275"/>
          <c:w val="0.74759630852595049"/>
          <c:h val="9.273287479381307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SREB States</a:t>
            </a:r>
          </a:p>
        </c:rich>
      </c:tx>
      <c:layout>
        <c:manualLayout>
          <c:xMode val="edge"/>
          <c:yMode val="edge"/>
          <c:x val="0.40428906386701741"/>
          <c:y val="2.723408601162213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4799011234706784"/>
          <c:y val="0.19948493617784963"/>
          <c:w val="0.42321500377823468"/>
          <c:h val="0.58529740679757369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29'!$S$5:$U$5</c:f>
              <c:strCache>
                <c:ptCount val="3"/>
                <c:pt idx="0">
                  <c:v>24 and younger</c:v>
                </c:pt>
                <c:pt idx="1">
                  <c:v>25 to 49</c:v>
                </c:pt>
                <c:pt idx="2">
                  <c:v>50 and older</c:v>
                </c:pt>
              </c:strCache>
            </c:strRef>
          </c:cat>
          <c:val>
            <c:numRef>
              <c:f>'Table 29'!$S$7:$U$7</c:f>
              <c:numCache>
                <c:formatCode>0.0_)</c:formatCode>
                <c:ptCount val="3"/>
                <c:pt idx="0" formatCode="0.0">
                  <c:v>62.72828012841979</c:v>
                </c:pt>
                <c:pt idx="1">
                  <c:v>33.570435760254995</c:v>
                </c:pt>
                <c:pt idx="2" formatCode="0.0">
                  <c:v>3.4818767563476567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29'!$S$5:$U$5</c:f>
              <c:strCache>
                <c:ptCount val="3"/>
                <c:pt idx="0">
                  <c:v>24 and younger</c:v>
                </c:pt>
                <c:pt idx="1">
                  <c:v>25 to 49</c:v>
                </c:pt>
                <c:pt idx="2">
                  <c:v>50 and older</c:v>
                </c:pt>
              </c:strCache>
            </c:strRef>
          </c:cat>
          <c:val>
            <c:numRef>
              <c:f>'Table 29'!$S$7:$U$7</c:f>
              <c:numCache>
                <c:formatCode>0.0_)</c:formatCode>
                <c:ptCount val="3"/>
                <c:pt idx="0" formatCode="0.0">
                  <c:v>62.72828012841979</c:v>
                </c:pt>
                <c:pt idx="1">
                  <c:v>33.570435760254995</c:v>
                </c:pt>
                <c:pt idx="2" formatCode="0.0">
                  <c:v>3.4818767563476567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87600161090971"/>
          <c:y val="0.86781120308679371"/>
          <c:w val="0.71309186351706144"/>
          <c:h val="8.207849505193171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</a:t>
            </a:r>
          </a:p>
        </c:rich>
      </c:tx>
      <c:layout>
        <c:manualLayout>
          <c:xMode val="edge"/>
          <c:yMode val="edge"/>
          <c:x val="0.47266519685039377"/>
          <c:y val="2.723426503957931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6823091557999699"/>
          <c:y val="0.20413446567465138"/>
          <c:w val="0.36800316627088286"/>
          <c:h val="0.56893753258029045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29'!$S$5:$U$5</c:f>
              <c:strCache>
                <c:ptCount val="3"/>
                <c:pt idx="0">
                  <c:v>24 and younger</c:v>
                </c:pt>
                <c:pt idx="1">
                  <c:v>25 to 49</c:v>
                </c:pt>
                <c:pt idx="2">
                  <c:v>50 and older</c:v>
                </c:pt>
              </c:strCache>
            </c:strRef>
          </c:cat>
          <c:val>
            <c:numRef>
              <c:f>'Table 29'!$S$15:$U$15</c:f>
              <c:numCache>
                <c:formatCode>0.0_)</c:formatCode>
                <c:ptCount val="3"/>
                <c:pt idx="0" formatCode="0.0">
                  <c:v>68.863418914036856</c:v>
                </c:pt>
                <c:pt idx="1">
                  <c:v>28.711287204182828</c:v>
                </c:pt>
                <c:pt idx="2" formatCode="0.0">
                  <c:v>2.3713014169051991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29'!$S$5:$U$5</c:f>
              <c:strCache>
                <c:ptCount val="3"/>
                <c:pt idx="0">
                  <c:v>24 and younger</c:v>
                </c:pt>
                <c:pt idx="1">
                  <c:v>25 to 49</c:v>
                </c:pt>
                <c:pt idx="2">
                  <c:v>50 and older</c:v>
                </c:pt>
              </c:strCache>
            </c:strRef>
          </c:cat>
          <c:val>
            <c:numRef>
              <c:f>'Table 29'!$S$15:$U$15</c:f>
              <c:numCache>
                <c:formatCode>0.0_)</c:formatCode>
                <c:ptCount val="3"/>
                <c:pt idx="0" formatCode="0.0">
                  <c:v>68.863418914036856</c:v>
                </c:pt>
                <c:pt idx="1">
                  <c:v>28.711287204182828</c:v>
                </c:pt>
                <c:pt idx="2" formatCode="0.0">
                  <c:v>2.3713014169051991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1971198044688861"/>
          <c:y val="0.8049935977314242"/>
          <c:w val="0.71309186351706144"/>
          <c:h val="8.207882381236214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Percent of Age Group Enrolled</a:t>
            </a:r>
            <a:r>
              <a:rPr lang="en-US" baseline="0"/>
              <a:t> in College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aseline="0"/>
              <a:t>United States</a:t>
            </a:r>
            <a:endParaRPr lang="en-US"/>
          </a:p>
        </c:rich>
      </c:tx>
      <c:layout>
        <c:manualLayout>
          <c:xMode val="edge"/>
          <c:yMode val="edge"/>
          <c:x val="0.1778703703703704"/>
          <c:y val="3.105385218570488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6305520149034314E-2"/>
          <c:y val="0.16196469284266263"/>
          <c:w val="0.62688494298868713"/>
          <c:h val="0.736899798425305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'Table 30'!$E$5</c:f>
              <c:strCache>
                <c:ptCount val="1"/>
                <c:pt idx="0">
                  <c:v>18 to 24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Pt>
            <c:idx val="3"/>
            <c:invertIfNegative val="0"/>
            <c:bubble3D val="0"/>
            <c:spPr>
              <a:solidFill>
                <a:srgbClr val="003399"/>
              </a:solidFill>
            </c:spPr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chemeClr val="bg1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'Table 30'!$E$6:$F$6</c:f>
              <c:numCache>
                <c:formatCode>General</c:formatCode>
                <c:ptCount val="2"/>
                <c:pt idx="0">
                  <c:v>2009</c:v>
                </c:pt>
                <c:pt idx="1">
                  <c:v>2013</c:v>
                </c:pt>
              </c:numCache>
            </c:numRef>
          </c:cat>
          <c:val>
            <c:numRef>
              <c:f>'Table 30'!$E$7:$F$7</c:f>
              <c:numCache>
                <c:formatCode>0.0</c:formatCode>
                <c:ptCount val="2"/>
                <c:pt idx="0">
                  <c:v>38.682652214125099</c:v>
                </c:pt>
                <c:pt idx="1">
                  <c:v>37.530700811261141</c:v>
                </c:pt>
              </c:numCache>
            </c:numRef>
          </c:val>
        </c:ser>
        <c:ser>
          <c:idx val="0"/>
          <c:order val="1"/>
          <c:tx>
            <c:v>25 to 49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'Table 30'!$G$7:$H$7</c:f>
              <c:numCache>
                <c:formatCode>0.0</c:formatCode>
                <c:ptCount val="2"/>
                <c:pt idx="0">
                  <c:v>6.8771116758403164</c:v>
                </c:pt>
                <c:pt idx="1">
                  <c:v>6.5837743013597265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overlap val="100"/>
        <c:axId val="101783552"/>
        <c:axId val="104228544"/>
      </c:barChart>
      <c:catAx>
        <c:axId val="101783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28544"/>
        <c:crosses val="autoZero"/>
        <c:auto val="1"/>
        <c:lblAlgn val="ctr"/>
        <c:lblOffset val="100"/>
        <c:noMultiLvlLbl val="0"/>
      </c:catAx>
      <c:valAx>
        <c:axId val="10422854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1017835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198692153162363"/>
          <c:y val="0.41291634760083223"/>
          <c:w val="0.17544754618084674"/>
          <c:h val="0.16052402010514516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Percent of Age Group Enrolled</a:t>
            </a:r>
            <a:r>
              <a:rPr lang="en-US" baseline="0"/>
              <a:t> in College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aseline="0"/>
              <a:t>SREB States</a:t>
            </a:r>
            <a:endParaRPr lang="en-US"/>
          </a:p>
        </c:rich>
      </c:tx>
      <c:layout>
        <c:manualLayout>
          <c:xMode val="edge"/>
          <c:yMode val="edge"/>
          <c:x val="8.9618143084332275E-2"/>
          <c:y val="3.10538220006106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1991057642862958E-2"/>
          <c:y val="0.21218169063737313"/>
          <c:w val="0.85582699265591056"/>
          <c:h val="0.7000178055165637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'Table 30'!$E$5</c:f>
              <c:strCache>
                <c:ptCount val="1"/>
                <c:pt idx="0">
                  <c:v>18 to 24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Pt>
            <c:idx val="3"/>
            <c:invertIfNegative val="0"/>
            <c:bubble3D val="0"/>
            <c:spPr>
              <a:solidFill>
                <a:srgbClr val="A50021"/>
              </a:solidFill>
            </c:spPr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chemeClr val="bg1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'Table 30'!$E$6:$F$6</c:f>
              <c:numCache>
                <c:formatCode>General</c:formatCode>
                <c:ptCount val="2"/>
                <c:pt idx="0">
                  <c:v>2009</c:v>
                </c:pt>
                <c:pt idx="1">
                  <c:v>2013</c:v>
                </c:pt>
              </c:numCache>
            </c:numRef>
          </c:cat>
          <c:val>
            <c:numRef>
              <c:f>'Table 30'!$E$8:$F$8</c:f>
              <c:numCache>
                <c:formatCode>0.0</c:formatCode>
                <c:ptCount val="2"/>
                <c:pt idx="0">
                  <c:v>35.520210788896463</c:v>
                </c:pt>
                <c:pt idx="1">
                  <c:v>34.632267907918013</c:v>
                </c:pt>
              </c:numCache>
            </c:numRef>
          </c:val>
        </c:ser>
        <c:ser>
          <c:idx val="0"/>
          <c:order val="1"/>
          <c:tx>
            <c:v>25 to 49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'Table 30'!$G$8:$H$8</c:f>
              <c:numCache>
                <c:formatCode>0.0</c:formatCode>
                <c:ptCount val="2"/>
                <c:pt idx="0">
                  <c:v>5.9873178123538109</c:v>
                </c:pt>
                <c:pt idx="1">
                  <c:v>5.9841543826220835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overlap val="100"/>
        <c:axId val="101785088"/>
        <c:axId val="104230272"/>
      </c:barChart>
      <c:catAx>
        <c:axId val="101785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30272"/>
        <c:crosses val="autoZero"/>
        <c:auto val="1"/>
        <c:lblAlgn val="ctr"/>
        <c:lblOffset val="100"/>
        <c:noMultiLvlLbl val="0"/>
      </c:catAx>
      <c:valAx>
        <c:axId val="104230272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1017850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Percent of Age Group Enrolled</a:t>
            </a:r>
            <a:r>
              <a:rPr lang="en-US" baseline="0"/>
              <a:t> in College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aseline="0"/>
              <a:t>State</a:t>
            </a:r>
            <a:endParaRPr lang="en-US"/>
          </a:p>
        </c:rich>
      </c:tx>
      <c:layout>
        <c:manualLayout>
          <c:xMode val="edge"/>
          <c:yMode val="edge"/>
          <c:x val="0.1778703703703704"/>
          <c:y val="3.105385218570492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9383556597389854E-2"/>
          <c:y val="0.16677422318710375"/>
          <c:w val="0.86394537543843308"/>
          <c:h val="0.7454255188951446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'Table 30'!$E$5</c:f>
              <c:strCache>
                <c:ptCount val="1"/>
                <c:pt idx="0">
                  <c:v>18 to 24</c:v>
                </c:pt>
              </c:strCache>
            </c:strRef>
          </c:tx>
          <c:spPr>
            <a:solidFill>
              <a:srgbClr val="006600"/>
            </a:solidFill>
          </c:spPr>
          <c:invertIfNegative val="0"/>
          <c:dPt>
            <c:idx val="3"/>
            <c:invertIfNegative val="0"/>
            <c:bubble3D val="0"/>
            <c:spPr>
              <a:solidFill>
                <a:srgbClr val="006600"/>
              </a:solidFill>
            </c:spPr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chemeClr val="bg1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'Table 30'!$E$6:$F$6</c:f>
              <c:numCache>
                <c:formatCode>General</c:formatCode>
                <c:ptCount val="2"/>
                <c:pt idx="0">
                  <c:v>2009</c:v>
                </c:pt>
                <c:pt idx="1">
                  <c:v>2013</c:v>
                </c:pt>
              </c:numCache>
            </c:numRef>
          </c:cat>
          <c:val>
            <c:numRef>
              <c:f>'Table 30'!$E$14:$F$14</c:f>
              <c:numCache>
                <c:formatCode>0.0</c:formatCode>
                <c:ptCount val="2"/>
                <c:pt idx="0">
                  <c:v>33.198330671902454</c:v>
                </c:pt>
                <c:pt idx="1">
                  <c:v>31.643449274479025</c:v>
                </c:pt>
              </c:numCache>
            </c:numRef>
          </c:val>
        </c:ser>
        <c:ser>
          <c:idx val="0"/>
          <c:order val="1"/>
          <c:tx>
            <c:v>25 to 49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'Table 30'!$G$14:$H$14</c:f>
              <c:numCache>
                <c:formatCode>0.0</c:formatCode>
                <c:ptCount val="2"/>
                <c:pt idx="0">
                  <c:v>5.5236922351761431</c:v>
                </c:pt>
                <c:pt idx="1">
                  <c:v>5.1600550466222135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overlap val="100"/>
        <c:axId val="108138496"/>
        <c:axId val="104232000"/>
      </c:barChart>
      <c:catAx>
        <c:axId val="1081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32000"/>
        <c:crosses val="autoZero"/>
        <c:auto val="1"/>
        <c:lblAlgn val="ctr"/>
        <c:lblOffset val="100"/>
        <c:noMultiLvlLbl val="0"/>
      </c:catAx>
      <c:valAx>
        <c:axId val="104232000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108138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368300</xdr:colOff>
      <xdr:row>47</xdr:row>
      <xdr:rowOff>80169</xdr:rowOff>
    </xdr:from>
    <xdr:to>
      <xdr:col>23</xdr:col>
      <xdr:colOff>97367</xdr:colOff>
      <xdr:row>52</xdr:row>
      <xdr:rowOff>82815</xdr:rowOff>
    </xdr:to>
    <xdr:sp macro="" textlink="">
      <xdr:nvSpPr>
        <xdr:cNvPr id="5" name="Oval Callout 4"/>
        <xdr:cNvSpPr/>
      </xdr:nvSpPr>
      <xdr:spPr>
        <a:xfrm>
          <a:off x="15252700" y="8004969"/>
          <a:ext cx="1024467" cy="828146"/>
        </a:xfrm>
        <a:prstGeom prst="wedgeEllipseCallout">
          <a:avLst>
            <a:gd name="adj1" fmla="val -149397"/>
            <a:gd name="adj2" fmla="val 107089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</a:rPr>
            <a:t>Choose a tab below</a:t>
          </a:r>
          <a:r>
            <a:rPr lang="en-US" sz="1000" b="1" baseline="0">
              <a:solidFill>
                <a:srgbClr val="C00000"/>
              </a:solidFill>
            </a:rPr>
            <a:t> to see long term trend data for all 50 states and DC.</a:t>
          </a:r>
          <a:endParaRPr lang="en-US" sz="1000" b="1">
            <a:solidFill>
              <a:srgbClr val="C00000"/>
            </a:solidFill>
          </a:endParaRPr>
        </a:p>
      </xdr:txBody>
    </xdr:sp>
    <xdr:clientData/>
  </xdr:twoCellAnchor>
  <xdr:twoCellAnchor>
    <xdr:from>
      <xdr:col>21</xdr:col>
      <xdr:colOff>514350</xdr:colOff>
      <xdr:row>1</xdr:row>
      <xdr:rowOff>0</xdr:rowOff>
    </xdr:from>
    <xdr:to>
      <xdr:col>27</xdr:col>
      <xdr:colOff>200025</xdr:colOff>
      <xdr:row>14</xdr:row>
      <xdr:rowOff>9525</xdr:rowOff>
    </xdr:to>
    <xdr:graphicFrame macro="">
      <xdr:nvGraphicFramePr>
        <xdr:cNvPr id="515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526256</xdr:colOff>
      <xdr:row>14</xdr:row>
      <xdr:rowOff>104775</xdr:rowOff>
    </xdr:from>
    <xdr:to>
      <xdr:col>27</xdr:col>
      <xdr:colOff>240506</xdr:colOff>
      <xdr:row>28</xdr:row>
      <xdr:rowOff>47625</xdr:rowOff>
    </xdr:to>
    <xdr:graphicFrame macro="">
      <xdr:nvGraphicFramePr>
        <xdr:cNvPr id="515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592932</xdr:colOff>
      <xdr:row>28</xdr:row>
      <xdr:rowOff>135731</xdr:rowOff>
    </xdr:from>
    <xdr:to>
      <xdr:col>27</xdr:col>
      <xdr:colOff>307182</xdr:colOff>
      <xdr:row>43</xdr:row>
      <xdr:rowOff>35718</xdr:rowOff>
    </xdr:to>
    <xdr:graphicFrame macro="">
      <xdr:nvGraphicFramePr>
        <xdr:cNvPr id="516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29</xdr:col>
      <xdr:colOff>68261</xdr:colOff>
      <xdr:row>24</xdr:row>
      <xdr:rowOff>85725</xdr:rowOff>
    </xdr:from>
    <xdr:to>
      <xdr:col>34</xdr:col>
      <xdr:colOff>149224</xdr:colOff>
      <xdr:row>33</xdr:row>
      <xdr:rowOff>121444</xdr:rowOff>
    </xdr:to>
    <xdr:sp macro="" textlink="">
      <xdr:nvSpPr>
        <xdr:cNvPr id="11" name="Oval Callout 10"/>
        <xdr:cNvSpPr/>
      </xdr:nvSpPr>
      <xdr:spPr>
        <a:xfrm flipH="1">
          <a:off x="20134261" y="4213225"/>
          <a:ext cx="3319463" cy="1521619"/>
        </a:xfrm>
        <a:prstGeom prst="wedgeEllipseCallout">
          <a:avLst>
            <a:gd name="adj1" fmla="val 67335"/>
            <a:gd name="adj2" fmla="val 3498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PIE to see state highlighted to right.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391824</xdr:colOff>
      <xdr:row>1</xdr:row>
      <xdr:rowOff>54118</xdr:rowOff>
    </xdr:from>
    <xdr:to>
      <xdr:col>21</xdr:col>
      <xdr:colOff>493569</xdr:colOff>
      <xdr:row>17</xdr:row>
      <xdr:rowOff>112568</xdr:rowOff>
    </xdr:to>
    <xdr:graphicFrame macro="">
      <xdr:nvGraphicFramePr>
        <xdr:cNvPr id="412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30</xdr:row>
      <xdr:rowOff>24870</xdr:rowOff>
    </xdr:from>
    <xdr:to>
      <xdr:col>17</xdr:col>
      <xdr:colOff>398318</xdr:colOff>
      <xdr:row>35</xdr:row>
      <xdr:rowOff>33865</xdr:rowOff>
    </xdr:to>
    <xdr:sp macro="" textlink="">
      <xdr:nvSpPr>
        <xdr:cNvPr id="11" name="Oval Callout 10"/>
        <xdr:cNvSpPr/>
      </xdr:nvSpPr>
      <xdr:spPr>
        <a:xfrm>
          <a:off x="7959587" y="5151805"/>
          <a:ext cx="1557883" cy="878669"/>
        </a:xfrm>
        <a:prstGeom prst="wedgeEllipseCallout">
          <a:avLst>
            <a:gd name="adj1" fmla="val -62584"/>
            <a:gd name="adj2" fmla="val 168670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</a:rPr>
            <a:t>Choose a tab below</a:t>
          </a:r>
          <a:r>
            <a:rPr lang="en-US" sz="1000" b="1" baseline="0">
              <a:solidFill>
                <a:srgbClr val="C00000"/>
              </a:solidFill>
            </a:rPr>
            <a:t> to see long term trend data for all 50 states and DC.</a:t>
          </a:r>
          <a:endParaRPr lang="en-US" sz="1000" b="1">
            <a:solidFill>
              <a:srgbClr val="C00000"/>
            </a:solidFill>
          </a:endParaRPr>
        </a:p>
      </xdr:txBody>
    </xdr:sp>
    <xdr:clientData/>
  </xdr:twoCellAnchor>
  <xdr:twoCellAnchor>
    <xdr:from>
      <xdr:col>21</xdr:col>
      <xdr:colOff>528205</xdr:colOff>
      <xdr:row>1</xdr:row>
      <xdr:rowOff>69273</xdr:rowOff>
    </xdr:from>
    <xdr:to>
      <xdr:col>27</xdr:col>
      <xdr:colOff>69272</xdr:colOff>
      <xdr:row>17</xdr:row>
      <xdr:rowOff>121227</xdr:rowOff>
    </xdr:to>
    <xdr:graphicFrame macro="">
      <xdr:nvGraphicFramePr>
        <xdr:cNvPr id="8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554182</xdr:colOff>
      <xdr:row>19</xdr:row>
      <xdr:rowOff>60613</xdr:rowOff>
    </xdr:from>
    <xdr:to>
      <xdr:col>25</xdr:col>
      <xdr:colOff>38965</xdr:colOff>
      <xdr:row>35</xdr:row>
      <xdr:rowOff>77931</xdr:rowOff>
    </xdr:to>
    <xdr:graphicFrame macro="">
      <xdr:nvGraphicFramePr>
        <xdr:cNvPr id="9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177345</xdr:colOff>
      <xdr:row>31</xdr:row>
      <xdr:rowOff>117688</xdr:rowOff>
    </xdr:from>
    <xdr:to>
      <xdr:col>29</xdr:col>
      <xdr:colOff>137657</xdr:colOff>
      <xdr:row>38</xdr:row>
      <xdr:rowOff>59746</xdr:rowOff>
    </xdr:to>
    <xdr:sp macro="" textlink="">
      <xdr:nvSpPr>
        <xdr:cNvPr id="12" name="Oval Callout 11"/>
        <xdr:cNvSpPr/>
      </xdr:nvSpPr>
      <xdr:spPr>
        <a:xfrm>
          <a:off x="13365140" y="5408393"/>
          <a:ext cx="2861108" cy="1154330"/>
        </a:xfrm>
        <a:prstGeom prst="wedgeEllipseCallout">
          <a:avLst>
            <a:gd name="adj1" fmla="val -50449"/>
            <a:gd name="adj2" fmla="val -90663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bar segment to see state highlighted above.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actBooks/1_Population/FB15_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6"/>
      <sheetName val="%Distribution"/>
      <sheetName val="Total"/>
      <sheetName val="Under 5"/>
      <sheetName val="5 through 17"/>
      <sheetName val="18 through 24"/>
      <sheetName val="25 through 49"/>
      <sheetName val="50 to 64"/>
      <sheetName val="65 and older"/>
      <sheetName val="Under 18"/>
      <sheetName val="25 through 44"/>
      <sheetName val="45 to 64"/>
      <sheetName val="25 to 64"/>
      <sheetName val="25 through 34"/>
      <sheetName val="Sheet1"/>
    </sheetNames>
    <sheetDataSet>
      <sheetData sheetId="0"/>
      <sheetData sheetId="1">
        <row r="5">
          <cell r="A5" t="str">
            <v>50 States and D.C.</v>
          </cell>
        </row>
        <row r="6">
          <cell r="A6" t="str">
            <v>SREB States</v>
          </cell>
        </row>
        <row r="8">
          <cell r="A8" t="str">
            <v>Alabama</v>
          </cell>
        </row>
        <row r="9">
          <cell r="A9" t="str">
            <v>Arkansas</v>
          </cell>
        </row>
        <row r="10">
          <cell r="A10" t="str">
            <v>Delaware</v>
          </cell>
        </row>
        <row r="11">
          <cell r="A11" t="str">
            <v>Florida</v>
          </cell>
        </row>
        <row r="12">
          <cell r="A12" t="str">
            <v>Georgia</v>
          </cell>
        </row>
        <row r="13">
          <cell r="A13" t="str">
            <v>Kentucky</v>
          </cell>
        </row>
        <row r="14">
          <cell r="A14" t="str">
            <v>Louisiana</v>
          </cell>
        </row>
        <row r="15">
          <cell r="A15" t="str">
            <v>Maryland</v>
          </cell>
        </row>
        <row r="16">
          <cell r="A16" t="str">
            <v>Mississippi</v>
          </cell>
        </row>
        <row r="17">
          <cell r="A17" t="str">
            <v>North Carolina</v>
          </cell>
        </row>
        <row r="18">
          <cell r="A18" t="str">
            <v>Oklahoma</v>
          </cell>
        </row>
        <row r="19">
          <cell r="A19" t="str">
            <v>South Carolina</v>
          </cell>
        </row>
        <row r="20">
          <cell r="A20" t="str">
            <v>Tennessee</v>
          </cell>
        </row>
        <row r="21">
          <cell r="A21" t="str">
            <v>Texas</v>
          </cell>
        </row>
        <row r="22">
          <cell r="A22" t="str">
            <v>Virginia</v>
          </cell>
        </row>
        <row r="23">
          <cell r="A23" t="str">
            <v>West Virginia</v>
          </cell>
        </row>
        <row r="24">
          <cell r="A24" t="str">
            <v>West</v>
          </cell>
        </row>
        <row r="26">
          <cell r="A26" t="str">
            <v>Alaska</v>
          </cell>
        </row>
        <row r="27">
          <cell r="A27" t="str">
            <v>Arizona</v>
          </cell>
        </row>
        <row r="28">
          <cell r="A28" t="str">
            <v>California</v>
          </cell>
        </row>
        <row r="29">
          <cell r="A29" t="str">
            <v>Colorado</v>
          </cell>
        </row>
        <row r="30">
          <cell r="A30" t="str">
            <v>Hawaii</v>
          </cell>
        </row>
        <row r="31">
          <cell r="A31" t="str">
            <v>Idaho</v>
          </cell>
        </row>
        <row r="32">
          <cell r="A32" t="str">
            <v>Montana</v>
          </cell>
        </row>
        <row r="33">
          <cell r="A33" t="str">
            <v>Nevada</v>
          </cell>
        </row>
        <row r="34">
          <cell r="A34" t="str">
            <v>New Mexico</v>
          </cell>
        </row>
        <row r="35">
          <cell r="A35" t="str">
            <v>Oregon</v>
          </cell>
        </row>
        <row r="36">
          <cell r="A36" t="str">
            <v>Utah</v>
          </cell>
        </row>
        <row r="37">
          <cell r="A37" t="str">
            <v>Washington</v>
          </cell>
        </row>
        <row r="38">
          <cell r="A38" t="str">
            <v>Wyoming</v>
          </cell>
        </row>
        <row r="39">
          <cell r="A39" t="str">
            <v>Midwest</v>
          </cell>
        </row>
        <row r="41">
          <cell r="A41" t="str">
            <v>Illinois</v>
          </cell>
        </row>
        <row r="42">
          <cell r="A42" t="str">
            <v>Indiana</v>
          </cell>
        </row>
        <row r="43">
          <cell r="A43" t="str">
            <v>Iowa</v>
          </cell>
        </row>
        <row r="44">
          <cell r="A44" t="str">
            <v>Kansas</v>
          </cell>
        </row>
        <row r="45">
          <cell r="A45" t="str">
            <v>Michigan</v>
          </cell>
        </row>
        <row r="46">
          <cell r="A46" t="str">
            <v>Minnesota</v>
          </cell>
        </row>
        <row r="47">
          <cell r="A47" t="str">
            <v>Missouri</v>
          </cell>
        </row>
        <row r="48">
          <cell r="A48" t="str">
            <v>Nebraska</v>
          </cell>
        </row>
        <row r="49">
          <cell r="A49" t="str">
            <v>North Dakota</v>
          </cell>
        </row>
        <row r="50">
          <cell r="A50" t="str">
            <v>Ohio</v>
          </cell>
        </row>
        <row r="51">
          <cell r="A51" t="str">
            <v>South Dakota</v>
          </cell>
        </row>
        <row r="52">
          <cell r="A52" t="str">
            <v>Wisconsin</v>
          </cell>
        </row>
        <row r="53">
          <cell r="A53" t="str">
            <v>Northeast</v>
          </cell>
        </row>
        <row r="55">
          <cell r="A55" t="str">
            <v>Connecticut</v>
          </cell>
        </row>
        <row r="56">
          <cell r="A56" t="str">
            <v>Maine</v>
          </cell>
        </row>
        <row r="57">
          <cell r="A57" t="str">
            <v>Massachusetts</v>
          </cell>
        </row>
        <row r="58">
          <cell r="A58" t="str">
            <v>New Hampshire</v>
          </cell>
        </row>
        <row r="59">
          <cell r="A59" t="str">
            <v>New Jersey</v>
          </cell>
        </row>
        <row r="60">
          <cell r="A60" t="str">
            <v>New York</v>
          </cell>
        </row>
        <row r="61">
          <cell r="A61" t="str">
            <v>Pennsylvania</v>
          </cell>
        </row>
        <row r="62">
          <cell r="A62" t="str">
            <v>Rhode Island</v>
          </cell>
        </row>
        <row r="63">
          <cell r="A63" t="str">
            <v>Vermont</v>
          </cell>
        </row>
        <row r="64">
          <cell r="A64" t="str">
            <v>District of Columbia</v>
          </cell>
        </row>
      </sheetData>
      <sheetData sheetId="2"/>
      <sheetData sheetId="3">
        <row r="4">
          <cell r="AG4">
            <v>20125962</v>
          </cell>
          <cell r="AK4">
            <v>20122198</v>
          </cell>
          <cell r="AL4">
            <v>19989696</v>
          </cell>
        </row>
        <row r="5">
          <cell r="AG5">
            <v>7552762</v>
          </cell>
          <cell r="AK5">
            <v>7633655</v>
          </cell>
          <cell r="AL5">
            <v>7602681</v>
          </cell>
        </row>
        <row r="7">
          <cell r="AG7">
            <v>301125</v>
          </cell>
          <cell r="AK7">
            <v>303611</v>
          </cell>
          <cell r="AL7">
            <v>300551</v>
          </cell>
        </row>
        <row r="8">
          <cell r="AG8">
            <v>194892</v>
          </cell>
          <cell r="AK8">
            <v>196103</v>
          </cell>
          <cell r="AL8">
            <v>194544</v>
          </cell>
        </row>
        <row r="9">
          <cell r="AG9">
            <v>55976</v>
          </cell>
          <cell r="AK9">
            <v>55897</v>
          </cell>
          <cell r="AL9">
            <v>56094</v>
          </cell>
        </row>
        <row r="10">
          <cell r="AG10">
            <v>1085734</v>
          </cell>
          <cell r="AK10">
            <v>1075720</v>
          </cell>
          <cell r="AL10">
            <v>1077584</v>
          </cell>
        </row>
        <row r="11">
          <cell r="AG11">
            <v>694047</v>
          </cell>
          <cell r="AK11">
            <v>681215</v>
          </cell>
          <cell r="AL11">
            <v>674686</v>
          </cell>
        </row>
        <row r="12">
          <cell r="AG12">
            <v>276776</v>
          </cell>
          <cell r="AK12">
            <v>280920</v>
          </cell>
          <cell r="AL12">
            <v>278022</v>
          </cell>
        </row>
        <row r="13">
          <cell r="AG13">
            <v>299630</v>
          </cell>
          <cell r="AK13">
            <v>314560</v>
          </cell>
          <cell r="AL13">
            <v>311327</v>
          </cell>
        </row>
        <row r="14">
          <cell r="AG14">
            <v>365188</v>
          </cell>
          <cell r="AK14">
            <v>367345</v>
          </cell>
          <cell r="AL14">
            <v>367458</v>
          </cell>
        </row>
        <row r="15">
          <cell r="AG15">
            <v>208995</v>
          </cell>
          <cell r="AK15">
            <v>207434</v>
          </cell>
          <cell r="AL15">
            <v>202873</v>
          </cell>
        </row>
        <row r="16">
          <cell r="AG16">
            <v>617927</v>
          </cell>
          <cell r="AK16">
            <v>627466</v>
          </cell>
          <cell r="AL16">
            <v>619778</v>
          </cell>
        </row>
        <row r="17">
          <cell r="AG17">
            <v>254256</v>
          </cell>
          <cell r="AK17">
            <v>265177</v>
          </cell>
          <cell r="AL17">
            <v>264626</v>
          </cell>
        </row>
        <row r="18">
          <cell r="AG18">
            <v>291969</v>
          </cell>
          <cell r="AK18">
            <v>299240</v>
          </cell>
          <cell r="AL18">
            <v>295614</v>
          </cell>
        </row>
        <row r="19">
          <cell r="AG19">
            <v>401521</v>
          </cell>
          <cell r="AK19">
            <v>403838</v>
          </cell>
          <cell r="AL19">
            <v>402467</v>
          </cell>
        </row>
        <row r="20">
          <cell r="AG20">
            <v>1891836</v>
          </cell>
          <cell r="AK20">
            <v>1939846</v>
          </cell>
          <cell r="AL20">
            <v>1941336</v>
          </cell>
        </row>
        <row r="21">
          <cell r="AG21">
            <v>508374</v>
          </cell>
          <cell r="AK21">
            <v>511837</v>
          </cell>
          <cell r="AL21">
            <v>512633</v>
          </cell>
        </row>
        <row r="22">
          <cell r="AG22">
            <v>104516</v>
          </cell>
          <cell r="AK22">
            <v>103446</v>
          </cell>
          <cell r="AL22">
            <v>103088</v>
          </cell>
        </row>
        <row r="23">
          <cell r="AG23">
            <v>4943360</v>
          </cell>
          <cell r="AK23">
            <v>4956065</v>
          </cell>
          <cell r="AL23">
            <v>4914154</v>
          </cell>
        </row>
        <row r="25">
          <cell r="AG25">
            <v>49937</v>
          </cell>
          <cell r="AK25">
            <v>55145</v>
          </cell>
          <cell r="AL25">
            <v>55232</v>
          </cell>
        </row>
        <row r="26">
          <cell r="AG26">
            <v>468617</v>
          </cell>
          <cell r="AK26">
            <v>445358</v>
          </cell>
          <cell r="AL26">
            <v>438214</v>
          </cell>
        </row>
        <row r="27">
          <cell r="AG27">
            <v>2547247</v>
          </cell>
          <cell r="AK27">
            <v>2536884</v>
          </cell>
          <cell r="AL27">
            <v>2520627</v>
          </cell>
        </row>
        <row r="28">
          <cell r="AG28">
            <v>340434</v>
          </cell>
          <cell r="AK28">
            <v>341007</v>
          </cell>
          <cell r="AL28">
            <v>337601</v>
          </cell>
        </row>
        <row r="29">
          <cell r="AG29">
            <v>86095</v>
          </cell>
          <cell r="AK29">
            <v>89728</v>
          </cell>
          <cell r="AL29">
            <v>90450</v>
          </cell>
        </row>
        <row r="30">
          <cell r="AG30">
            <v>118596</v>
          </cell>
          <cell r="AK30">
            <v>118990</v>
          </cell>
          <cell r="AL30">
            <v>115857</v>
          </cell>
        </row>
        <row r="31">
          <cell r="AG31">
            <v>58854</v>
          </cell>
          <cell r="AK31">
            <v>61967</v>
          </cell>
          <cell r="AL31">
            <v>61487</v>
          </cell>
        </row>
        <row r="32">
          <cell r="AG32">
            <v>189550</v>
          </cell>
          <cell r="AK32">
            <v>183570</v>
          </cell>
          <cell r="AL32">
            <v>180495</v>
          </cell>
        </row>
        <row r="33">
          <cell r="AG33">
            <v>142213</v>
          </cell>
          <cell r="AK33">
            <v>143974</v>
          </cell>
          <cell r="AL33">
            <v>141435</v>
          </cell>
        </row>
        <row r="34">
          <cell r="AG34">
            <v>233480</v>
          </cell>
          <cell r="AK34">
            <v>235047</v>
          </cell>
          <cell r="AL34">
            <v>232111</v>
          </cell>
        </row>
        <row r="35">
          <cell r="AG35">
            <v>251726</v>
          </cell>
          <cell r="AK35">
            <v>261197</v>
          </cell>
          <cell r="AL35">
            <v>257528</v>
          </cell>
        </row>
        <row r="36">
          <cell r="AG36">
            <v>419780</v>
          </cell>
          <cell r="AK36">
            <v>443761</v>
          </cell>
          <cell r="AL36">
            <v>444355</v>
          </cell>
        </row>
        <row r="37">
          <cell r="AG37">
            <v>36831</v>
          </cell>
          <cell r="AK37">
            <v>39437</v>
          </cell>
          <cell r="AL37">
            <v>38762</v>
          </cell>
        </row>
        <row r="38">
          <cell r="AG38">
            <v>4346656</v>
          </cell>
          <cell r="AK38">
            <v>4277430</v>
          </cell>
          <cell r="AL38">
            <v>4227986</v>
          </cell>
        </row>
        <row r="40">
          <cell r="AG40">
            <v>851504</v>
          </cell>
          <cell r="AK40">
            <v>823279</v>
          </cell>
          <cell r="AL40">
            <v>811129</v>
          </cell>
        </row>
        <row r="41">
          <cell r="AG41">
            <v>432921</v>
          </cell>
          <cell r="AK41">
            <v>428885</v>
          </cell>
          <cell r="AL41">
            <v>423945</v>
          </cell>
        </row>
        <row r="42">
          <cell r="AG42">
            <v>195168</v>
          </cell>
          <cell r="AK42">
            <v>199063</v>
          </cell>
          <cell r="AL42">
            <v>196737</v>
          </cell>
        </row>
        <row r="43">
          <cell r="AG43">
            <v>195825</v>
          </cell>
          <cell r="AK43">
            <v>204384</v>
          </cell>
          <cell r="AL43">
            <v>202821</v>
          </cell>
        </row>
        <row r="44">
          <cell r="AG44">
            <v>625946</v>
          </cell>
          <cell r="AK44">
            <v>585390</v>
          </cell>
          <cell r="AL44">
            <v>577898</v>
          </cell>
        </row>
        <row r="45">
          <cell r="AG45">
            <v>351864</v>
          </cell>
          <cell r="AK45">
            <v>353007</v>
          </cell>
          <cell r="AL45">
            <v>349760</v>
          </cell>
        </row>
        <row r="46">
          <cell r="AG46">
            <v>384444</v>
          </cell>
          <cell r="AK46">
            <v>385347</v>
          </cell>
          <cell r="AL46">
            <v>380957</v>
          </cell>
        </row>
        <row r="47">
          <cell r="AG47">
            <v>128088</v>
          </cell>
          <cell r="AK47">
            <v>131478</v>
          </cell>
          <cell r="AL47">
            <v>130985</v>
          </cell>
        </row>
        <row r="48">
          <cell r="AG48">
            <v>40785</v>
          </cell>
          <cell r="AK48">
            <v>45639</v>
          </cell>
          <cell r="AL48">
            <v>47255</v>
          </cell>
        </row>
        <row r="49">
          <cell r="AG49">
            <v>729092</v>
          </cell>
          <cell r="AK49">
            <v>708117</v>
          </cell>
          <cell r="AL49">
            <v>698247</v>
          </cell>
        </row>
        <row r="50">
          <cell r="AG50">
            <v>56064</v>
          </cell>
          <cell r="AK50">
            <v>59884</v>
          </cell>
          <cell r="AL50">
            <v>59751</v>
          </cell>
        </row>
        <row r="51">
          <cell r="AG51">
            <v>354955</v>
          </cell>
          <cell r="AK51">
            <v>352957</v>
          </cell>
          <cell r="AL51">
            <v>348501</v>
          </cell>
        </row>
        <row r="52">
          <cell r="AG52">
            <v>3251280</v>
          </cell>
          <cell r="AK52">
            <v>3218851</v>
          </cell>
          <cell r="AL52">
            <v>3205995</v>
          </cell>
        </row>
        <row r="54">
          <cell r="AG54">
            <v>207766</v>
          </cell>
          <cell r="AK54">
            <v>197747</v>
          </cell>
          <cell r="AL54">
            <v>194452</v>
          </cell>
        </row>
        <row r="55">
          <cell r="AG55">
            <v>70937</v>
          </cell>
          <cell r="AK55">
            <v>67298</v>
          </cell>
          <cell r="AL55">
            <v>66114</v>
          </cell>
        </row>
        <row r="56">
          <cell r="AG56">
            <v>368602</v>
          </cell>
          <cell r="AK56">
            <v>366247</v>
          </cell>
          <cell r="AL56">
            <v>365644</v>
          </cell>
        </row>
        <row r="57">
          <cell r="AG57">
            <v>73911</v>
          </cell>
          <cell r="AK57">
            <v>67890</v>
          </cell>
          <cell r="AL57">
            <v>66437</v>
          </cell>
        </row>
        <row r="58">
          <cell r="AG58">
            <v>551472</v>
          </cell>
          <cell r="AK58">
            <v>539384</v>
          </cell>
          <cell r="AL58">
            <v>536221</v>
          </cell>
        </row>
        <row r="59">
          <cell r="AG59">
            <v>1157938</v>
          </cell>
          <cell r="AK59">
            <v>1168257</v>
          </cell>
          <cell r="AL59">
            <v>1170917</v>
          </cell>
        </row>
        <row r="60">
          <cell r="AG60">
            <v>728040</v>
          </cell>
          <cell r="AK60">
            <v>724505</v>
          </cell>
          <cell r="AL60">
            <v>720031</v>
          </cell>
        </row>
        <row r="61">
          <cell r="AG61">
            <v>59874</v>
          </cell>
          <cell r="AK61">
            <v>56153</v>
          </cell>
          <cell r="AL61">
            <v>55319</v>
          </cell>
        </row>
        <row r="62">
          <cell r="AG62">
            <v>32740</v>
          </cell>
          <cell r="AK62">
            <v>31370</v>
          </cell>
          <cell r="AL62">
            <v>30860</v>
          </cell>
        </row>
        <row r="63">
          <cell r="AG63">
            <v>31904</v>
          </cell>
          <cell r="AK63">
            <v>36197</v>
          </cell>
          <cell r="AL63">
            <v>38880</v>
          </cell>
        </row>
      </sheetData>
      <sheetData sheetId="4">
        <row r="4">
          <cell r="AG4">
            <v>53893443</v>
          </cell>
          <cell r="AH4">
            <v>53833475</v>
          </cell>
          <cell r="AK4">
            <v>53780024</v>
          </cell>
          <cell r="AL4">
            <v>53718483</v>
          </cell>
        </row>
        <row r="5">
          <cell r="AG5">
            <v>19689494</v>
          </cell>
          <cell r="AH5">
            <v>19797926</v>
          </cell>
          <cell r="AK5">
            <v>20096885</v>
          </cell>
          <cell r="AL5">
            <v>20176600</v>
          </cell>
        </row>
        <row r="7">
          <cell r="AG7">
            <v>832212</v>
          </cell>
          <cell r="AH7">
            <v>830886</v>
          </cell>
          <cell r="AK7">
            <v>822152</v>
          </cell>
          <cell r="AL7">
            <v>816938</v>
          </cell>
        </row>
        <row r="8">
          <cell r="AG8">
            <v>509219</v>
          </cell>
          <cell r="AH8">
            <v>509618</v>
          </cell>
          <cell r="AK8">
            <v>514473</v>
          </cell>
          <cell r="AL8">
            <v>515927</v>
          </cell>
        </row>
        <row r="9">
          <cell r="AG9">
            <v>148987</v>
          </cell>
          <cell r="AH9">
            <v>149583</v>
          </cell>
          <cell r="AK9">
            <v>148904</v>
          </cell>
          <cell r="AL9">
            <v>148492</v>
          </cell>
        </row>
        <row r="10">
          <cell r="AG10">
            <v>2943415</v>
          </cell>
          <cell r="AH10">
            <v>2932090</v>
          </cell>
          <cell r="AK10">
            <v>2926830</v>
          </cell>
          <cell r="AL10">
            <v>2934837</v>
          </cell>
        </row>
        <row r="11">
          <cell r="AG11">
            <v>1761203</v>
          </cell>
          <cell r="AH11">
            <v>1776753</v>
          </cell>
          <cell r="AK11">
            <v>1807683</v>
          </cell>
          <cell r="AL11">
            <v>1813145</v>
          </cell>
        </row>
        <row r="12">
          <cell r="AG12">
            <v>740111</v>
          </cell>
          <cell r="AH12">
            <v>739651</v>
          </cell>
          <cell r="AK12">
            <v>741006</v>
          </cell>
          <cell r="AL12">
            <v>739328</v>
          </cell>
        </row>
        <row r="13">
          <cell r="AG13">
            <v>799567</v>
          </cell>
          <cell r="AH13">
            <v>799899</v>
          </cell>
          <cell r="AK13">
            <v>802019</v>
          </cell>
          <cell r="AL13">
            <v>803293</v>
          </cell>
        </row>
        <row r="14">
          <cell r="AG14">
            <v>1004230</v>
          </cell>
          <cell r="AH14">
            <v>993345</v>
          </cell>
          <cell r="AK14">
            <v>981421</v>
          </cell>
          <cell r="AL14">
            <v>978777</v>
          </cell>
        </row>
        <row r="15">
          <cell r="AG15">
            <v>552131</v>
          </cell>
          <cell r="AH15">
            <v>547507</v>
          </cell>
          <cell r="AK15">
            <v>540308</v>
          </cell>
          <cell r="AL15">
            <v>540068</v>
          </cell>
        </row>
        <row r="16">
          <cell r="AG16">
            <v>1601424</v>
          </cell>
          <cell r="AH16">
            <v>1622749</v>
          </cell>
          <cell r="AK16">
            <v>1656772</v>
          </cell>
          <cell r="AL16">
            <v>1664344</v>
          </cell>
        </row>
        <row r="17">
          <cell r="AG17">
            <v>649981</v>
          </cell>
          <cell r="AH17">
            <v>653561</v>
          </cell>
          <cell r="AK17">
            <v>670537</v>
          </cell>
          <cell r="AL17">
            <v>675285</v>
          </cell>
        </row>
        <row r="18">
          <cell r="AG18">
            <v>771698</v>
          </cell>
          <cell r="AH18">
            <v>774450</v>
          </cell>
          <cell r="AK18">
            <v>777284</v>
          </cell>
          <cell r="AL18">
            <v>781841</v>
          </cell>
        </row>
        <row r="19">
          <cell r="AG19">
            <v>1082830</v>
          </cell>
          <cell r="AH19">
            <v>1089253</v>
          </cell>
          <cell r="AK19">
            <v>1087999</v>
          </cell>
          <cell r="AL19">
            <v>1090222</v>
          </cell>
        </row>
        <row r="20">
          <cell r="AG20">
            <v>4676668</v>
          </cell>
          <cell r="AH20">
            <v>4761794</v>
          </cell>
          <cell r="AK20">
            <v>4991912</v>
          </cell>
          <cell r="AL20">
            <v>5044471</v>
          </cell>
        </row>
        <row r="21">
          <cell r="AG21">
            <v>1329523</v>
          </cell>
          <cell r="AH21">
            <v>1331222</v>
          </cell>
          <cell r="AK21">
            <v>1345748</v>
          </cell>
          <cell r="AL21">
            <v>1348690</v>
          </cell>
        </row>
        <row r="22">
          <cell r="AG22">
            <v>286295</v>
          </cell>
          <cell r="AH22">
            <v>285565</v>
          </cell>
          <cell r="AK22">
            <v>281837</v>
          </cell>
          <cell r="AL22">
            <v>280942</v>
          </cell>
        </row>
        <row r="23">
          <cell r="AG23">
            <v>12826301</v>
          </cell>
          <cell r="AH23">
            <v>12852508</v>
          </cell>
          <cell r="AK23">
            <v>12927772</v>
          </cell>
          <cell r="AL23">
            <v>12934525</v>
          </cell>
        </row>
        <row r="25">
          <cell r="AG25">
            <v>133972</v>
          </cell>
          <cell r="AH25">
            <v>131932</v>
          </cell>
          <cell r="AK25">
            <v>133184</v>
          </cell>
          <cell r="AL25">
            <v>132930</v>
          </cell>
        </row>
        <row r="26">
          <cell r="AG26">
            <v>1138482</v>
          </cell>
          <cell r="AH26">
            <v>1155014</v>
          </cell>
          <cell r="AK26">
            <v>1170995</v>
          </cell>
          <cell r="AL26">
            <v>1178935</v>
          </cell>
        </row>
        <row r="27">
          <cell r="AG27">
            <v>6787574</v>
          </cell>
          <cell r="AH27">
            <v>6759162</v>
          </cell>
          <cell r="AK27">
            <v>6715452</v>
          </cell>
          <cell r="AL27">
            <v>6688380</v>
          </cell>
        </row>
        <row r="28">
          <cell r="AG28">
            <v>849570</v>
          </cell>
          <cell r="AH28">
            <v>860440</v>
          </cell>
          <cell r="AK28">
            <v>889171</v>
          </cell>
          <cell r="AL28">
            <v>895263</v>
          </cell>
        </row>
        <row r="29">
          <cell r="AG29">
            <v>213412</v>
          </cell>
          <cell r="AH29">
            <v>212703</v>
          </cell>
          <cell r="AK29">
            <v>215668</v>
          </cell>
          <cell r="AL29">
            <v>215531</v>
          </cell>
        </row>
        <row r="30">
          <cell r="AG30">
            <v>296099</v>
          </cell>
          <cell r="AH30">
            <v>299929</v>
          </cell>
          <cell r="AK30">
            <v>309545</v>
          </cell>
          <cell r="AL30">
            <v>311320</v>
          </cell>
        </row>
        <row r="31">
          <cell r="AG31">
            <v>163695</v>
          </cell>
          <cell r="AH31">
            <v>162889</v>
          </cell>
          <cell r="AK31">
            <v>161010</v>
          </cell>
          <cell r="AL31">
            <v>161418</v>
          </cell>
        </row>
        <row r="32">
          <cell r="AG32">
            <v>464125</v>
          </cell>
          <cell r="AH32">
            <v>470090</v>
          </cell>
          <cell r="AK32">
            <v>475666</v>
          </cell>
          <cell r="AL32">
            <v>479160</v>
          </cell>
        </row>
        <row r="33">
          <cell r="AG33">
            <v>366729</v>
          </cell>
          <cell r="AH33">
            <v>367670</v>
          </cell>
          <cell r="AK33">
            <v>372539</v>
          </cell>
          <cell r="AL33">
            <v>370879</v>
          </cell>
        </row>
        <row r="34">
          <cell r="AG34">
            <v>628699</v>
          </cell>
          <cell r="AH34">
            <v>629534</v>
          </cell>
          <cell r="AK34">
            <v>627471</v>
          </cell>
          <cell r="AL34">
            <v>627799</v>
          </cell>
        </row>
        <row r="35">
          <cell r="AG35">
            <v>562877</v>
          </cell>
          <cell r="AH35">
            <v>579001</v>
          </cell>
          <cell r="AK35">
            <v>620153</v>
          </cell>
          <cell r="AL35">
            <v>631050</v>
          </cell>
        </row>
        <row r="36">
          <cell r="AG36">
            <v>1129295</v>
          </cell>
          <cell r="AH36">
            <v>1130664</v>
          </cell>
          <cell r="AK36">
            <v>1140948</v>
          </cell>
          <cell r="AL36">
            <v>1144096</v>
          </cell>
        </row>
        <row r="37">
          <cell r="AG37">
            <v>91772</v>
          </cell>
          <cell r="AH37">
            <v>93480</v>
          </cell>
          <cell r="AK37">
            <v>95970</v>
          </cell>
          <cell r="AL37">
            <v>97764</v>
          </cell>
        </row>
        <row r="38">
          <cell r="AG38">
            <v>11980892</v>
          </cell>
          <cell r="AH38">
            <v>11886245</v>
          </cell>
          <cell r="AK38">
            <v>11693303</v>
          </cell>
          <cell r="AL38">
            <v>11630700</v>
          </cell>
        </row>
        <row r="40">
          <cell r="AG40">
            <v>2318376</v>
          </cell>
          <cell r="AH40">
            <v>2303998</v>
          </cell>
          <cell r="AK40">
            <v>2266554</v>
          </cell>
          <cell r="AL40">
            <v>2245913</v>
          </cell>
        </row>
        <row r="41">
          <cell r="AG41">
            <v>1175861</v>
          </cell>
          <cell r="AH41">
            <v>1173610</v>
          </cell>
          <cell r="AK41">
            <v>1169206</v>
          </cell>
          <cell r="AL41">
            <v>1165710</v>
          </cell>
        </row>
        <row r="42">
          <cell r="AG42">
            <v>526097</v>
          </cell>
          <cell r="AH42">
            <v>523712</v>
          </cell>
          <cell r="AK42">
            <v>526459</v>
          </cell>
          <cell r="AL42">
            <v>527180</v>
          </cell>
        </row>
        <row r="43">
          <cell r="AG43">
            <v>514611</v>
          </cell>
          <cell r="AH43">
            <v>513785</v>
          </cell>
          <cell r="AK43">
            <v>522403</v>
          </cell>
          <cell r="AL43">
            <v>523847</v>
          </cell>
        </row>
        <row r="44">
          <cell r="AG44">
            <v>1843105</v>
          </cell>
          <cell r="AH44">
            <v>1802950</v>
          </cell>
          <cell r="AK44">
            <v>1713726</v>
          </cell>
          <cell r="AL44">
            <v>1691467</v>
          </cell>
        </row>
        <row r="45">
          <cell r="AG45">
            <v>930845</v>
          </cell>
          <cell r="AH45">
            <v>926988</v>
          </cell>
          <cell r="AK45">
            <v>927417</v>
          </cell>
          <cell r="AL45">
            <v>928290</v>
          </cell>
        </row>
        <row r="46">
          <cell r="AG46">
            <v>1046771</v>
          </cell>
          <cell r="AH46">
            <v>1040271</v>
          </cell>
          <cell r="AK46">
            <v>1029097</v>
          </cell>
          <cell r="AL46">
            <v>1024058</v>
          </cell>
        </row>
        <row r="47">
          <cell r="AG47">
            <v>322856</v>
          </cell>
          <cell r="AH47">
            <v>323279</v>
          </cell>
          <cell r="AK47">
            <v>329394</v>
          </cell>
          <cell r="AL47">
            <v>331688</v>
          </cell>
        </row>
        <row r="48">
          <cell r="AG48">
            <v>106113</v>
          </cell>
          <cell r="AH48">
            <v>105200</v>
          </cell>
          <cell r="AK48">
            <v>106718</v>
          </cell>
          <cell r="AL48">
            <v>109510</v>
          </cell>
        </row>
        <row r="49">
          <cell r="AG49">
            <v>2061483</v>
          </cell>
          <cell r="AH49">
            <v>2042598</v>
          </cell>
          <cell r="AK49">
            <v>1985352</v>
          </cell>
          <cell r="AL49">
            <v>1969878</v>
          </cell>
        </row>
        <row r="50">
          <cell r="AG50">
            <v>141644</v>
          </cell>
          <cell r="AH50">
            <v>142116</v>
          </cell>
          <cell r="AK50">
            <v>144064</v>
          </cell>
          <cell r="AL50">
            <v>145547</v>
          </cell>
        </row>
        <row r="51">
          <cell r="AG51">
            <v>993130</v>
          </cell>
          <cell r="AH51">
            <v>987738</v>
          </cell>
          <cell r="AK51">
            <v>972913</v>
          </cell>
          <cell r="AL51">
            <v>967612</v>
          </cell>
        </row>
        <row r="52">
          <cell r="AG52">
            <v>9324565</v>
          </cell>
          <cell r="AH52">
            <v>9227266</v>
          </cell>
          <cell r="AK52">
            <v>8994355</v>
          </cell>
          <cell r="AL52">
            <v>8907896</v>
          </cell>
        </row>
        <row r="54">
          <cell r="AG54">
            <v>625658</v>
          </cell>
          <cell r="AH54">
            <v>621121</v>
          </cell>
          <cell r="AK54">
            <v>607362</v>
          </cell>
          <cell r="AL54">
            <v>600507</v>
          </cell>
        </row>
        <row r="55">
          <cell r="AG55">
            <v>214740</v>
          </cell>
          <cell r="AH55">
            <v>210680</v>
          </cell>
          <cell r="AK55">
            <v>201439</v>
          </cell>
          <cell r="AL55">
            <v>198732</v>
          </cell>
        </row>
        <row r="56">
          <cell r="AG56">
            <v>1070844</v>
          </cell>
          <cell r="AH56">
            <v>1061465</v>
          </cell>
          <cell r="AK56">
            <v>1040993</v>
          </cell>
          <cell r="AL56">
            <v>1033773</v>
          </cell>
        </row>
        <row r="57">
          <cell r="AG57">
            <v>226719</v>
          </cell>
          <cell r="AH57">
            <v>222949</v>
          </cell>
          <cell r="AK57">
            <v>212596</v>
          </cell>
          <cell r="AL57">
            <v>209381</v>
          </cell>
        </row>
        <row r="58">
          <cell r="AG58">
            <v>1539719</v>
          </cell>
          <cell r="AH58">
            <v>1530186</v>
          </cell>
          <cell r="AK58">
            <v>1510069</v>
          </cell>
          <cell r="AL58">
            <v>1498885</v>
          </cell>
        </row>
        <row r="59">
          <cell r="AG59">
            <v>3258085</v>
          </cell>
          <cell r="AH59">
            <v>3217110</v>
          </cell>
          <cell r="AK59">
            <v>3126298</v>
          </cell>
          <cell r="AL59">
            <v>3093777</v>
          </cell>
        </row>
        <row r="60">
          <cell r="AG60">
            <v>2112900</v>
          </cell>
          <cell r="AH60">
            <v>2092754</v>
          </cell>
          <cell r="AK60">
            <v>2036838</v>
          </cell>
          <cell r="AL60">
            <v>2017874</v>
          </cell>
        </row>
        <row r="61">
          <cell r="AG61">
            <v>174028</v>
          </cell>
          <cell r="AH61">
            <v>170869</v>
          </cell>
          <cell r="AK61">
            <v>163630</v>
          </cell>
          <cell r="AL61">
            <v>161272</v>
          </cell>
        </row>
        <row r="62">
          <cell r="AG62">
            <v>101872</v>
          </cell>
          <cell r="AH62">
            <v>100132</v>
          </cell>
          <cell r="AK62">
            <v>95130</v>
          </cell>
          <cell r="AL62">
            <v>93695</v>
          </cell>
        </row>
        <row r="63">
          <cell r="AG63">
            <v>72191</v>
          </cell>
          <cell r="AH63">
            <v>69530</v>
          </cell>
          <cell r="AK63">
            <v>67709</v>
          </cell>
          <cell r="AL63">
            <v>68762</v>
          </cell>
        </row>
      </sheetData>
      <sheetData sheetId="5">
        <row r="4">
          <cell r="AG4">
            <v>29808025</v>
          </cell>
          <cell r="AH4">
            <v>30194274</v>
          </cell>
          <cell r="AK4">
            <v>31068027</v>
          </cell>
          <cell r="AL4">
            <v>31353406</v>
          </cell>
        </row>
        <row r="5">
          <cell r="AG5">
            <v>10890364</v>
          </cell>
          <cell r="AH5">
            <v>11044225</v>
          </cell>
          <cell r="AK5">
            <v>11447005</v>
          </cell>
          <cell r="AL5">
            <v>11598403</v>
          </cell>
        </row>
        <row r="7">
          <cell r="AG7">
            <v>463397</v>
          </cell>
          <cell r="AH7">
            <v>470184</v>
          </cell>
          <cell r="AK7">
            <v>482263</v>
          </cell>
          <cell r="AL7">
            <v>485426</v>
          </cell>
        </row>
        <row r="8">
          <cell r="AG8">
            <v>275587</v>
          </cell>
          <cell r="AH8">
            <v>278789</v>
          </cell>
          <cell r="AK8">
            <v>288482</v>
          </cell>
          <cell r="AL8">
            <v>289223</v>
          </cell>
        </row>
        <row r="9">
          <cell r="AG9">
            <v>86795</v>
          </cell>
          <cell r="AH9">
            <v>88595</v>
          </cell>
          <cell r="AK9">
            <v>92331</v>
          </cell>
          <cell r="AL9">
            <v>93201</v>
          </cell>
        </row>
        <row r="10">
          <cell r="AG10">
            <v>1689511</v>
          </cell>
          <cell r="AH10">
            <v>1717741</v>
          </cell>
          <cell r="AK10">
            <v>1769611</v>
          </cell>
          <cell r="AL10">
            <v>1783220</v>
          </cell>
        </row>
        <row r="11">
          <cell r="AG11">
            <v>930121</v>
          </cell>
          <cell r="AH11">
            <v>949364</v>
          </cell>
          <cell r="AK11">
            <v>995789</v>
          </cell>
          <cell r="AL11">
            <v>1017269</v>
          </cell>
        </row>
        <row r="12">
          <cell r="AG12">
            <v>407357</v>
          </cell>
          <cell r="AH12">
            <v>407524</v>
          </cell>
          <cell r="AK12">
            <v>419076</v>
          </cell>
          <cell r="AL12">
            <v>424062</v>
          </cell>
        </row>
        <row r="13">
          <cell r="AG13">
            <v>466153</v>
          </cell>
          <cell r="AH13">
            <v>469188</v>
          </cell>
          <cell r="AK13">
            <v>473595</v>
          </cell>
          <cell r="AL13">
            <v>474874</v>
          </cell>
        </row>
        <row r="14">
          <cell r="AG14">
            <v>536683</v>
          </cell>
          <cell r="AH14">
            <v>544224</v>
          </cell>
          <cell r="AK14">
            <v>566667</v>
          </cell>
          <cell r="AL14">
            <v>566113</v>
          </cell>
        </row>
        <row r="15">
          <cell r="AG15">
            <v>303636</v>
          </cell>
          <cell r="AH15">
            <v>304659</v>
          </cell>
          <cell r="AK15">
            <v>308617</v>
          </cell>
          <cell r="AL15">
            <v>312151</v>
          </cell>
        </row>
        <row r="16">
          <cell r="AG16">
            <v>884049</v>
          </cell>
          <cell r="AH16">
            <v>912993</v>
          </cell>
          <cell r="AK16">
            <v>954384</v>
          </cell>
          <cell r="AL16">
            <v>972301</v>
          </cell>
        </row>
        <row r="17">
          <cell r="AG17">
            <v>380258</v>
          </cell>
          <cell r="AH17">
            <v>378760</v>
          </cell>
          <cell r="AK17">
            <v>384262</v>
          </cell>
          <cell r="AL17">
            <v>389952</v>
          </cell>
        </row>
        <row r="18">
          <cell r="AG18">
            <v>450662</v>
          </cell>
          <cell r="AH18">
            <v>462421</v>
          </cell>
          <cell r="AK18">
            <v>482787</v>
          </cell>
          <cell r="AL18">
            <v>487285</v>
          </cell>
        </row>
        <row r="19">
          <cell r="AG19">
            <v>584131</v>
          </cell>
          <cell r="AH19">
            <v>588847</v>
          </cell>
          <cell r="AK19">
            <v>614441</v>
          </cell>
          <cell r="AL19">
            <v>626913</v>
          </cell>
        </row>
        <row r="20">
          <cell r="AG20">
            <v>2478033</v>
          </cell>
          <cell r="AH20">
            <v>2511744</v>
          </cell>
          <cell r="AK20">
            <v>2628352</v>
          </cell>
          <cell r="AL20">
            <v>2682217</v>
          </cell>
        </row>
        <row r="21">
          <cell r="AG21">
            <v>787297</v>
          </cell>
          <cell r="AH21">
            <v>792992</v>
          </cell>
          <cell r="AK21">
            <v>815759</v>
          </cell>
          <cell r="AL21">
            <v>822694</v>
          </cell>
        </row>
        <row r="22">
          <cell r="AG22">
            <v>166694</v>
          </cell>
          <cell r="AH22">
            <v>166200</v>
          </cell>
          <cell r="AK22">
            <v>170589</v>
          </cell>
          <cell r="AL22">
            <v>171502</v>
          </cell>
        </row>
        <row r="23">
          <cell r="AG23">
            <v>7072317</v>
          </cell>
          <cell r="AH23">
            <v>7191784</v>
          </cell>
          <cell r="AK23">
            <v>7443848</v>
          </cell>
          <cell r="AL23">
            <v>7526937</v>
          </cell>
        </row>
        <row r="25">
          <cell r="AG25">
            <v>74406</v>
          </cell>
          <cell r="AH25">
            <v>75284</v>
          </cell>
          <cell r="AK25">
            <v>77479</v>
          </cell>
          <cell r="AL25">
            <v>79202</v>
          </cell>
        </row>
        <row r="26">
          <cell r="AG26">
            <v>606406</v>
          </cell>
          <cell r="AH26">
            <v>621589</v>
          </cell>
          <cell r="AK26">
            <v>647043</v>
          </cell>
          <cell r="AL26">
            <v>659405</v>
          </cell>
        </row>
        <row r="27">
          <cell r="AG27">
            <v>3741753</v>
          </cell>
          <cell r="AH27">
            <v>3812699</v>
          </cell>
          <cell r="AK27">
            <v>3972131</v>
          </cell>
          <cell r="AL27">
            <v>4008905</v>
          </cell>
        </row>
        <row r="28">
          <cell r="AG28">
            <v>475507</v>
          </cell>
          <cell r="AH28">
            <v>480959</v>
          </cell>
          <cell r="AK28">
            <v>500955</v>
          </cell>
          <cell r="AL28">
            <v>508684</v>
          </cell>
        </row>
        <row r="29">
          <cell r="AG29">
            <v>127119</v>
          </cell>
          <cell r="AH29">
            <v>128035</v>
          </cell>
          <cell r="AK29">
            <v>133433</v>
          </cell>
          <cell r="AL29">
            <v>136021</v>
          </cell>
        </row>
        <row r="30">
          <cell r="AG30">
            <v>153652</v>
          </cell>
          <cell r="AH30">
            <v>154829</v>
          </cell>
          <cell r="AK30">
            <v>154944</v>
          </cell>
          <cell r="AL30">
            <v>155325</v>
          </cell>
        </row>
        <row r="31">
          <cell r="AG31">
            <v>96650</v>
          </cell>
          <cell r="AH31">
            <v>96914</v>
          </cell>
          <cell r="AK31">
            <v>97047</v>
          </cell>
          <cell r="AL31">
            <v>99031</v>
          </cell>
        </row>
        <row r="32">
          <cell r="AG32">
            <v>237763</v>
          </cell>
          <cell r="AH32">
            <v>244843</v>
          </cell>
          <cell r="AK32">
            <v>250117</v>
          </cell>
          <cell r="AL32">
            <v>253686</v>
          </cell>
        </row>
        <row r="33">
          <cell r="AG33">
            <v>201789</v>
          </cell>
          <cell r="AH33">
            <v>201751</v>
          </cell>
          <cell r="AK33">
            <v>208433</v>
          </cell>
          <cell r="AL33">
            <v>210613</v>
          </cell>
        </row>
        <row r="34">
          <cell r="AG34">
            <v>352177</v>
          </cell>
          <cell r="AH34">
            <v>356553</v>
          </cell>
          <cell r="AK34">
            <v>361926</v>
          </cell>
          <cell r="AL34">
            <v>366407</v>
          </cell>
        </row>
        <row r="35">
          <cell r="AG35">
            <v>319880</v>
          </cell>
          <cell r="AH35">
            <v>319052</v>
          </cell>
          <cell r="AK35">
            <v>320886</v>
          </cell>
          <cell r="AL35">
            <v>326228</v>
          </cell>
        </row>
        <row r="36">
          <cell r="AG36">
            <v>628514</v>
          </cell>
          <cell r="AH36">
            <v>642260</v>
          </cell>
          <cell r="AK36">
            <v>662959</v>
          </cell>
          <cell r="AL36">
            <v>665566</v>
          </cell>
        </row>
        <row r="37">
          <cell r="AG37">
            <v>56701</v>
          </cell>
          <cell r="AH37">
            <v>57016</v>
          </cell>
          <cell r="AK37">
            <v>56495</v>
          </cell>
          <cell r="AL37">
            <v>57864</v>
          </cell>
        </row>
        <row r="38">
          <cell r="AG38">
            <v>6527995</v>
          </cell>
          <cell r="AH38">
            <v>6548215</v>
          </cell>
          <cell r="AK38">
            <v>6602989</v>
          </cell>
          <cell r="AL38">
            <v>6651662</v>
          </cell>
        </row>
        <row r="40">
          <cell r="AG40">
            <v>1242277</v>
          </cell>
          <cell r="AH40">
            <v>1246244</v>
          </cell>
          <cell r="AK40">
            <v>1246013</v>
          </cell>
          <cell r="AL40">
            <v>1253083</v>
          </cell>
        </row>
        <row r="41">
          <cell r="AG41">
            <v>638081</v>
          </cell>
          <cell r="AH41">
            <v>643828</v>
          </cell>
          <cell r="AK41">
            <v>656560</v>
          </cell>
          <cell r="AL41">
            <v>662102</v>
          </cell>
        </row>
        <row r="42">
          <cell r="AG42">
            <v>306921</v>
          </cell>
          <cell r="AH42">
            <v>306683</v>
          </cell>
          <cell r="AK42">
            <v>310852</v>
          </cell>
          <cell r="AL42">
            <v>314130</v>
          </cell>
        </row>
        <row r="43">
          <cell r="AG43">
            <v>289897</v>
          </cell>
          <cell r="AH43">
            <v>291727</v>
          </cell>
          <cell r="AK43">
            <v>291076</v>
          </cell>
          <cell r="AL43">
            <v>297072</v>
          </cell>
        </row>
        <row r="44">
          <cell r="AG44">
            <v>967279</v>
          </cell>
          <cell r="AH44">
            <v>969653</v>
          </cell>
          <cell r="AK44">
            <v>988091</v>
          </cell>
          <cell r="AL44">
            <v>1000115</v>
          </cell>
        </row>
        <row r="45">
          <cell r="AG45">
            <v>511697</v>
          </cell>
          <cell r="AH45">
            <v>511480</v>
          </cell>
          <cell r="AK45">
            <v>504660</v>
          </cell>
          <cell r="AL45">
            <v>505232</v>
          </cell>
        </row>
        <row r="46">
          <cell r="AG46">
            <v>583272</v>
          </cell>
          <cell r="AH46">
            <v>586967</v>
          </cell>
          <cell r="AK46">
            <v>590759</v>
          </cell>
          <cell r="AL46">
            <v>593313</v>
          </cell>
        </row>
        <row r="47">
          <cell r="AG47">
            <v>184772</v>
          </cell>
          <cell r="AH47">
            <v>183764</v>
          </cell>
          <cell r="AK47">
            <v>184303</v>
          </cell>
          <cell r="AL47">
            <v>186662</v>
          </cell>
        </row>
        <row r="48">
          <cell r="AG48">
            <v>82213</v>
          </cell>
          <cell r="AH48">
            <v>81747</v>
          </cell>
          <cell r="AK48">
            <v>83846</v>
          </cell>
          <cell r="AL48">
            <v>87825</v>
          </cell>
        </row>
        <row r="49">
          <cell r="AG49">
            <v>1081582</v>
          </cell>
          <cell r="AH49">
            <v>1089585</v>
          </cell>
          <cell r="AK49">
            <v>1112199</v>
          </cell>
          <cell r="AL49">
            <v>1112376</v>
          </cell>
        </row>
        <row r="50">
          <cell r="AG50">
            <v>82232</v>
          </cell>
          <cell r="AH50">
            <v>81716</v>
          </cell>
          <cell r="AK50">
            <v>82906</v>
          </cell>
          <cell r="AL50">
            <v>84181</v>
          </cell>
        </row>
        <row r="51">
          <cell r="AG51">
            <v>557772</v>
          </cell>
          <cell r="AH51">
            <v>554821</v>
          </cell>
          <cell r="AK51">
            <v>551724</v>
          </cell>
          <cell r="AL51">
            <v>555571</v>
          </cell>
        </row>
        <row r="52">
          <cell r="AG52">
            <v>5238798</v>
          </cell>
          <cell r="AH52">
            <v>5328269</v>
          </cell>
          <cell r="AK52">
            <v>5490074</v>
          </cell>
          <cell r="AL52">
            <v>5493990</v>
          </cell>
        </row>
        <row r="54">
          <cell r="AG54">
            <v>315416</v>
          </cell>
          <cell r="AH54">
            <v>320333</v>
          </cell>
          <cell r="AK54">
            <v>336613</v>
          </cell>
          <cell r="AL54">
            <v>339381</v>
          </cell>
        </row>
        <row r="55">
          <cell r="AG55">
            <v>116191</v>
          </cell>
          <cell r="AH55">
            <v>117074</v>
          </cell>
          <cell r="AK55">
            <v>116168</v>
          </cell>
          <cell r="AL55">
            <v>115378</v>
          </cell>
        </row>
        <row r="56">
          <cell r="AG56">
            <v>651571</v>
          </cell>
          <cell r="AH56">
            <v>663195</v>
          </cell>
          <cell r="AK56">
            <v>689059</v>
          </cell>
          <cell r="AL56">
            <v>689036</v>
          </cell>
        </row>
        <row r="57">
          <cell r="AG57">
            <v>121960</v>
          </cell>
          <cell r="AH57">
            <v>122850</v>
          </cell>
          <cell r="AK57">
            <v>125144</v>
          </cell>
          <cell r="AL57">
            <v>125909</v>
          </cell>
        </row>
        <row r="58">
          <cell r="AG58">
            <v>739056</v>
          </cell>
          <cell r="AH58">
            <v>751645</v>
          </cell>
          <cell r="AK58">
            <v>778439</v>
          </cell>
          <cell r="AL58">
            <v>785091</v>
          </cell>
        </row>
        <row r="59">
          <cell r="AG59">
            <v>1899149</v>
          </cell>
          <cell r="AH59">
            <v>1938358</v>
          </cell>
          <cell r="AK59">
            <v>1992504</v>
          </cell>
          <cell r="AL59">
            <v>1993521</v>
          </cell>
        </row>
        <row r="60">
          <cell r="AG60">
            <v>1213494</v>
          </cell>
          <cell r="AH60">
            <v>1231892</v>
          </cell>
          <cell r="AK60">
            <v>1265860</v>
          </cell>
          <cell r="AL60">
            <v>1259518</v>
          </cell>
        </row>
        <row r="61">
          <cell r="AG61">
            <v>116708</v>
          </cell>
          <cell r="AH61">
            <v>117926</v>
          </cell>
          <cell r="AK61">
            <v>120279</v>
          </cell>
          <cell r="AL61">
            <v>119844</v>
          </cell>
        </row>
        <row r="62">
          <cell r="AG62">
            <v>65253</v>
          </cell>
          <cell r="AH62">
            <v>64996</v>
          </cell>
          <cell r="AK62">
            <v>66008</v>
          </cell>
          <cell r="AL62">
            <v>66312</v>
          </cell>
        </row>
        <row r="63">
          <cell r="AG63">
            <v>78551</v>
          </cell>
          <cell r="AH63">
            <v>81781</v>
          </cell>
          <cell r="AK63">
            <v>84111</v>
          </cell>
          <cell r="AL63">
            <v>82414</v>
          </cell>
        </row>
      </sheetData>
      <sheetData sheetId="6">
        <row r="4">
          <cell r="N4">
            <v>105309454</v>
          </cell>
          <cell r="O4">
            <v>105220932</v>
          </cell>
          <cell r="R4">
            <v>104594639</v>
          </cell>
          <cell r="S4">
            <v>104499451</v>
          </cell>
        </row>
        <row r="5">
          <cell r="N5">
            <v>38495905</v>
          </cell>
          <cell r="O5">
            <v>38646487</v>
          </cell>
          <cell r="R5">
            <v>38830752</v>
          </cell>
          <cell r="S5">
            <v>38899715</v>
          </cell>
        </row>
        <row r="7">
          <cell r="N7">
            <v>1581452</v>
          </cell>
          <cell r="O7">
            <v>1578923</v>
          </cell>
          <cell r="R7">
            <v>1561240</v>
          </cell>
          <cell r="S7">
            <v>1552593</v>
          </cell>
        </row>
        <row r="8">
          <cell r="N8">
            <v>949838</v>
          </cell>
          <cell r="O8">
            <v>949055</v>
          </cell>
          <cell r="R8">
            <v>944728</v>
          </cell>
          <cell r="S8">
            <v>940253</v>
          </cell>
        </row>
        <row r="9">
          <cell r="N9">
            <v>298480</v>
          </cell>
          <cell r="O9">
            <v>297618</v>
          </cell>
          <cell r="R9">
            <v>293996</v>
          </cell>
          <cell r="S9">
            <v>293356</v>
          </cell>
        </row>
        <row r="10">
          <cell r="N10">
            <v>6172669</v>
          </cell>
          <cell r="O10">
            <v>6153322</v>
          </cell>
          <cell r="R10">
            <v>6139848</v>
          </cell>
          <cell r="S10">
            <v>6160787</v>
          </cell>
        </row>
        <row r="11">
          <cell r="N11">
            <v>3442512</v>
          </cell>
          <cell r="O11">
            <v>3462358</v>
          </cell>
          <cell r="R11">
            <v>3450621</v>
          </cell>
          <cell r="S11">
            <v>3446533</v>
          </cell>
        </row>
        <row r="12">
          <cell r="N12">
            <v>1484311</v>
          </cell>
          <cell r="O12">
            <v>1476496</v>
          </cell>
          <cell r="R12">
            <v>1453085</v>
          </cell>
          <cell r="S12">
            <v>1439394</v>
          </cell>
        </row>
        <row r="13">
          <cell r="N13">
            <v>1490061</v>
          </cell>
          <cell r="O13">
            <v>1497988</v>
          </cell>
          <cell r="R13">
            <v>1521448</v>
          </cell>
          <cell r="S13">
            <v>1521777</v>
          </cell>
        </row>
        <row r="14">
          <cell r="N14">
            <v>2039518</v>
          </cell>
          <cell r="O14">
            <v>2028790</v>
          </cell>
          <cell r="R14">
            <v>2019005</v>
          </cell>
          <cell r="S14">
            <v>2020937</v>
          </cell>
        </row>
        <row r="15">
          <cell r="N15">
            <v>979306</v>
          </cell>
          <cell r="O15">
            <v>978192</v>
          </cell>
          <cell r="R15">
            <v>962774</v>
          </cell>
          <cell r="S15">
            <v>956328</v>
          </cell>
        </row>
        <row r="16">
          <cell r="N16">
            <v>3221412</v>
          </cell>
          <cell r="O16">
            <v>3257935</v>
          </cell>
          <cell r="R16">
            <v>3264979</v>
          </cell>
          <cell r="S16">
            <v>3258198</v>
          </cell>
        </row>
        <row r="17">
          <cell r="N17">
            <v>1210102</v>
          </cell>
          <cell r="O17">
            <v>1215063</v>
          </cell>
          <cell r="R17">
            <v>1225989</v>
          </cell>
          <cell r="S17">
            <v>1225116</v>
          </cell>
        </row>
        <row r="18">
          <cell r="N18">
            <v>1513859</v>
          </cell>
          <cell r="O18">
            <v>1526233</v>
          </cell>
          <cell r="R18">
            <v>1520584</v>
          </cell>
          <cell r="S18">
            <v>1520624</v>
          </cell>
        </row>
        <row r="19">
          <cell r="N19">
            <v>2158272</v>
          </cell>
          <cell r="O19">
            <v>2157908</v>
          </cell>
          <cell r="R19">
            <v>2135640</v>
          </cell>
          <cell r="S19">
            <v>2133108</v>
          </cell>
        </row>
        <row r="20">
          <cell r="N20">
            <v>8554103</v>
          </cell>
          <cell r="O20">
            <v>8663988</v>
          </cell>
          <cell r="R20">
            <v>8928171</v>
          </cell>
          <cell r="S20">
            <v>9021535</v>
          </cell>
        </row>
        <row r="21">
          <cell r="N21">
            <v>2795631</v>
          </cell>
          <cell r="O21">
            <v>2803440</v>
          </cell>
          <cell r="R21">
            <v>2823875</v>
          </cell>
          <cell r="S21">
            <v>2829723</v>
          </cell>
        </row>
        <row r="22">
          <cell r="N22">
            <v>604379</v>
          </cell>
          <cell r="O22">
            <v>599178</v>
          </cell>
          <cell r="R22">
            <v>584769</v>
          </cell>
          <cell r="S22">
            <v>579453</v>
          </cell>
        </row>
        <row r="23">
          <cell r="N23">
            <v>24815935</v>
          </cell>
          <cell r="O23">
            <v>24900977</v>
          </cell>
          <cell r="R23">
            <v>25020724</v>
          </cell>
          <cell r="S23">
            <v>25103523</v>
          </cell>
        </row>
        <row r="25">
          <cell r="N25">
            <v>245405</v>
          </cell>
          <cell r="O25">
            <v>245116</v>
          </cell>
          <cell r="R25">
            <v>251665</v>
          </cell>
          <cell r="S25">
            <v>252783</v>
          </cell>
        </row>
        <row r="26">
          <cell r="N26">
            <v>2103539</v>
          </cell>
          <cell r="O26">
            <v>2115354</v>
          </cell>
          <cell r="R26">
            <v>2106987</v>
          </cell>
          <cell r="S26">
            <v>2111574</v>
          </cell>
        </row>
        <row r="27">
          <cell r="N27">
            <v>13196832</v>
          </cell>
          <cell r="O27">
            <v>13191805</v>
          </cell>
          <cell r="R27">
            <v>13214778</v>
          </cell>
          <cell r="S27">
            <v>13259109</v>
          </cell>
        </row>
        <row r="28">
          <cell r="N28">
            <v>1767252</v>
          </cell>
          <cell r="O28">
            <v>1780161</v>
          </cell>
          <cell r="R28">
            <v>1807135</v>
          </cell>
          <cell r="S28">
            <v>1819254</v>
          </cell>
        </row>
        <row r="29">
          <cell r="N29">
            <v>452779</v>
          </cell>
          <cell r="O29">
            <v>455616</v>
          </cell>
          <cell r="R29">
            <v>459558</v>
          </cell>
          <cell r="S29">
            <v>462970</v>
          </cell>
        </row>
        <row r="30">
          <cell r="N30">
            <v>496337</v>
          </cell>
          <cell r="O30">
            <v>501434</v>
          </cell>
          <cell r="R30">
            <v>503056</v>
          </cell>
          <cell r="S30">
            <v>502346</v>
          </cell>
        </row>
        <row r="31">
          <cell r="N31">
            <v>307523</v>
          </cell>
          <cell r="O31">
            <v>308367</v>
          </cell>
          <cell r="R31">
            <v>303859</v>
          </cell>
          <cell r="S31">
            <v>302370</v>
          </cell>
        </row>
        <row r="32">
          <cell r="N32">
            <v>952754</v>
          </cell>
          <cell r="O32">
            <v>965531</v>
          </cell>
          <cell r="R32">
            <v>957526</v>
          </cell>
          <cell r="S32">
            <v>961611</v>
          </cell>
        </row>
        <row r="33">
          <cell r="N33">
            <v>656758</v>
          </cell>
          <cell r="O33">
            <v>655706</v>
          </cell>
          <cell r="R33">
            <v>657764</v>
          </cell>
          <cell r="S33">
            <v>652934</v>
          </cell>
        </row>
        <row r="34">
          <cell r="N34">
            <v>1276775</v>
          </cell>
          <cell r="O34">
            <v>1282184</v>
          </cell>
          <cell r="R34">
            <v>1287112</v>
          </cell>
          <cell r="S34">
            <v>1288342</v>
          </cell>
        </row>
        <row r="35">
          <cell r="N35">
            <v>880532</v>
          </cell>
          <cell r="O35">
            <v>903014</v>
          </cell>
          <cell r="R35">
            <v>944528</v>
          </cell>
          <cell r="S35">
            <v>951996</v>
          </cell>
        </row>
        <row r="36">
          <cell r="N36">
            <v>2302602</v>
          </cell>
          <cell r="O36">
            <v>2317516</v>
          </cell>
          <cell r="R36">
            <v>2343852</v>
          </cell>
          <cell r="S36">
            <v>2353177</v>
          </cell>
        </row>
        <row r="37">
          <cell r="N37">
            <v>176847</v>
          </cell>
          <cell r="O37">
            <v>179173</v>
          </cell>
          <cell r="R37">
            <v>182904</v>
          </cell>
          <cell r="S37">
            <v>185057</v>
          </cell>
        </row>
        <row r="38">
          <cell r="N38">
            <v>22665542</v>
          </cell>
          <cell r="O38">
            <v>22474025</v>
          </cell>
          <cell r="R38">
            <v>21885295</v>
          </cell>
          <cell r="S38">
            <v>21707102</v>
          </cell>
        </row>
        <row r="40">
          <cell r="N40">
            <v>4514402</v>
          </cell>
          <cell r="O40">
            <v>4492064</v>
          </cell>
          <cell r="R40">
            <v>4402199</v>
          </cell>
          <cell r="S40">
            <v>4368118</v>
          </cell>
        </row>
        <row r="41">
          <cell r="N41">
            <v>2181542</v>
          </cell>
          <cell r="O41">
            <v>2168792</v>
          </cell>
          <cell r="R41">
            <v>2124291</v>
          </cell>
          <cell r="S41">
            <v>2108669</v>
          </cell>
        </row>
        <row r="42">
          <cell r="N42">
            <v>973408</v>
          </cell>
          <cell r="O42">
            <v>969112</v>
          </cell>
          <cell r="R42">
            <v>956692</v>
          </cell>
          <cell r="S42">
            <v>949576</v>
          </cell>
        </row>
        <row r="43">
          <cell r="N43">
            <v>923103</v>
          </cell>
          <cell r="O43">
            <v>923638</v>
          </cell>
          <cell r="R43">
            <v>918764</v>
          </cell>
          <cell r="S43">
            <v>913501</v>
          </cell>
        </row>
        <row r="44">
          <cell r="N44">
            <v>3382561</v>
          </cell>
          <cell r="O44">
            <v>3306055</v>
          </cell>
          <cell r="R44">
            <v>3128143</v>
          </cell>
          <cell r="S44">
            <v>3092210</v>
          </cell>
        </row>
        <row r="45">
          <cell r="N45">
            <v>1827163</v>
          </cell>
          <cell r="O45">
            <v>1821257</v>
          </cell>
          <cell r="R45">
            <v>1788623</v>
          </cell>
          <cell r="S45">
            <v>1778919</v>
          </cell>
        </row>
        <row r="46">
          <cell r="N46">
            <v>1993902</v>
          </cell>
          <cell r="O46">
            <v>1984811</v>
          </cell>
          <cell r="R46">
            <v>1948934</v>
          </cell>
          <cell r="S46">
            <v>1931285</v>
          </cell>
        </row>
        <row r="47">
          <cell r="N47">
            <v>591192</v>
          </cell>
          <cell r="O47">
            <v>592278</v>
          </cell>
          <cell r="R47">
            <v>592432</v>
          </cell>
          <cell r="S47">
            <v>590716</v>
          </cell>
        </row>
        <row r="48">
          <cell r="N48">
            <v>207501</v>
          </cell>
          <cell r="O48">
            <v>208558</v>
          </cell>
          <cell r="R48">
            <v>213907</v>
          </cell>
          <cell r="S48">
            <v>218232</v>
          </cell>
        </row>
        <row r="49">
          <cell r="N49">
            <v>3895718</v>
          </cell>
          <cell r="O49">
            <v>3842663</v>
          </cell>
          <cell r="R49">
            <v>3696230</v>
          </cell>
          <cell r="S49">
            <v>3661185</v>
          </cell>
        </row>
        <row r="50">
          <cell r="N50">
            <v>254469</v>
          </cell>
          <cell r="O50">
            <v>255049</v>
          </cell>
          <cell r="R50">
            <v>255347</v>
          </cell>
          <cell r="S50">
            <v>256008</v>
          </cell>
        </row>
        <row r="51">
          <cell r="N51">
            <v>1920581</v>
          </cell>
          <cell r="O51">
            <v>1909748</v>
          </cell>
          <cell r="R51">
            <v>1859733</v>
          </cell>
          <cell r="S51">
            <v>1838683</v>
          </cell>
        </row>
        <row r="52">
          <cell r="N52">
            <v>19103921</v>
          </cell>
          <cell r="O52">
            <v>18968146</v>
          </cell>
          <cell r="R52">
            <v>18600750</v>
          </cell>
          <cell r="S52">
            <v>18522999</v>
          </cell>
        </row>
        <row r="54">
          <cell r="N54">
            <v>1224317</v>
          </cell>
          <cell r="O54">
            <v>1215812</v>
          </cell>
          <cell r="R54">
            <v>1181866</v>
          </cell>
          <cell r="S54">
            <v>1169825</v>
          </cell>
        </row>
        <row r="55">
          <cell r="N55">
            <v>444071</v>
          </cell>
          <cell r="O55">
            <v>437984</v>
          </cell>
          <cell r="R55">
            <v>415127</v>
          </cell>
          <cell r="S55">
            <v>409527</v>
          </cell>
        </row>
        <row r="56">
          <cell r="N56">
            <v>2281630</v>
          </cell>
          <cell r="O56">
            <v>2268986</v>
          </cell>
          <cell r="R56">
            <v>2244012</v>
          </cell>
          <cell r="S56">
            <v>2242271</v>
          </cell>
        </row>
        <row r="57">
          <cell r="N57">
            <v>458017</v>
          </cell>
          <cell r="O57">
            <v>451422</v>
          </cell>
          <cell r="R57">
            <v>427582</v>
          </cell>
          <cell r="S57">
            <v>421602</v>
          </cell>
        </row>
        <row r="58">
          <cell r="N58">
            <v>3118077</v>
          </cell>
          <cell r="O58">
            <v>3095303</v>
          </cell>
          <cell r="R58">
            <v>3026978</v>
          </cell>
          <cell r="S58">
            <v>3006638</v>
          </cell>
        </row>
        <row r="59">
          <cell r="N59">
            <v>6825006</v>
          </cell>
          <cell r="O59">
            <v>6790893</v>
          </cell>
          <cell r="R59">
            <v>6718240</v>
          </cell>
          <cell r="S59">
            <v>6709334</v>
          </cell>
        </row>
        <row r="60">
          <cell r="N60">
            <v>4185763</v>
          </cell>
          <cell r="O60">
            <v>4149221</v>
          </cell>
          <cell r="R60">
            <v>4053123</v>
          </cell>
          <cell r="S60">
            <v>4035590</v>
          </cell>
        </row>
        <row r="61">
          <cell r="N61">
            <v>361517</v>
          </cell>
          <cell r="O61">
            <v>355508</v>
          </cell>
          <cell r="R61">
            <v>340048</v>
          </cell>
          <cell r="S61">
            <v>337387</v>
          </cell>
        </row>
        <row r="62">
          <cell r="N62">
            <v>205523</v>
          </cell>
          <cell r="O62">
            <v>203017</v>
          </cell>
          <cell r="R62">
            <v>193774</v>
          </cell>
          <cell r="S62">
            <v>190825</v>
          </cell>
        </row>
        <row r="63">
          <cell r="N63">
            <v>228151</v>
          </cell>
          <cell r="O63">
            <v>231297</v>
          </cell>
          <cell r="R63">
            <v>257118</v>
          </cell>
          <cell r="S63">
            <v>266112</v>
          </cell>
        </row>
      </sheetData>
      <sheetData sheetId="7">
        <row r="4">
          <cell r="N4">
            <v>54268612</v>
          </cell>
          <cell r="O4">
            <v>55796537</v>
          </cell>
          <cell r="R4">
            <v>60648163</v>
          </cell>
          <cell r="S4">
            <v>61168904</v>
          </cell>
        </row>
        <row r="5">
          <cell r="N5">
            <v>19715464</v>
          </cell>
          <cell r="O5">
            <v>20297698</v>
          </cell>
          <cell r="R5">
            <v>22107776</v>
          </cell>
          <cell r="S5">
            <v>22323326</v>
          </cell>
        </row>
        <row r="7">
          <cell r="N7">
            <v>873340</v>
          </cell>
          <cell r="O7">
            <v>895602</v>
          </cell>
          <cell r="R7">
            <v>959803</v>
          </cell>
          <cell r="S7">
            <v>962760</v>
          </cell>
        </row>
        <row r="8">
          <cell r="N8">
            <v>520734</v>
          </cell>
          <cell r="O8">
            <v>532030</v>
          </cell>
          <cell r="R8">
            <v>566854</v>
          </cell>
          <cell r="S8">
            <v>567309</v>
          </cell>
        </row>
        <row r="9">
          <cell r="N9">
            <v>162334</v>
          </cell>
          <cell r="O9">
            <v>168059</v>
          </cell>
          <cell r="R9">
            <v>183255</v>
          </cell>
          <cell r="S9">
            <v>185407</v>
          </cell>
        </row>
        <row r="10">
          <cell r="N10">
            <v>3424574</v>
          </cell>
          <cell r="O10">
            <v>3504267</v>
          </cell>
          <cell r="R10">
            <v>3812655</v>
          </cell>
          <cell r="S10">
            <v>3853568</v>
          </cell>
        </row>
        <row r="11">
          <cell r="N11">
            <v>1585232</v>
          </cell>
          <cell r="O11">
            <v>1640873</v>
          </cell>
          <cell r="R11">
            <v>1799311</v>
          </cell>
          <cell r="S11">
            <v>1825057</v>
          </cell>
        </row>
        <row r="12">
          <cell r="N12">
            <v>799832</v>
          </cell>
          <cell r="O12">
            <v>823959</v>
          </cell>
          <cell r="R12">
            <v>882448</v>
          </cell>
          <cell r="S12">
            <v>884455</v>
          </cell>
        </row>
        <row r="13">
          <cell r="N13">
            <v>795701</v>
          </cell>
          <cell r="O13">
            <v>821334</v>
          </cell>
          <cell r="R13">
            <v>891890</v>
          </cell>
          <cell r="S13">
            <v>895790</v>
          </cell>
        </row>
        <row r="14">
          <cell r="N14">
            <v>1049371</v>
          </cell>
          <cell r="O14">
            <v>1075027</v>
          </cell>
          <cell r="R14">
            <v>1175811</v>
          </cell>
          <cell r="S14">
            <v>1188667</v>
          </cell>
        </row>
        <row r="15">
          <cell r="N15">
            <v>521456</v>
          </cell>
          <cell r="O15">
            <v>534439</v>
          </cell>
          <cell r="R15">
            <v>570026</v>
          </cell>
          <cell r="S15">
            <v>571011</v>
          </cell>
        </row>
        <row r="16">
          <cell r="N16">
            <v>1663814</v>
          </cell>
          <cell r="O16">
            <v>1716036</v>
          </cell>
          <cell r="R16">
            <v>1868194</v>
          </cell>
          <cell r="S16">
            <v>1886105</v>
          </cell>
        </row>
        <row r="17">
          <cell r="N17">
            <v>658192</v>
          </cell>
          <cell r="O17">
            <v>674260</v>
          </cell>
          <cell r="R17">
            <v>723673</v>
          </cell>
          <cell r="S17">
            <v>726619</v>
          </cell>
        </row>
        <row r="18">
          <cell r="N18">
            <v>842208</v>
          </cell>
          <cell r="O18">
            <v>869274</v>
          </cell>
          <cell r="R18">
            <v>936223</v>
          </cell>
          <cell r="S18">
            <v>942701</v>
          </cell>
        </row>
        <row r="19">
          <cell r="N19">
            <v>1156790</v>
          </cell>
          <cell r="O19">
            <v>1188928</v>
          </cell>
          <cell r="R19">
            <v>1278863</v>
          </cell>
          <cell r="S19">
            <v>1283790</v>
          </cell>
        </row>
        <row r="20">
          <cell r="N20">
            <v>3846395</v>
          </cell>
          <cell r="O20">
            <v>3994345</v>
          </cell>
          <cell r="R20">
            <v>4448094</v>
          </cell>
          <cell r="S20">
            <v>4529655</v>
          </cell>
        </row>
        <row r="21">
          <cell r="N21">
            <v>1430505</v>
          </cell>
          <cell r="O21">
            <v>1466521</v>
          </cell>
          <cell r="R21">
            <v>1596930</v>
          </cell>
          <cell r="S21">
            <v>1610650</v>
          </cell>
        </row>
        <row r="22">
          <cell r="N22">
            <v>384986</v>
          </cell>
          <cell r="O22">
            <v>392744</v>
          </cell>
          <cell r="R22">
            <v>413746</v>
          </cell>
          <cell r="S22">
            <v>409782</v>
          </cell>
        </row>
        <row r="23">
          <cell r="N23">
            <v>12070378</v>
          </cell>
          <cell r="O23">
            <v>12451554</v>
          </cell>
          <cell r="R23">
            <v>13577846</v>
          </cell>
          <cell r="S23">
            <v>13726010</v>
          </cell>
        </row>
        <row r="25">
          <cell r="N25">
            <v>128281</v>
          </cell>
          <cell r="O25">
            <v>133021</v>
          </cell>
          <cell r="R25">
            <v>147252</v>
          </cell>
          <cell r="S25">
            <v>147636</v>
          </cell>
        </row>
        <row r="26">
          <cell r="N26">
            <v>1047575</v>
          </cell>
          <cell r="O26">
            <v>1082813</v>
          </cell>
          <cell r="R26">
            <v>1179522</v>
          </cell>
          <cell r="S26">
            <v>1191503</v>
          </cell>
        </row>
        <row r="27">
          <cell r="N27">
            <v>6032014</v>
          </cell>
          <cell r="O27">
            <v>6222240</v>
          </cell>
          <cell r="R27">
            <v>6826953</v>
          </cell>
          <cell r="S27">
            <v>6922889</v>
          </cell>
        </row>
        <row r="28">
          <cell r="N28">
            <v>875193</v>
          </cell>
          <cell r="O28">
            <v>909332</v>
          </cell>
          <cell r="R28">
            <v>1003209</v>
          </cell>
          <cell r="S28">
            <v>1015446</v>
          </cell>
        </row>
        <row r="29">
          <cell r="N29">
            <v>255913</v>
          </cell>
          <cell r="O29">
            <v>263136</v>
          </cell>
          <cell r="R29">
            <v>276042</v>
          </cell>
          <cell r="S29">
            <v>274385</v>
          </cell>
        </row>
        <row r="30">
          <cell r="N30">
            <v>263167</v>
          </cell>
          <cell r="O30">
            <v>272171</v>
          </cell>
          <cell r="R30">
            <v>295278</v>
          </cell>
          <cell r="S30">
            <v>298155</v>
          </cell>
        </row>
        <row r="31">
          <cell r="N31">
            <v>201888</v>
          </cell>
          <cell r="O31">
            <v>207579</v>
          </cell>
          <cell r="R31">
            <v>222629</v>
          </cell>
          <cell r="S31">
            <v>222924</v>
          </cell>
        </row>
        <row r="32">
          <cell r="N32">
            <v>465965</v>
          </cell>
          <cell r="O32">
            <v>477861</v>
          </cell>
          <cell r="R32">
            <v>511553</v>
          </cell>
          <cell r="S32">
            <v>518503</v>
          </cell>
        </row>
        <row r="33">
          <cell r="N33">
            <v>372009</v>
          </cell>
          <cell r="O33">
            <v>383223</v>
          </cell>
          <cell r="R33">
            <v>413439</v>
          </cell>
          <cell r="S33">
            <v>412838</v>
          </cell>
        </row>
        <row r="34">
          <cell r="N34">
            <v>737781</v>
          </cell>
          <cell r="O34">
            <v>755925</v>
          </cell>
          <cell r="R34">
            <v>804106</v>
          </cell>
          <cell r="S34">
            <v>803624</v>
          </cell>
        </row>
        <row r="35">
          <cell r="N35">
            <v>354979</v>
          </cell>
          <cell r="O35">
            <v>368460</v>
          </cell>
          <cell r="R35">
            <v>409096</v>
          </cell>
          <cell r="S35">
            <v>416739</v>
          </cell>
        </row>
        <row r="36">
          <cell r="N36">
            <v>1227755</v>
          </cell>
          <cell r="O36">
            <v>1264378</v>
          </cell>
          <cell r="R36">
            <v>1368319</v>
          </cell>
          <cell r="S36">
            <v>1379686</v>
          </cell>
        </row>
        <row r="37">
          <cell r="N37">
            <v>107858</v>
          </cell>
          <cell r="O37">
            <v>111415</v>
          </cell>
          <cell r="R37">
            <v>120448</v>
          </cell>
          <cell r="S37">
            <v>121682</v>
          </cell>
        </row>
        <row r="38">
          <cell r="N38">
            <v>12144101</v>
          </cell>
          <cell r="O38">
            <v>12467236</v>
          </cell>
          <cell r="R38">
            <v>13505395</v>
          </cell>
          <cell r="S38">
            <v>13591168</v>
          </cell>
        </row>
        <row r="40">
          <cell r="N40">
            <v>2226473</v>
          </cell>
          <cell r="O40">
            <v>2285590</v>
          </cell>
          <cell r="R40">
            <v>2478804</v>
          </cell>
          <cell r="S40">
            <v>2495444</v>
          </cell>
        </row>
        <row r="41">
          <cell r="N41">
            <v>1150670</v>
          </cell>
          <cell r="O41">
            <v>1183222</v>
          </cell>
          <cell r="R41">
            <v>1280353</v>
          </cell>
          <cell r="S41">
            <v>1288247</v>
          </cell>
        </row>
        <row r="42">
          <cell r="N42">
            <v>554685</v>
          </cell>
          <cell r="O42">
            <v>570429</v>
          </cell>
          <cell r="R42">
            <v>613832</v>
          </cell>
          <cell r="S42">
            <v>617315</v>
          </cell>
        </row>
        <row r="43">
          <cell r="N43">
            <v>497665</v>
          </cell>
          <cell r="O43">
            <v>512012</v>
          </cell>
          <cell r="R43">
            <v>551393</v>
          </cell>
          <cell r="S43">
            <v>553840</v>
          </cell>
        </row>
        <row r="44">
          <cell r="N44">
            <v>1891661</v>
          </cell>
          <cell r="O44">
            <v>1932697</v>
          </cell>
          <cell r="R44">
            <v>2070834</v>
          </cell>
          <cell r="S44">
            <v>2078246</v>
          </cell>
        </row>
        <row r="45">
          <cell r="N45">
            <v>941796</v>
          </cell>
          <cell r="O45">
            <v>972166</v>
          </cell>
          <cell r="R45">
            <v>1072301</v>
          </cell>
          <cell r="S45">
            <v>1087610</v>
          </cell>
        </row>
        <row r="46">
          <cell r="N46">
            <v>1083230</v>
          </cell>
          <cell r="O46">
            <v>1111787</v>
          </cell>
          <cell r="R46">
            <v>1203676</v>
          </cell>
          <cell r="S46">
            <v>1211851</v>
          </cell>
        </row>
        <row r="47">
          <cell r="N47">
            <v>318199</v>
          </cell>
          <cell r="O47">
            <v>326512</v>
          </cell>
          <cell r="R47">
            <v>354618</v>
          </cell>
          <cell r="S47">
            <v>357883</v>
          </cell>
        </row>
        <row r="48">
          <cell r="N48">
            <v>121021</v>
          </cell>
          <cell r="O48">
            <v>124384</v>
          </cell>
          <cell r="R48">
            <v>136088</v>
          </cell>
          <cell r="S48">
            <v>137827</v>
          </cell>
        </row>
        <row r="49">
          <cell r="N49">
            <v>2171825</v>
          </cell>
          <cell r="O49">
            <v>2225639</v>
          </cell>
          <cell r="R49">
            <v>2403223</v>
          </cell>
          <cell r="S49">
            <v>2406439</v>
          </cell>
        </row>
        <row r="50">
          <cell r="N50">
            <v>144709</v>
          </cell>
          <cell r="O50">
            <v>149254</v>
          </cell>
          <cell r="R50">
            <v>163059</v>
          </cell>
          <cell r="S50">
            <v>166367</v>
          </cell>
        </row>
        <row r="51">
          <cell r="N51">
            <v>1042167</v>
          </cell>
          <cell r="O51">
            <v>1073544</v>
          </cell>
          <cell r="R51">
            <v>1177214</v>
          </cell>
          <cell r="S51">
            <v>1190099</v>
          </cell>
        </row>
        <row r="52">
          <cell r="N52">
            <v>10241199</v>
          </cell>
          <cell r="O52">
            <v>10481859</v>
          </cell>
          <cell r="R52">
            <v>11352607</v>
          </cell>
          <cell r="S52">
            <v>11422927</v>
          </cell>
        </row>
        <row r="54">
          <cell r="N54">
            <v>672652</v>
          </cell>
          <cell r="O54">
            <v>689734</v>
          </cell>
          <cell r="R54">
            <v>749984</v>
          </cell>
          <cell r="S54">
            <v>755319</v>
          </cell>
        </row>
        <row r="55">
          <cell r="N55">
            <v>282936</v>
          </cell>
          <cell r="O55">
            <v>290386</v>
          </cell>
          <cell r="R55">
            <v>311773</v>
          </cell>
          <cell r="S55">
            <v>312408</v>
          </cell>
        </row>
        <row r="56">
          <cell r="N56">
            <v>1199113</v>
          </cell>
          <cell r="O56">
            <v>1230797</v>
          </cell>
          <cell r="R56">
            <v>1344061</v>
          </cell>
          <cell r="S56">
            <v>1356646</v>
          </cell>
        </row>
        <row r="57">
          <cell r="N57">
            <v>265741</v>
          </cell>
          <cell r="O57">
            <v>274436</v>
          </cell>
          <cell r="R57">
            <v>300789</v>
          </cell>
          <cell r="S57">
            <v>303900</v>
          </cell>
        </row>
        <row r="58">
          <cell r="N58">
            <v>1594433</v>
          </cell>
          <cell r="O58">
            <v>1630033</v>
          </cell>
          <cell r="R58">
            <v>1773365</v>
          </cell>
          <cell r="S58">
            <v>1790651</v>
          </cell>
        </row>
        <row r="59">
          <cell r="N59">
            <v>3476610</v>
          </cell>
          <cell r="O59">
            <v>3549262</v>
          </cell>
          <cell r="R59">
            <v>3827389</v>
          </cell>
          <cell r="S59">
            <v>3851523</v>
          </cell>
        </row>
        <row r="60">
          <cell r="N60">
            <v>2419638</v>
          </cell>
          <cell r="O60">
            <v>2479684</v>
          </cell>
          <cell r="R60">
            <v>2682225</v>
          </cell>
          <cell r="S60">
            <v>2688546</v>
          </cell>
        </row>
        <row r="61">
          <cell r="N61">
            <v>197222</v>
          </cell>
          <cell r="O61">
            <v>201558</v>
          </cell>
          <cell r="R61">
            <v>217053</v>
          </cell>
          <cell r="S61">
            <v>218103</v>
          </cell>
        </row>
        <row r="62">
          <cell r="N62">
            <v>132854</v>
          </cell>
          <cell r="O62">
            <v>135969</v>
          </cell>
          <cell r="R62">
            <v>145968</v>
          </cell>
          <cell r="S62">
            <v>145831</v>
          </cell>
        </row>
        <row r="63">
          <cell r="N63">
            <v>97470</v>
          </cell>
          <cell r="O63">
            <v>98190</v>
          </cell>
          <cell r="R63">
            <v>104539</v>
          </cell>
          <cell r="S63">
            <v>105473</v>
          </cell>
        </row>
      </sheetData>
      <sheetData sheetId="8">
        <row r="4">
          <cell r="AG4">
            <v>37825711</v>
          </cell>
          <cell r="AH4">
            <v>38777621</v>
          </cell>
          <cell r="AK4">
            <v>41369513</v>
          </cell>
          <cell r="AL4">
            <v>43143745</v>
          </cell>
        </row>
        <row r="5">
          <cell r="AG5">
            <v>13770349</v>
          </cell>
          <cell r="AH5">
            <v>14180184</v>
          </cell>
          <cell r="AK5">
            <v>15296625</v>
          </cell>
          <cell r="AL5">
            <v>16019840</v>
          </cell>
        </row>
        <row r="7">
          <cell r="AG7">
            <v>621314</v>
          </cell>
          <cell r="AH7">
            <v>637404</v>
          </cell>
          <cell r="AK7">
            <v>672558</v>
          </cell>
          <cell r="AL7">
            <v>699260</v>
          </cell>
        </row>
        <row r="8">
          <cell r="AG8">
            <v>398380</v>
          </cell>
          <cell r="AH8">
            <v>408174</v>
          </cell>
          <cell r="AK8">
            <v>427866</v>
          </cell>
          <cell r="AL8">
            <v>442572</v>
          </cell>
        </row>
        <row r="9">
          <cell r="AG9">
            <v>119177</v>
          </cell>
          <cell r="AH9">
            <v>123656</v>
          </cell>
          <cell r="AK9">
            <v>133602</v>
          </cell>
          <cell r="AL9">
            <v>140503</v>
          </cell>
        </row>
        <row r="10">
          <cell r="AG10">
            <v>3051939</v>
          </cell>
          <cell r="AH10">
            <v>3134783</v>
          </cell>
          <cell r="AK10">
            <v>3358818</v>
          </cell>
          <cell r="AL10">
            <v>3510753</v>
          </cell>
        </row>
        <row r="11">
          <cell r="AG11">
            <v>936873</v>
          </cell>
          <cell r="AH11">
            <v>975287</v>
          </cell>
          <cell r="AK11">
            <v>1075562</v>
          </cell>
          <cell r="AL11">
            <v>1138956</v>
          </cell>
        </row>
        <row r="12">
          <cell r="AG12">
            <v>548285</v>
          </cell>
          <cell r="AH12">
            <v>560939</v>
          </cell>
          <cell r="AK12">
            <v>590334</v>
          </cell>
          <cell r="AL12">
            <v>614469</v>
          </cell>
        </row>
        <row r="13">
          <cell r="AG13">
            <v>524469</v>
          </cell>
          <cell r="AH13">
            <v>537113</v>
          </cell>
          <cell r="AK13">
            <v>571685</v>
          </cell>
          <cell r="AL13">
            <v>595073</v>
          </cell>
        </row>
        <row r="14">
          <cell r="AG14">
            <v>658418</v>
          </cell>
          <cell r="AH14">
            <v>677924</v>
          </cell>
          <cell r="AK14">
            <v>729992</v>
          </cell>
          <cell r="AL14">
            <v>762916</v>
          </cell>
        </row>
        <row r="15">
          <cell r="AG15">
            <v>362826</v>
          </cell>
          <cell r="AH15">
            <v>369204</v>
          </cell>
          <cell r="AK15">
            <v>388727</v>
          </cell>
          <cell r="AL15">
            <v>404019</v>
          </cell>
        </row>
        <row r="16">
          <cell r="AG16">
            <v>1129411</v>
          </cell>
          <cell r="AH16">
            <v>1169648</v>
          </cell>
          <cell r="AK16">
            <v>1279582</v>
          </cell>
          <cell r="AL16">
            <v>1347638</v>
          </cell>
        </row>
        <row r="17">
          <cell r="AG17">
            <v>481560</v>
          </cell>
          <cell r="AH17">
            <v>489794</v>
          </cell>
          <cell r="AK17">
            <v>515896</v>
          </cell>
          <cell r="AL17">
            <v>534182</v>
          </cell>
        </row>
        <row r="18">
          <cell r="AG18">
            <v>573714</v>
          </cell>
          <cell r="AH18">
            <v>597091</v>
          </cell>
          <cell r="AK18">
            <v>657391</v>
          </cell>
          <cell r="AL18">
            <v>695352</v>
          </cell>
        </row>
        <row r="19">
          <cell r="AG19">
            <v>792183</v>
          </cell>
          <cell r="AH19">
            <v>816563</v>
          </cell>
          <cell r="AK19">
            <v>877580</v>
          </cell>
          <cell r="AL19">
            <v>918414</v>
          </cell>
        </row>
        <row r="20">
          <cell r="AG20">
            <v>2384948</v>
          </cell>
          <cell r="AH20">
            <v>2460285</v>
          </cell>
          <cell r="AK20">
            <v>2704534</v>
          </cell>
          <cell r="AL20">
            <v>2841582</v>
          </cell>
        </row>
        <row r="21">
          <cell r="AG21">
            <v>899670</v>
          </cell>
          <cell r="AH21">
            <v>930261</v>
          </cell>
          <cell r="AK21">
            <v>1011701</v>
          </cell>
          <cell r="AL21">
            <v>1062238</v>
          </cell>
        </row>
        <row r="22">
          <cell r="AG22">
            <v>287182</v>
          </cell>
          <cell r="AH22">
            <v>292058</v>
          </cell>
          <cell r="AK22">
            <v>300797</v>
          </cell>
          <cell r="AL22">
            <v>311913</v>
          </cell>
        </row>
        <row r="23">
          <cell r="AG23">
            <v>7867123</v>
          </cell>
          <cell r="AH23">
            <v>8115326</v>
          </cell>
          <cell r="AK23">
            <v>8878825</v>
          </cell>
          <cell r="AL23">
            <v>9321327</v>
          </cell>
        </row>
        <row r="25">
          <cell r="AG25">
            <v>48299</v>
          </cell>
          <cell r="AH25">
            <v>51443</v>
          </cell>
          <cell r="AK25">
            <v>58650</v>
          </cell>
          <cell r="AL25">
            <v>62524</v>
          </cell>
        </row>
        <row r="26">
          <cell r="AG26">
            <v>803062</v>
          </cell>
          <cell r="AH26">
            <v>832514</v>
          </cell>
          <cell r="AK26">
            <v>918891</v>
          </cell>
          <cell r="AL26">
            <v>971518</v>
          </cell>
        </row>
        <row r="27">
          <cell r="AG27">
            <v>3944891</v>
          </cell>
          <cell r="AH27">
            <v>4056084</v>
          </cell>
          <cell r="AK27">
            <v>4402483</v>
          </cell>
          <cell r="AL27">
            <v>4599968</v>
          </cell>
        </row>
        <row r="28">
          <cell r="AG28">
            <v>495912</v>
          </cell>
          <cell r="AH28">
            <v>515581</v>
          </cell>
          <cell r="AK28">
            <v>576923</v>
          </cell>
          <cell r="AL28">
            <v>613210</v>
          </cell>
        </row>
        <row r="29">
          <cell r="AG29">
            <v>180357</v>
          </cell>
          <cell r="AH29">
            <v>185106</v>
          </cell>
          <cell r="AK29">
            <v>202468</v>
          </cell>
          <cell r="AL29">
            <v>210733</v>
          </cell>
        </row>
        <row r="30">
          <cell r="AG30">
            <v>177254</v>
          </cell>
          <cell r="AH30">
            <v>184238</v>
          </cell>
          <cell r="AK30">
            <v>202117</v>
          </cell>
          <cell r="AL30">
            <v>212587</v>
          </cell>
        </row>
        <row r="31">
          <cell r="AG31">
            <v>136096</v>
          </cell>
          <cell r="AH31">
            <v>139916</v>
          </cell>
          <cell r="AK31">
            <v>151088</v>
          </cell>
          <cell r="AL31">
            <v>158264</v>
          </cell>
        </row>
        <row r="32">
          <cell r="AG32">
            <v>290915</v>
          </cell>
          <cell r="AH32">
            <v>302800</v>
          </cell>
          <cell r="AK32">
            <v>339519</v>
          </cell>
          <cell r="AL32">
            <v>360899</v>
          </cell>
        </row>
        <row r="33">
          <cell r="AG33">
            <v>250572</v>
          </cell>
          <cell r="AH33">
            <v>257696</v>
          </cell>
          <cell r="AK33">
            <v>281770</v>
          </cell>
          <cell r="AL33">
            <v>294841</v>
          </cell>
        </row>
        <row r="34">
          <cell r="AG34">
            <v>493505</v>
          </cell>
          <cell r="AH34">
            <v>508194</v>
          </cell>
          <cell r="AK34">
            <v>552275</v>
          </cell>
          <cell r="AL34">
            <v>581518</v>
          </cell>
        </row>
        <row r="35">
          <cell r="AG35">
            <v>227752</v>
          </cell>
          <cell r="AH35">
            <v>236204</v>
          </cell>
          <cell r="AK35">
            <v>258924</v>
          </cell>
          <cell r="AL35">
            <v>271330</v>
          </cell>
        </row>
        <row r="36">
          <cell r="AG36">
            <v>753641</v>
          </cell>
          <cell r="AH36">
            <v>778564</v>
          </cell>
          <cell r="AK36">
            <v>861642</v>
          </cell>
          <cell r="AL36">
            <v>908438</v>
          </cell>
        </row>
        <row r="37">
          <cell r="AG37">
            <v>64867</v>
          </cell>
          <cell r="AH37">
            <v>66986</v>
          </cell>
          <cell r="AK37">
            <v>72075</v>
          </cell>
          <cell r="AL37">
            <v>75497</v>
          </cell>
        </row>
        <row r="38">
          <cell r="AG38">
            <v>8628503</v>
          </cell>
          <cell r="AH38">
            <v>8791680</v>
          </cell>
          <cell r="AK38">
            <v>9182251</v>
          </cell>
          <cell r="AL38">
            <v>9512807</v>
          </cell>
        </row>
        <row r="40">
          <cell r="AG40">
            <v>1542834</v>
          </cell>
          <cell r="AH40">
            <v>1570530</v>
          </cell>
          <cell r="AK40">
            <v>1639121</v>
          </cell>
          <cell r="AL40">
            <v>1694505</v>
          </cell>
        </row>
        <row r="41">
          <cell r="AG41">
            <v>800524</v>
          </cell>
          <cell r="AH41">
            <v>818749</v>
          </cell>
          <cell r="AK41">
            <v>857041</v>
          </cell>
          <cell r="AL41">
            <v>889109</v>
          </cell>
        </row>
        <row r="42">
          <cell r="AG42">
            <v>442933</v>
          </cell>
          <cell r="AH42">
            <v>447896</v>
          </cell>
          <cell r="AK42">
            <v>457204</v>
          </cell>
          <cell r="AL42">
            <v>470101</v>
          </cell>
        </row>
        <row r="43">
          <cell r="AG43">
            <v>362684</v>
          </cell>
          <cell r="AH43">
            <v>367110</v>
          </cell>
          <cell r="AK43">
            <v>381528</v>
          </cell>
          <cell r="AL43">
            <v>394317</v>
          </cell>
        </row>
        <row r="44">
          <cell r="AG44">
            <v>1290732</v>
          </cell>
          <cell r="AH44">
            <v>1319742</v>
          </cell>
          <cell r="AK44">
            <v>1388405</v>
          </cell>
          <cell r="AL44">
            <v>1442583</v>
          </cell>
        </row>
        <row r="45">
          <cell r="AG45">
            <v>643838</v>
          </cell>
          <cell r="AH45">
            <v>659615</v>
          </cell>
          <cell r="AK45">
            <v>701100</v>
          </cell>
          <cell r="AL45">
            <v>729835</v>
          </cell>
        </row>
        <row r="46">
          <cell r="AG46">
            <v>795993</v>
          </cell>
          <cell r="AH46">
            <v>810938</v>
          </cell>
          <cell r="AK46">
            <v>852252</v>
          </cell>
          <cell r="AL46">
            <v>883058</v>
          </cell>
        </row>
        <row r="47">
          <cell r="AG47">
            <v>238333</v>
          </cell>
          <cell r="AH47">
            <v>240934</v>
          </cell>
          <cell r="AK47">
            <v>249524</v>
          </cell>
          <cell r="AL47">
            <v>257416</v>
          </cell>
        </row>
        <row r="48">
          <cell r="AG48">
            <v>95189</v>
          </cell>
          <cell r="AH48">
            <v>95930</v>
          </cell>
          <cell r="AK48">
            <v>98669</v>
          </cell>
          <cell r="AL48">
            <v>100696</v>
          </cell>
        </row>
        <row r="49">
          <cell r="AG49">
            <v>1560768</v>
          </cell>
          <cell r="AH49">
            <v>1587886</v>
          </cell>
          <cell r="AK49">
            <v>1644651</v>
          </cell>
          <cell r="AL49">
            <v>1704906</v>
          </cell>
        </row>
        <row r="50">
          <cell r="AG50">
            <v>112505</v>
          </cell>
          <cell r="AH50">
            <v>114147</v>
          </cell>
          <cell r="AK50">
            <v>118512</v>
          </cell>
          <cell r="AL50">
            <v>122193</v>
          </cell>
        </row>
        <row r="51">
          <cell r="AG51">
            <v>742170</v>
          </cell>
          <cell r="AH51">
            <v>758203</v>
          </cell>
          <cell r="AK51">
            <v>794244</v>
          </cell>
          <cell r="AL51">
            <v>824088</v>
          </cell>
        </row>
        <row r="52">
          <cell r="AG52">
            <v>7493599</v>
          </cell>
          <cell r="AH52">
            <v>7623738</v>
          </cell>
          <cell r="AK52">
            <v>7941862</v>
          </cell>
          <cell r="AL52">
            <v>8217985</v>
          </cell>
        </row>
        <row r="54">
          <cell r="AG54">
            <v>481461</v>
          </cell>
          <cell r="AH54">
            <v>492671</v>
          </cell>
          <cell r="AK54">
            <v>515376</v>
          </cell>
          <cell r="AL54">
            <v>532281</v>
          </cell>
        </row>
        <row r="55">
          <cell r="AG55">
            <v>198165</v>
          </cell>
          <cell r="AH55">
            <v>203351</v>
          </cell>
          <cell r="AK55">
            <v>216039</v>
          </cell>
          <cell r="AL55">
            <v>226342</v>
          </cell>
        </row>
        <row r="56">
          <cell r="AG56">
            <v>859799</v>
          </cell>
          <cell r="AH56">
            <v>876691</v>
          </cell>
          <cell r="AK56">
            <v>921913</v>
          </cell>
          <cell r="AL56">
            <v>957933</v>
          </cell>
        </row>
        <row r="57">
          <cell r="AG57">
            <v>166192</v>
          </cell>
          <cell r="AH57">
            <v>171302</v>
          </cell>
          <cell r="AK57">
            <v>184074</v>
          </cell>
          <cell r="AL57">
            <v>194388</v>
          </cell>
        </row>
        <row r="58">
          <cell r="AG58">
            <v>1135128</v>
          </cell>
          <cell r="AH58">
            <v>1156939</v>
          </cell>
          <cell r="AK58">
            <v>1208404</v>
          </cell>
          <cell r="AL58">
            <v>1250263</v>
          </cell>
        </row>
        <row r="59">
          <cell r="AG59">
            <v>2515547</v>
          </cell>
          <cell r="AH59">
            <v>2556491</v>
          </cell>
          <cell r="AK59">
            <v>2670040</v>
          </cell>
          <cell r="AL59">
            <v>2757053</v>
          </cell>
        </row>
        <row r="60">
          <cell r="AG60">
            <v>1904102</v>
          </cell>
          <cell r="AH60">
            <v>1928703</v>
          </cell>
          <cell r="AK60">
            <v>1978759</v>
          </cell>
          <cell r="AL60">
            <v>2042916</v>
          </cell>
        </row>
        <row r="61">
          <cell r="AG61">
            <v>147966</v>
          </cell>
          <cell r="AH61">
            <v>149887</v>
          </cell>
          <cell r="AK61">
            <v>153187</v>
          </cell>
          <cell r="AL61">
            <v>158379</v>
          </cell>
        </row>
        <row r="62">
          <cell r="AG62">
            <v>85239</v>
          </cell>
          <cell r="AH62">
            <v>87703</v>
          </cell>
          <cell r="AK62">
            <v>94070</v>
          </cell>
          <cell r="AL62">
            <v>98430</v>
          </cell>
        </row>
        <row r="63">
          <cell r="AG63">
            <v>66137</v>
          </cell>
          <cell r="AH63">
            <v>66693</v>
          </cell>
          <cell r="AK63">
            <v>69950</v>
          </cell>
          <cell r="AL63">
            <v>71786</v>
          </cell>
        </row>
      </sheetData>
      <sheetData sheetId="9"/>
      <sheetData sheetId="10"/>
      <sheetData sheetId="11"/>
      <sheetData sheetId="12">
        <row r="4">
          <cell r="AI4">
            <v>162483841</v>
          </cell>
          <cell r="AK4">
            <v>165242802</v>
          </cell>
          <cell r="AM4">
            <v>166381240</v>
          </cell>
        </row>
        <row r="5">
          <cell r="AI5">
            <v>59638876</v>
          </cell>
          <cell r="AK5">
            <v>60938528</v>
          </cell>
          <cell r="AM5">
            <v>61585950</v>
          </cell>
        </row>
        <row r="7">
          <cell r="AI7">
            <v>2497877</v>
          </cell>
          <cell r="AK7">
            <v>2521043</v>
          </cell>
          <cell r="AM7">
            <v>2515357</v>
          </cell>
        </row>
        <row r="8">
          <cell r="AI8">
            <v>1492494</v>
          </cell>
          <cell r="AK8">
            <v>1511582</v>
          </cell>
          <cell r="AM8">
            <v>1506764</v>
          </cell>
        </row>
        <row r="9">
          <cell r="AI9">
            <v>469127</v>
          </cell>
          <cell r="AK9">
            <v>477251</v>
          </cell>
          <cell r="AM9">
            <v>482572</v>
          </cell>
        </row>
        <row r="10">
          <cell r="AI10">
            <v>9719408</v>
          </cell>
          <cell r="AK10">
            <v>9952503</v>
          </cell>
          <cell r="AM10">
            <v>10096320</v>
          </cell>
        </row>
        <row r="11">
          <cell r="AI11">
            <v>5160555</v>
          </cell>
          <cell r="AK11">
            <v>5249932</v>
          </cell>
          <cell r="AM11">
            <v>5289140</v>
          </cell>
        </row>
        <row r="12">
          <cell r="AI12">
            <v>2313716</v>
          </cell>
          <cell r="AK12">
            <v>2335533</v>
          </cell>
          <cell r="AM12">
            <v>2320105</v>
          </cell>
        </row>
        <row r="13">
          <cell r="AI13">
            <v>2353658</v>
          </cell>
          <cell r="AK13">
            <v>2413338</v>
          </cell>
          <cell r="AM13">
            <v>2425785</v>
          </cell>
        </row>
        <row r="14">
          <cell r="AI14">
            <v>3129005</v>
          </cell>
          <cell r="AK14">
            <v>3194816</v>
          </cell>
          <cell r="AM14">
            <v>3225232</v>
          </cell>
        </row>
        <row r="15">
          <cell r="AI15">
            <v>1518101</v>
          </cell>
          <cell r="AK15">
            <v>1532800</v>
          </cell>
          <cell r="AM15">
            <v>1523680</v>
          </cell>
        </row>
        <row r="16">
          <cell r="AI16">
            <v>5038533</v>
          </cell>
          <cell r="AK16">
            <v>5133173</v>
          </cell>
          <cell r="AM16">
            <v>5169971</v>
          </cell>
        </row>
        <row r="17">
          <cell r="AI17">
            <v>1915532</v>
          </cell>
          <cell r="AK17">
            <v>1949662</v>
          </cell>
          <cell r="AM17">
            <v>1961484</v>
          </cell>
        </row>
        <row r="18">
          <cell r="AI18">
            <v>2421500</v>
          </cell>
          <cell r="AK18">
            <v>2456807</v>
          </cell>
          <cell r="AM18">
            <v>2479217</v>
          </cell>
        </row>
        <row r="19">
          <cell r="AI19">
            <v>3372720</v>
          </cell>
          <cell r="AK19">
            <v>3414503</v>
          </cell>
          <cell r="AM19">
            <v>3422095</v>
          </cell>
        </row>
        <row r="20">
          <cell r="AI20">
            <v>12917090</v>
          </cell>
          <cell r="AK20">
            <v>13376265</v>
          </cell>
          <cell r="AM20">
            <v>13726277</v>
          </cell>
        </row>
        <row r="21">
          <cell r="AI21">
            <v>4323086</v>
          </cell>
          <cell r="AK21">
            <v>4420805</v>
          </cell>
          <cell r="AM21">
            <v>4461282</v>
          </cell>
        </row>
        <row r="22">
          <cell r="AI22">
            <v>996474</v>
          </cell>
          <cell r="AK22">
            <v>998515</v>
          </cell>
          <cell r="AM22">
            <v>980669</v>
          </cell>
        </row>
        <row r="23">
          <cell r="AI23">
            <v>37801931</v>
          </cell>
          <cell r="AK23">
            <v>38598570</v>
          </cell>
          <cell r="AM23">
            <v>39124062</v>
          </cell>
        </row>
        <row r="25">
          <cell r="AI25">
            <v>386154</v>
          </cell>
          <cell r="AK25">
            <v>398917</v>
          </cell>
          <cell r="AM25">
            <v>398584</v>
          </cell>
        </row>
        <row r="26">
          <cell r="AI26">
            <v>3225872</v>
          </cell>
          <cell r="AK26">
            <v>3286509</v>
          </cell>
          <cell r="AM26">
            <v>3324670</v>
          </cell>
        </row>
        <row r="27">
          <cell r="AI27">
            <v>19620170</v>
          </cell>
          <cell r="AK27">
            <v>20041731</v>
          </cell>
          <cell r="AM27">
            <v>20356297</v>
          </cell>
        </row>
        <row r="28">
          <cell r="AI28">
            <v>2735191</v>
          </cell>
          <cell r="AK28">
            <v>2810344</v>
          </cell>
          <cell r="AM28">
            <v>2867753</v>
          </cell>
        </row>
        <row r="29">
          <cell r="AI29">
            <v>724689</v>
          </cell>
          <cell r="AK29">
            <v>735600</v>
          </cell>
          <cell r="AM29">
            <v>740204</v>
          </cell>
        </row>
        <row r="30">
          <cell r="AI30">
            <v>783277</v>
          </cell>
          <cell r="AK30">
            <v>798334</v>
          </cell>
          <cell r="AM30">
            <v>805536</v>
          </cell>
        </row>
        <row r="31">
          <cell r="AI31">
            <v>520890</v>
          </cell>
          <cell r="AK31">
            <v>526488</v>
          </cell>
          <cell r="AM31">
            <v>526133</v>
          </cell>
        </row>
        <row r="32">
          <cell r="AI32">
            <v>1456754</v>
          </cell>
          <cell r="AK32">
            <v>1469079</v>
          </cell>
          <cell r="AM32">
            <v>1492548</v>
          </cell>
        </row>
        <row r="33">
          <cell r="AI33">
            <v>1052132</v>
          </cell>
          <cell r="AK33">
            <v>1071203</v>
          </cell>
          <cell r="AM33">
            <v>1060551</v>
          </cell>
        </row>
        <row r="34">
          <cell r="AI34">
            <v>2060192</v>
          </cell>
          <cell r="AK34">
            <v>2091218</v>
          </cell>
          <cell r="AM34">
            <v>2097637</v>
          </cell>
        </row>
        <row r="35">
          <cell r="AI35">
            <v>1303407</v>
          </cell>
          <cell r="AK35">
            <v>1353624</v>
          </cell>
          <cell r="AM35">
            <v>1388336</v>
          </cell>
        </row>
        <row r="36">
          <cell r="AI36">
            <v>3634161</v>
          </cell>
          <cell r="AK36">
            <v>3712171</v>
          </cell>
          <cell r="AM36">
            <v>3758089</v>
          </cell>
        </row>
        <row r="37">
          <cell r="AI37">
            <v>299042</v>
          </cell>
          <cell r="AK37">
            <v>303352</v>
          </cell>
          <cell r="AM37">
            <v>307724</v>
          </cell>
        </row>
        <row r="38">
          <cell r="AI38">
            <v>35097848</v>
          </cell>
          <cell r="AK38">
            <v>35390690</v>
          </cell>
          <cell r="AM38">
            <v>35299284</v>
          </cell>
        </row>
        <row r="40">
          <cell r="AI40">
            <v>6817119</v>
          </cell>
          <cell r="AK40">
            <v>6881003</v>
          </cell>
          <cell r="AM40">
            <v>6855616</v>
          </cell>
        </row>
        <row r="41">
          <cell r="AI41">
            <v>3369727</v>
          </cell>
          <cell r="AK41">
            <v>3404644</v>
          </cell>
          <cell r="AM41">
            <v>3403429</v>
          </cell>
        </row>
        <row r="42">
          <cell r="AI42">
            <v>1550281</v>
          </cell>
          <cell r="AK42">
            <v>1570524</v>
          </cell>
          <cell r="AM42">
            <v>1568189</v>
          </cell>
        </row>
        <row r="43">
          <cell r="AI43">
            <v>1451305</v>
          </cell>
          <cell r="AK43">
            <v>1470157</v>
          </cell>
          <cell r="AM43">
            <v>1464527</v>
          </cell>
        </row>
        <row r="44">
          <cell r="AI44">
            <v>5212624</v>
          </cell>
          <cell r="AK44">
            <v>5198977</v>
          </cell>
          <cell r="AM44">
            <v>5157924</v>
          </cell>
        </row>
        <row r="45">
          <cell r="AI45">
            <v>2816916</v>
          </cell>
          <cell r="AK45">
            <v>2860924</v>
          </cell>
          <cell r="AM45">
            <v>2878108</v>
          </cell>
        </row>
        <row r="46">
          <cell r="AI46">
            <v>3118800</v>
          </cell>
          <cell r="AK46">
            <v>3152610</v>
          </cell>
          <cell r="AM46">
            <v>3143205</v>
          </cell>
        </row>
        <row r="47">
          <cell r="AI47">
            <v>929666</v>
          </cell>
          <cell r="AK47">
            <v>947050</v>
          </cell>
          <cell r="AM47">
            <v>951474</v>
          </cell>
        </row>
        <row r="48">
          <cell r="AI48">
            <v>339801</v>
          </cell>
          <cell r="AK48">
            <v>349995</v>
          </cell>
          <cell r="AM48">
            <v>365188</v>
          </cell>
        </row>
        <row r="49">
          <cell r="AI49">
            <v>6075821</v>
          </cell>
          <cell r="AK49">
            <v>6099453</v>
          </cell>
          <cell r="AM49">
            <v>6059879</v>
          </cell>
        </row>
        <row r="50">
          <cell r="AI50">
            <v>409887</v>
          </cell>
          <cell r="AK50">
            <v>418406</v>
          </cell>
          <cell r="AM50">
            <v>425758</v>
          </cell>
        </row>
        <row r="51">
          <cell r="AI51">
            <v>3005901</v>
          </cell>
          <cell r="AK51">
            <v>3036947</v>
          </cell>
          <cell r="AM51">
            <v>3025987</v>
          </cell>
        </row>
        <row r="52">
          <cell r="AI52">
            <v>29607840</v>
          </cell>
          <cell r="AK52">
            <v>29953357</v>
          </cell>
          <cell r="AM52">
            <v>29991373</v>
          </cell>
        </row>
        <row r="54">
          <cell r="AI54">
            <v>1915174</v>
          </cell>
          <cell r="AK54">
            <v>1931850</v>
          </cell>
          <cell r="AM54">
            <v>1920952</v>
          </cell>
        </row>
        <row r="55">
          <cell r="AI55">
            <v>727143</v>
          </cell>
          <cell r="AK55">
            <v>726900</v>
          </cell>
          <cell r="AM55">
            <v>718164</v>
          </cell>
        </row>
        <row r="56">
          <cell r="AI56">
            <v>3527611</v>
          </cell>
          <cell r="AK56">
            <v>3588073</v>
          </cell>
          <cell r="AM56">
            <v>3618695</v>
          </cell>
        </row>
        <row r="57">
          <cell r="AI57">
            <v>726671</v>
          </cell>
          <cell r="AK57">
            <v>728371</v>
          </cell>
          <cell r="AM57">
            <v>722083</v>
          </cell>
        </row>
        <row r="58">
          <cell r="AI58">
            <v>4751153</v>
          </cell>
          <cell r="AK58">
            <v>4800343</v>
          </cell>
          <cell r="AM58">
            <v>4801833</v>
          </cell>
        </row>
        <row r="59">
          <cell r="AI59">
            <v>10401232</v>
          </cell>
          <cell r="AK59">
            <v>10545629</v>
          </cell>
          <cell r="AM59">
            <v>10596124</v>
          </cell>
        </row>
        <row r="60">
          <cell r="AI60">
            <v>6663016</v>
          </cell>
          <cell r="AK60">
            <v>6735348</v>
          </cell>
          <cell r="AM60">
            <v>6722262</v>
          </cell>
        </row>
        <row r="61">
          <cell r="AI61">
            <v>556137</v>
          </cell>
          <cell r="AK61">
            <v>557101</v>
          </cell>
          <cell r="AM61">
            <v>556756</v>
          </cell>
        </row>
        <row r="62">
          <cell r="AI62">
            <v>339703</v>
          </cell>
          <cell r="AK62">
            <v>339742</v>
          </cell>
          <cell r="AM62">
            <v>334504</v>
          </cell>
        </row>
        <row r="63">
          <cell r="AI63">
            <v>337346</v>
          </cell>
          <cell r="AK63">
            <v>361657</v>
          </cell>
          <cell r="AM63">
            <v>380571</v>
          </cell>
        </row>
      </sheetData>
      <sheetData sheetId="13">
        <row r="4">
          <cell r="L4">
            <v>39258647</v>
          </cell>
          <cell r="M4">
            <v>39395179</v>
          </cell>
          <cell r="P4">
            <v>40723342</v>
          </cell>
          <cell r="Q4">
            <v>41212450</v>
          </cell>
        </row>
        <row r="5">
          <cell r="L5">
            <v>14324636</v>
          </cell>
          <cell r="M5">
            <v>14451226</v>
          </cell>
          <cell r="P5">
            <v>15014504</v>
          </cell>
          <cell r="Q5">
            <v>15218631</v>
          </cell>
        </row>
        <row r="7">
          <cell r="L7">
            <v>586164</v>
          </cell>
          <cell r="M7">
            <v>591800</v>
          </cell>
          <cell r="P7">
            <v>606031</v>
          </cell>
          <cell r="Q7">
            <v>611136</v>
          </cell>
        </row>
        <row r="8">
          <cell r="L8">
            <v>361016</v>
          </cell>
          <cell r="M8">
            <v>366395</v>
          </cell>
          <cell r="P8">
            <v>374929</v>
          </cell>
          <cell r="Q8">
            <v>377073</v>
          </cell>
        </row>
        <row r="9">
          <cell r="L9">
            <v>107715</v>
          </cell>
          <cell r="M9">
            <v>108014</v>
          </cell>
          <cell r="P9">
            <v>110766</v>
          </cell>
          <cell r="Q9">
            <v>111967</v>
          </cell>
        </row>
        <row r="10">
          <cell r="L10">
            <v>2186741</v>
          </cell>
          <cell r="M10">
            <v>2223290</v>
          </cell>
          <cell r="P10">
            <v>2270179</v>
          </cell>
          <cell r="Q10">
            <v>2299861</v>
          </cell>
        </row>
        <row r="11">
          <cell r="L11">
            <v>1293584</v>
          </cell>
          <cell r="M11">
            <v>1310938</v>
          </cell>
          <cell r="P11">
            <v>1338697</v>
          </cell>
          <cell r="Q11">
            <v>1336923</v>
          </cell>
        </row>
        <row r="12">
          <cell r="L12">
            <v>555003</v>
          </cell>
          <cell r="M12">
            <v>553584</v>
          </cell>
          <cell r="P12">
            <v>564040</v>
          </cell>
          <cell r="Q12">
            <v>566952</v>
          </cell>
        </row>
        <row r="13">
          <cell r="L13">
            <v>600249</v>
          </cell>
          <cell r="M13">
            <v>558506</v>
          </cell>
          <cell r="P13">
            <v>612475</v>
          </cell>
          <cell r="Q13">
            <v>633197</v>
          </cell>
        </row>
        <row r="14">
          <cell r="L14">
            <v>724262</v>
          </cell>
          <cell r="M14">
            <v>725017</v>
          </cell>
          <cell r="P14">
            <v>749587</v>
          </cell>
          <cell r="Q14">
            <v>766620</v>
          </cell>
        </row>
        <row r="15">
          <cell r="L15">
            <v>375670</v>
          </cell>
          <cell r="M15">
            <v>372882</v>
          </cell>
          <cell r="P15">
            <v>383525</v>
          </cell>
          <cell r="Q15">
            <v>387675</v>
          </cell>
        </row>
        <row r="16">
          <cell r="L16">
            <v>1183837</v>
          </cell>
          <cell r="M16">
            <v>1190199</v>
          </cell>
          <cell r="P16">
            <v>1236316</v>
          </cell>
          <cell r="Q16">
            <v>1250362</v>
          </cell>
        </row>
        <row r="17">
          <cell r="L17">
            <v>453797</v>
          </cell>
          <cell r="M17">
            <v>462933</v>
          </cell>
          <cell r="P17">
            <v>497903</v>
          </cell>
          <cell r="Q17">
            <v>508165</v>
          </cell>
        </row>
        <row r="18">
          <cell r="L18">
            <v>557287</v>
          </cell>
          <cell r="M18">
            <v>565634</v>
          </cell>
          <cell r="P18">
            <v>586856</v>
          </cell>
          <cell r="Q18">
            <v>593634</v>
          </cell>
        </row>
        <row r="19">
          <cell r="L19">
            <v>802528</v>
          </cell>
          <cell r="M19">
            <v>809499</v>
          </cell>
          <cell r="P19">
            <v>821712</v>
          </cell>
          <cell r="Q19">
            <v>825240</v>
          </cell>
        </row>
        <row r="20">
          <cell r="L20">
            <v>3297082</v>
          </cell>
          <cell r="M20">
            <v>3365991</v>
          </cell>
          <cell r="P20">
            <v>3567362</v>
          </cell>
          <cell r="Q20">
            <v>3631653</v>
          </cell>
        </row>
        <row r="21">
          <cell r="L21">
            <v>1017215</v>
          </cell>
          <cell r="M21">
            <v>1024571</v>
          </cell>
          <cell r="P21">
            <v>1072779</v>
          </cell>
          <cell r="Q21">
            <v>1097207</v>
          </cell>
        </row>
        <row r="22">
          <cell r="L22">
            <v>222486</v>
          </cell>
          <cell r="M22">
            <v>221973</v>
          </cell>
          <cell r="P22">
            <v>221347</v>
          </cell>
          <cell r="Q22">
            <v>220966</v>
          </cell>
        </row>
        <row r="23">
          <cell r="L23">
            <v>9565497</v>
          </cell>
          <cell r="M23">
            <v>9671739</v>
          </cell>
          <cell r="P23">
            <v>10075788</v>
          </cell>
          <cell r="Q23">
            <v>10192240</v>
          </cell>
        </row>
        <row r="25">
          <cell r="L25">
            <v>88312</v>
          </cell>
          <cell r="M25">
            <v>89987</v>
          </cell>
          <cell r="P25">
            <v>98518</v>
          </cell>
          <cell r="Q25">
            <v>104272</v>
          </cell>
        </row>
        <row r="26">
          <cell r="L26">
            <v>811088</v>
          </cell>
          <cell r="M26">
            <v>837507</v>
          </cell>
          <cell r="P26">
            <v>858896</v>
          </cell>
          <cell r="Q26">
            <v>858399</v>
          </cell>
        </row>
        <row r="27">
          <cell r="L27">
            <v>5174028</v>
          </cell>
          <cell r="M27">
            <v>5173409</v>
          </cell>
          <cell r="P27">
            <v>5280077</v>
          </cell>
          <cell r="Q27">
            <v>5335217</v>
          </cell>
        </row>
        <row r="28">
          <cell r="L28">
            <v>667435</v>
          </cell>
          <cell r="M28">
            <v>672944</v>
          </cell>
          <cell r="P28">
            <v>716078</v>
          </cell>
          <cell r="Q28">
            <v>730943</v>
          </cell>
        </row>
        <row r="29">
          <cell r="L29">
            <v>173338</v>
          </cell>
          <cell r="M29">
            <v>176339</v>
          </cell>
          <cell r="P29">
            <v>183161</v>
          </cell>
          <cell r="Q29">
            <v>186535</v>
          </cell>
        </row>
        <row r="30">
          <cell r="L30">
            <v>185530</v>
          </cell>
          <cell r="M30">
            <v>190754</v>
          </cell>
          <cell r="P30">
            <v>207831</v>
          </cell>
          <cell r="Q30">
            <v>209257</v>
          </cell>
        </row>
        <row r="31">
          <cell r="L31">
            <v>105599</v>
          </cell>
          <cell r="M31">
            <v>107917</v>
          </cell>
          <cell r="P31">
            <v>120307</v>
          </cell>
          <cell r="Q31">
            <v>123220</v>
          </cell>
        </row>
        <row r="32">
          <cell r="L32">
            <v>355187</v>
          </cell>
          <cell r="M32">
            <v>368095</v>
          </cell>
          <cell r="P32">
            <v>388582</v>
          </cell>
          <cell r="Q32">
            <v>387083</v>
          </cell>
        </row>
        <row r="33">
          <cell r="L33">
            <v>242495</v>
          </cell>
          <cell r="M33">
            <v>247644</v>
          </cell>
          <cell r="P33">
            <v>261872</v>
          </cell>
          <cell r="Q33">
            <v>268909</v>
          </cell>
        </row>
        <row r="34">
          <cell r="L34">
            <v>481605</v>
          </cell>
          <cell r="M34">
            <v>489457</v>
          </cell>
          <cell r="P34">
            <v>520392</v>
          </cell>
          <cell r="Q34">
            <v>525095</v>
          </cell>
        </row>
        <row r="35">
          <cell r="L35">
            <v>379164</v>
          </cell>
          <cell r="M35">
            <v>395832</v>
          </cell>
          <cell r="P35">
            <v>440543</v>
          </cell>
          <cell r="Q35">
            <v>446576</v>
          </cell>
        </row>
        <row r="36">
          <cell r="L36">
            <v>839101</v>
          </cell>
          <cell r="M36">
            <v>856919</v>
          </cell>
          <cell r="P36">
            <v>923106</v>
          </cell>
          <cell r="Q36">
            <v>938732</v>
          </cell>
        </row>
        <row r="37">
          <cell r="L37">
            <v>62615</v>
          </cell>
          <cell r="M37">
            <v>64935</v>
          </cell>
          <cell r="P37">
            <v>76425</v>
          </cell>
          <cell r="Q37">
            <v>78002</v>
          </cell>
        </row>
        <row r="38">
          <cell r="L38">
            <v>8374533</v>
          </cell>
          <cell r="M38">
            <v>8347143</v>
          </cell>
          <cell r="P38">
            <v>8541871</v>
          </cell>
          <cell r="Q38">
            <v>8611962</v>
          </cell>
        </row>
        <row r="40">
          <cell r="L40">
            <v>1739660</v>
          </cell>
          <cell r="M40">
            <v>1736327</v>
          </cell>
          <cell r="P40">
            <v>1770768</v>
          </cell>
          <cell r="Q40">
            <v>1778928</v>
          </cell>
        </row>
        <row r="41">
          <cell r="L41">
            <v>813053</v>
          </cell>
          <cell r="M41">
            <v>810932</v>
          </cell>
          <cell r="P41">
            <v>825491</v>
          </cell>
          <cell r="Q41">
            <v>829063</v>
          </cell>
        </row>
        <row r="42">
          <cell r="L42">
            <v>352277</v>
          </cell>
          <cell r="M42">
            <v>352017</v>
          </cell>
          <cell r="P42">
            <v>377602</v>
          </cell>
          <cell r="Q42">
            <v>384373</v>
          </cell>
        </row>
        <row r="43">
          <cell r="L43">
            <v>339482</v>
          </cell>
          <cell r="M43">
            <v>342602</v>
          </cell>
          <cell r="P43">
            <v>371085</v>
          </cell>
          <cell r="Q43">
            <v>379789</v>
          </cell>
        </row>
        <row r="44">
          <cell r="L44">
            <v>1243741</v>
          </cell>
          <cell r="M44">
            <v>1218352</v>
          </cell>
          <cell r="P44">
            <v>1167698</v>
          </cell>
          <cell r="Q44">
            <v>1163823</v>
          </cell>
        </row>
        <row r="45">
          <cell r="L45">
            <v>658121</v>
          </cell>
          <cell r="M45">
            <v>660174</v>
          </cell>
          <cell r="P45">
            <v>706368</v>
          </cell>
          <cell r="Q45">
            <v>717665</v>
          </cell>
        </row>
        <row r="46">
          <cell r="L46">
            <v>729329</v>
          </cell>
          <cell r="M46">
            <v>735130</v>
          </cell>
          <cell r="P46">
            <v>766695</v>
          </cell>
          <cell r="Q46">
            <v>778411</v>
          </cell>
        </row>
        <row r="47">
          <cell r="L47">
            <v>220981</v>
          </cell>
          <cell r="M47">
            <v>223100</v>
          </cell>
          <cell r="P47">
            <v>240486</v>
          </cell>
          <cell r="Q47">
            <v>246248</v>
          </cell>
        </row>
        <row r="48">
          <cell r="L48">
            <v>73946</v>
          </cell>
          <cell r="M48">
            <v>75563</v>
          </cell>
          <cell r="P48">
            <v>87154</v>
          </cell>
          <cell r="Q48">
            <v>91373</v>
          </cell>
        </row>
        <row r="49">
          <cell r="L49">
            <v>1433828</v>
          </cell>
          <cell r="M49">
            <v>1420694</v>
          </cell>
          <cell r="P49">
            <v>1410917</v>
          </cell>
          <cell r="Q49">
            <v>1412895</v>
          </cell>
        </row>
        <row r="50">
          <cell r="L50">
            <v>91387</v>
          </cell>
          <cell r="M50">
            <v>93180</v>
          </cell>
          <cell r="P50">
            <v>103283</v>
          </cell>
          <cell r="Q50">
            <v>106017</v>
          </cell>
        </row>
        <row r="51">
          <cell r="L51">
            <v>678728</v>
          </cell>
          <cell r="M51">
            <v>679072</v>
          </cell>
          <cell r="P51">
            <v>714324</v>
          </cell>
          <cell r="Q51">
            <v>723377</v>
          </cell>
        </row>
        <row r="52">
          <cell r="L52">
            <v>6891106</v>
          </cell>
          <cell r="M52">
            <v>6819856</v>
          </cell>
          <cell r="P52">
            <v>6972959</v>
          </cell>
          <cell r="Q52">
            <v>7062890</v>
          </cell>
        </row>
        <row r="54">
          <cell r="L54">
            <v>409334</v>
          </cell>
          <cell r="M54">
            <v>403327</v>
          </cell>
          <cell r="P54">
            <v>415499</v>
          </cell>
          <cell r="Q54">
            <v>422168</v>
          </cell>
        </row>
        <row r="55">
          <cell r="L55">
            <v>145950</v>
          </cell>
          <cell r="M55">
            <v>143685</v>
          </cell>
          <cell r="P55">
            <v>144210</v>
          </cell>
          <cell r="Q55">
            <v>144794</v>
          </cell>
        </row>
        <row r="56">
          <cell r="L56">
            <v>831115</v>
          </cell>
          <cell r="M56">
            <v>817276</v>
          </cell>
          <cell r="P56">
            <v>836285</v>
          </cell>
          <cell r="Q56">
            <v>850539</v>
          </cell>
        </row>
        <row r="57">
          <cell r="L57">
            <v>146481</v>
          </cell>
          <cell r="M57">
            <v>144653</v>
          </cell>
          <cell r="P57">
            <v>143520</v>
          </cell>
          <cell r="Q57">
            <v>145031</v>
          </cell>
        </row>
        <row r="58">
          <cell r="L58">
            <v>1108159</v>
          </cell>
          <cell r="M58">
            <v>1091665</v>
          </cell>
          <cell r="P58">
            <v>1103589</v>
          </cell>
          <cell r="Q58">
            <v>1113001</v>
          </cell>
        </row>
        <row r="59">
          <cell r="L59">
            <v>2583308</v>
          </cell>
          <cell r="M59">
            <v>2560871</v>
          </cell>
          <cell r="P59">
            <v>2635446</v>
          </cell>
          <cell r="Q59">
            <v>2670880</v>
          </cell>
        </row>
        <row r="60">
          <cell r="L60">
            <v>1467799</v>
          </cell>
          <cell r="M60">
            <v>1462241</v>
          </cell>
          <cell r="P60">
            <v>1498834</v>
          </cell>
          <cell r="Q60">
            <v>1519226</v>
          </cell>
        </row>
        <row r="61">
          <cell r="L61">
            <v>131709</v>
          </cell>
          <cell r="M61">
            <v>129193</v>
          </cell>
          <cell r="P61">
            <v>126697</v>
          </cell>
          <cell r="Q61">
            <v>127477</v>
          </cell>
        </row>
        <row r="62">
          <cell r="L62">
            <v>67251</v>
          </cell>
          <cell r="M62">
            <v>66945</v>
          </cell>
          <cell r="P62">
            <v>68879</v>
          </cell>
          <cell r="Q62">
            <v>69774</v>
          </cell>
        </row>
        <row r="63">
          <cell r="L63">
            <v>102875</v>
          </cell>
          <cell r="M63">
            <v>105215</v>
          </cell>
          <cell r="P63">
            <v>118220</v>
          </cell>
          <cell r="Q63">
            <v>126727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6"/>
  </sheetPr>
  <dimension ref="A1:V71"/>
  <sheetViews>
    <sheetView showGridLines="0" view="pageBreakPreview" topLeftCell="A56" zoomScaleNormal="100" zoomScaleSheetLayoutView="100" workbookViewId="0">
      <selection activeCell="A68" sqref="A68:N68"/>
    </sheetView>
  </sheetViews>
  <sheetFormatPr defaultColWidth="9.7109375" defaultRowHeight="12.75"/>
  <cols>
    <col min="1" max="1" width="7.5703125" style="12" customWidth="1"/>
    <col min="2" max="2" width="12.5703125" style="12" customWidth="1"/>
    <col min="3" max="3" width="9" style="22" customWidth="1"/>
    <col min="4" max="4" width="8.140625" style="12" customWidth="1"/>
    <col min="5" max="5" width="9.28515625" style="12" customWidth="1"/>
    <col min="6" max="6" width="9.7109375" style="12" customWidth="1"/>
    <col min="7" max="7" width="11.7109375" style="12" bestFit="1" customWidth="1"/>
    <col min="8" max="8" width="12.7109375" style="12" bestFit="1" customWidth="1"/>
    <col min="9" max="9" width="9" style="12" customWidth="1"/>
    <col min="10" max="10" width="8.7109375" style="12" customWidth="1"/>
    <col min="11" max="11" width="8" style="12" customWidth="1"/>
    <col min="12" max="12" width="9" style="12" customWidth="1"/>
    <col min="13" max="13" width="11.42578125" style="12" customWidth="1"/>
    <col min="14" max="14" width="12.7109375" style="19" bestFit="1" customWidth="1"/>
    <col min="15" max="15" width="9.28515625" style="19" customWidth="1"/>
    <col min="16" max="18" width="9.28515625" style="12" customWidth="1"/>
    <col min="19" max="19" width="8.42578125" style="12" customWidth="1"/>
    <col min="20" max="20" width="5.85546875" style="12" customWidth="1"/>
    <col min="21" max="21" width="6.5703125" style="12" customWidth="1"/>
    <col min="22" max="16384" width="9.7109375" style="12"/>
  </cols>
  <sheetData>
    <row r="1" spans="1:22">
      <c r="A1" s="14" t="s">
        <v>143</v>
      </c>
      <c r="B1" s="10"/>
      <c r="C1" s="42"/>
      <c r="D1" s="43"/>
      <c r="E1" s="43"/>
      <c r="F1" s="43"/>
      <c r="I1" s="10"/>
      <c r="J1" s="10"/>
      <c r="K1" s="10"/>
      <c r="L1" s="10"/>
      <c r="M1" s="10"/>
      <c r="N1" s="41"/>
      <c r="O1" s="241"/>
    </row>
    <row r="2" spans="1:22" ht="14.25">
      <c r="A2" s="14" t="s">
        <v>141</v>
      </c>
      <c r="B2" s="10"/>
      <c r="C2" s="15"/>
      <c r="I2" s="10"/>
      <c r="J2" s="10"/>
      <c r="K2" s="10"/>
      <c r="L2" s="10"/>
      <c r="M2" s="10"/>
      <c r="N2" s="28"/>
    </row>
    <row r="3" spans="1:22">
      <c r="A3" s="16"/>
      <c r="B3" s="16"/>
      <c r="C3" s="11"/>
      <c r="I3" s="16"/>
      <c r="J3" s="16"/>
      <c r="K3" s="16"/>
      <c r="L3" s="16"/>
      <c r="M3" s="16"/>
      <c r="N3" s="17"/>
    </row>
    <row r="4" spans="1:22">
      <c r="A4" s="25"/>
      <c r="B4" s="25"/>
      <c r="C4" s="40" t="s">
        <v>144</v>
      </c>
      <c r="D4" s="40"/>
      <c r="E4" s="83"/>
      <c r="F4" s="83"/>
      <c r="G4" s="83"/>
      <c r="H4" s="40"/>
      <c r="I4" s="264" t="s">
        <v>148</v>
      </c>
      <c r="J4" s="40"/>
      <c r="K4" s="40"/>
      <c r="L4" s="40"/>
      <c r="M4" s="40"/>
      <c r="N4" s="40"/>
      <c r="O4" s="26"/>
      <c r="Q4" s="23" t="s">
        <v>33</v>
      </c>
    </row>
    <row r="5" spans="1:22" ht="25.5">
      <c r="A5" s="27"/>
      <c r="B5" s="27"/>
      <c r="C5" s="83" t="s">
        <v>30</v>
      </c>
      <c r="D5" s="83" t="s">
        <v>31</v>
      </c>
      <c r="E5" s="83" t="s">
        <v>72</v>
      </c>
      <c r="F5" s="83" t="s">
        <v>80</v>
      </c>
      <c r="G5" s="83" t="s">
        <v>78</v>
      </c>
      <c r="H5" s="307" t="s">
        <v>20</v>
      </c>
      <c r="I5" s="83" t="s">
        <v>30</v>
      </c>
      <c r="J5" s="83" t="s">
        <v>31</v>
      </c>
      <c r="K5" s="83" t="s">
        <v>72</v>
      </c>
      <c r="L5" s="83" t="s">
        <v>80</v>
      </c>
      <c r="M5" s="83" t="s">
        <v>78</v>
      </c>
      <c r="N5" s="83" t="s">
        <v>20</v>
      </c>
      <c r="O5" s="28" t="s">
        <v>2</v>
      </c>
      <c r="Q5" s="345">
        <v>2013</v>
      </c>
      <c r="S5" s="338" t="s">
        <v>85</v>
      </c>
      <c r="T5" s="338" t="s">
        <v>72</v>
      </c>
      <c r="U5" s="338" t="s">
        <v>96</v>
      </c>
    </row>
    <row r="6" spans="1:22">
      <c r="A6" s="245" t="s">
        <v>87</v>
      </c>
      <c r="B6" s="246"/>
      <c r="C6" s="240">
        <f>+'Enrollment Distribution by Age'!O4*100</f>
        <v>4.317169430585083</v>
      </c>
      <c r="D6" s="240">
        <f>+'Enrollment Distribution by Age'!AC4*100</f>
        <v>57.79463794342761</v>
      </c>
      <c r="E6" s="240">
        <f>+'Enrollment Distribution by Age'!CB4*100</f>
        <v>33.791314807233789</v>
      </c>
      <c r="F6" s="240">
        <f>+'Enrollment Distribution by Age'!CN4*100</f>
        <v>3.5230007831422792</v>
      </c>
      <c r="G6" s="240">
        <f>+'Enrollment Distribution by Age'!DL4*100</f>
        <v>0.32495124699875272</v>
      </c>
      <c r="H6" s="308">
        <f>+'Enrollment Distribution by Age'!DZ4*100</f>
        <v>0.24892578861248749</v>
      </c>
      <c r="I6" s="240">
        <f>('Enrollment Distribution by Age'!O4-'Enrollment Distribution by Age'!M4)*100</f>
        <v>0.60095967026477515</v>
      </c>
      <c r="J6" s="240">
        <f>('Enrollment Distribution by Age'!AC4-'Enrollment Distribution by Age'!AA4)*100</f>
        <v>1.0014150011350864</v>
      </c>
      <c r="K6" s="240">
        <f>('Enrollment Distribution by Age'!CB4-'Enrollment Distribution by Age'!BZ4)*100</f>
        <v>-1.3941993140919706</v>
      </c>
      <c r="L6" s="240">
        <f>('Enrollment Distribution by Age'!CN4-'Enrollment Distribution by Age'!CL4)*100</f>
        <v>-7.6432235043938368E-2</v>
      </c>
      <c r="M6" s="240">
        <f>('Enrollment Distribution by Age'!DL4-'Enrollment Distribution by Age'!DJ4)*100</f>
        <v>-1.961210664489705E-2</v>
      </c>
      <c r="N6" s="240">
        <f>('Enrollment Distribution by Age'!DZ4-'Enrollment Distribution by Age'!DX4)*100</f>
        <v>-0.11213101561905509</v>
      </c>
      <c r="O6" s="18"/>
      <c r="Q6" s="343">
        <f>+C6+D6+E6+F6+G6+H6</f>
        <v>100</v>
      </c>
      <c r="S6" s="339">
        <f>+D6+C6</f>
        <v>62.111807374012692</v>
      </c>
      <c r="T6" s="340">
        <f>+E6</f>
        <v>33.791314807233789</v>
      </c>
      <c r="U6" s="339">
        <f>+F6+G6</f>
        <v>3.8479520301410317</v>
      </c>
      <c r="V6" s="128"/>
    </row>
    <row r="7" spans="1:22">
      <c r="A7" s="247" t="s">
        <v>93</v>
      </c>
      <c r="B7" s="11"/>
      <c r="C7" s="127">
        <f>+'Enrollment Distribution by Age'!O5*100</f>
        <v>4.8004985193536784</v>
      </c>
      <c r="D7" s="127">
        <f>+'Enrollment Distribution by Age'!AC5*100</f>
        <v>57.927781609066109</v>
      </c>
      <c r="E7" s="127">
        <f>+'Enrollment Distribution by Age'!CB5*100</f>
        <v>33.570435760254995</v>
      </c>
      <c r="F7" s="127">
        <f>+'Enrollment Distribution by Age'!CN5*100</f>
        <v>3.2357897900444383</v>
      </c>
      <c r="G7" s="127">
        <f>+'Enrollment Distribution by Age'!DL5*100</f>
        <v>0.24608696630321827</v>
      </c>
      <c r="H7" s="309">
        <f>+'Enrollment Distribution by Age'!DZ5*100</f>
        <v>0.21940735497756458</v>
      </c>
      <c r="I7" s="127">
        <f>('Enrollment Distribution by Age'!O5-'Enrollment Distribution by Age'!M5)*100</f>
        <v>0.53512973218859738</v>
      </c>
      <c r="J7" s="127">
        <f>('Enrollment Distribution by Age'!AC5-'Enrollment Distribution by Age'!AA5)*100</f>
        <v>-7.5981973372296618E-2</v>
      </c>
      <c r="K7" s="127">
        <f>('Enrollment Distribution by Age'!CB5-'Enrollment Distribution by Age'!BZ5)*100</f>
        <v>-0.64229403170704691</v>
      </c>
      <c r="L7" s="127">
        <f>('Enrollment Distribution by Age'!CN5-'Enrollment Distribution by Age'!CL5)*100</f>
        <v>0.2171464983780364</v>
      </c>
      <c r="M7" s="127">
        <f>('Enrollment Distribution by Age'!DL5-'Enrollment Distribution by Age'!DJ5)*100</f>
        <v>1.8296634543441125E-2</v>
      </c>
      <c r="N7" s="127">
        <f>('Enrollment Distribution by Age'!DZ5-'Enrollment Distribution by Age'!DX5)*100</f>
        <v>-5.2296860030722099E-2</v>
      </c>
      <c r="O7" s="18"/>
      <c r="Q7" s="343">
        <f t="shared" ref="Q7:Q12" si="0">+C7+D7+E7+F7+G7+H7</f>
        <v>100.00000000000001</v>
      </c>
      <c r="S7" s="339">
        <f>+D7+C7</f>
        <v>62.72828012841979</v>
      </c>
      <c r="T7" s="340">
        <f>+E7</f>
        <v>33.570435760254995</v>
      </c>
      <c r="U7" s="339">
        <f>+F7+G7</f>
        <v>3.4818767563476567</v>
      </c>
    </row>
    <row r="8" spans="1:22">
      <c r="A8" s="247"/>
      <c r="B8" s="11"/>
      <c r="C8" s="127"/>
      <c r="D8" s="127"/>
      <c r="E8" s="127"/>
      <c r="F8" s="127"/>
      <c r="G8" s="127"/>
      <c r="H8" s="309"/>
      <c r="I8" s="127"/>
      <c r="J8" s="127"/>
      <c r="K8" s="127"/>
      <c r="L8" s="127"/>
      <c r="M8" s="127"/>
      <c r="N8" s="127"/>
      <c r="O8" s="18"/>
      <c r="Q8" s="343"/>
      <c r="S8" s="339"/>
      <c r="T8" s="340"/>
      <c r="U8" s="339"/>
    </row>
    <row r="9" spans="1:22" ht="14.25">
      <c r="A9" s="248" t="s">
        <v>105</v>
      </c>
      <c r="B9" s="249"/>
      <c r="C9" s="250">
        <f>+'Enrollment Distribution by Age'!O7*100</f>
        <v>2.378709373528026</v>
      </c>
      <c r="D9" s="250">
        <f>+'Enrollment Distribution by Age'!AC7*100</f>
        <v>59.792876956089394</v>
      </c>
      <c r="E9" s="250">
        <f>+'Enrollment Distribution by Age'!CB7*100</f>
        <v>34.302873292510597</v>
      </c>
      <c r="F9" s="250">
        <f>+'Enrollment Distribution by Age'!CN7*100</f>
        <v>3.2543701261317843</v>
      </c>
      <c r="G9" s="250">
        <f>+'Enrollment Distribution by Age'!DL7*100</f>
        <v>0.16158999319621081</v>
      </c>
      <c r="H9" s="310">
        <f>+'Enrollment Distribution by Age'!DZ7*100</f>
        <v>0.10958025854398912</v>
      </c>
      <c r="I9" s="250">
        <f>('Enrollment Distribution by Age'!O7-'Enrollment Distribution by Age'!M7)*100</f>
        <v>0.15986710816164873</v>
      </c>
      <c r="J9" s="250">
        <f>('Enrollment Distribution by Age'!AC7-'Enrollment Distribution by Age'!AA7)*100</f>
        <v>1.8527831409843931</v>
      </c>
      <c r="K9" s="250">
        <f>('Enrollment Distribution by Age'!CB7-'Enrollment Distribution by Age'!BZ7)*100</f>
        <v>-1.8613159225867315</v>
      </c>
      <c r="L9" s="250">
        <f>('Enrollment Distribution by Age'!CN7-'Enrollment Distribution by Age'!CL7)*100</f>
        <v>0.36993908790276808</v>
      </c>
      <c r="M9" s="250">
        <f>('Enrollment Distribution by Age'!DL7-'Enrollment Distribution by Age'!DJ7)*100</f>
        <v>3.6971836011175208E-2</v>
      </c>
      <c r="N9" s="250">
        <f>('Enrollment Distribution by Age'!DZ7-'Enrollment Distribution by Age'!DX7)*100</f>
        <v>-0.55824525047325291</v>
      </c>
      <c r="O9" s="18"/>
      <c r="Q9" s="343">
        <f t="shared" si="0"/>
        <v>100.00000000000001</v>
      </c>
      <c r="S9" s="339">
        <f t="shared" ref="S9:S65" si="1">+D9+C9</f>
        <v>62.171586329617419</v>
      </c>
      <c r="T9" s="340">
        <f t="shared" ref="T9:T65" si="2">+E9</f>
        <v>34.302873292510597</v>
      </c>
      <c r="U9" s="339">
        <f t="shared" ref="U9:U65" si="3">+F9+G9</f>
        <v>3.4159601193279951</v>
      </c>
    </row>
    <row r="10" spans="1:22">
      <c r="A10" s="251" t="s">
        <v>7</v>
      </c>
      <c r="B10" s="249"/>
      <c r="C10" s="250">
        <f>+'Enrollment Distribution by Age'!O8*100</f>
        <v>8.2055927164622808</v>
      </c>
      <c r="D10" s="250">
        <f>+'Enrollment Distribution by Age'!AC8*100</f>
        <v>57.71611389817911</v>
      </c>
      <c r="E10" s="250">
        <f>+'Enrollment Distribution by Age'!CB8*100</f>
        <v>30.408653846153843</v>
      </c>
      <c r="F10" s="250">
        <f>+'Enrollment Distribution by Age'!CN8*100</f>
        <v>3.100613154960981</v>
      </c>
      <c r="G10" s="250">
        <f>+'Enrollment Distribution by Age'!DL8*100</f>
        <v>0.52663972500929024</v>
      </c>
      <c r="H10" s="310">
        <f>+'Enrollment Distribution by Age'!DZ8*100</f>
        <v>4.238665923448532E-2</v>
      </c>
      <c r="I10" s="250">
        <f>('Enrollment Distribution by Age'!O8-'Enrollment Distribution by Age'!M8)*100</f>
        <v>1.2133120809720899</v>
      </c>
      <c r="J10" s="250">
        <f>('Enrollment Distribution by Age'!AC8-'Enrollment Distribution by Age'!AA8)*100</f>
        <v>0.69019383019204295</v>
      </c>
      <c r="K10" s="250">
        <f>('Enrollment Distribution by Age'!CB8-'Enrollment Distribution by Age'!BZ8)*100</f>
        <v>-2.0026442818412482</v>
      </c>
      <c r="L10" s="250">
        <f>('Enrollment Distribution by Age'!CN8-'Enrollment Distribution by Age'!CL8)*100</f>
        <v>9.0769194714528101E-2</v>
      </c>
      <c r="M10" s="250">
        <f>('Enrollment Distribution by Age'!DL8-'Enrollment Distribution by Age'!DJ8)*100</f>
        <v>6.454015228909947E-2</v>
      </c>
      <c r="N10" s="250">
        <f>('Enrollment Distribution by Age'!DZ8-'Enrollment Distribution by Age'!DX8)*100</f>
        <v>-5.6170976326525991E-2</v>
      </c>
      <c r="O10" s="18"/>
      <c r="Q10" s="343">
        <f t="shared" si="0"/>
        <v>99.999999999999986</v>
      </c>
      <c r="S10" s="339">
        <f t="shared" si="1"/>
        <v>65.921706614641394</v>
      </c>
      <c r="T10" s="340">
        <f t="shared" si="2"/>
        <v>30.408653846153843</v>
      </c>
      <c r="U10" s="339">
        <f t="shared" si="3"/>
        <v>3.6272528799702712</v>
      </c>
    </row>
    <row r="11" spans="1:22">
      <c r="A11" s="251" t="s">
        <v>28</v>
      </c>
      <c r="B11" s="249"/>
      <c r="C11" s="250">
        <f>+'Enrollment Distribution by Age'!O9*100</f>
        <v>2.578210182001174</v>
      </c>
      <c r="D11" s="250">
        <f>+'Enrollment Distribution by Age'!AC9*100</f>
        <v>60.84039251866141</v>
      </c>
      <c r="E11" s="250">
        <f>+'Enrollment Distribution by Age'!CB9*100</f>
        <v>32.724985322485949</v>
      </c>
      <c r="F11" s="250">
        <f>+'Enrollment Distribution by Age'!CN9*100</f>
        <v>3.3582152142917052</v>
      </c>
      <c r="G11" s="250">
        <f>+'Enrollment Distribution by Age'!DL9*100</f>
        <v>0.28684056026167914</v>
      </c>
      <c r="H11" s="310">
        <f>+'Enrollment Distribution by Age'!DZ9*100</f>
        <v>0.21135620229807933</v>
      </c>
      <c r="I11" s="250">
        <f>('Enrollment Distribution by Age'!O9-'Enrollment Distribution by Age'!M9)*100</f>
        <v>-0.1016384427656971</v>
      </c>
      <c r="J11" s="250">
        <f>('Enrollment Distribution by Age'!AC9-'Enrollment Distribution by Age'!AA9)*100</f>
        <v>-2.6937483906764093</v>
      </c>
      <c r="K11" s="250">
        <f>('Enrollment Distribution by Age'!CB9-'Enrollment Distribution by Age'!BZ9)*100</f>
        <v>2.1203897442361788</v>
      </c>
      <c r="L11" s="250">
        <f>('Enrollment Distribution by Age'!CN9-'Enrollment Distribution by Age'!CL9)*100</f>
        <v>0.52083494739326752</v>
      </c>
      <c r="M11" s="250">
        <f>('Enrollment Distribution by Age'!DL9-'Enrollment Distribution by Age'!DJ9)*100</f>
        <v>9.671616458565109E-2</v>
      </c>
      <c r="N11" s="250">
        <f>('Enrollment Distribution by Age'!DZ9-'Enrollment Distribution by Age'!DX9)*100</f>
        <v>5.7445977227009018E-2</v>
      </c>
      <c r="O11" s="18"/>
      <c r="P11" s="13"/>
      <c r="Q11" s="343">
        <f t="shared" si="0"/>
        <v>100</v>
      </c>
      <c r="S11" s="339">
        <f t="shared" si="1"/>
        <v>63.418602700662582</v>
      </c>
      <c r="T11" s="340">
        <f t="shared" si="2"/>
        <v>32.724985322485949</v>
      </c>
      <c r="U11" s="339">
        <f t="shared" si="3"/>
        <v>3.6450557745533843</v>
      </c>
    </row>
    <row r="12" spans="1:22" ht="14.25">
      <c r="A12" s="251" t="s">
        <v>106</v>
      </c>
      <c r="B12" s="249"/>
      <c r="C12" s="250">
        <f>+'Enrollment Distribution by Age'!O10*100</f>
        <v>3.3799664241745941</v>
      </c>
      <c r="D12" s="250">
        <f>+'Enrollment Distribution by Age'!AC10*100</f>
        <v>55.186576775832506</v>
      </c>
      <c r="E12" s="250">
        <f>+'Enrollment Distribution by Age'!CB10*100</f>
        <v>37.187447260194887</v>
      </c>
      <c r="F12" s="250">
        <f>+'Enrollment Distribution by Age'!CN10*100</f>
        <v>3.5724500581803329</v>
      </c>
      <c r="G12" s="250">
        <f>+'Enrollment Distribution by Age'!DL10*100</f>
        <v>0.18022579298460661</v>
      </c>
      <c r="H12" s="310">
        <f>+'Enrollment Distribution by Age'!DZ10*100</f>
        <v>0.49333368863307309</v>
      </c>
      <c r="I12" s="250">
        <f>('Enrollment Distribution by Age'!O10-'Enrollment Distribution by Age'!M10)*100</f>
        <v>1.1140127397779274</v>
      </c>
      <c r="J12" s="250">
        <f>('Enrollment Distribution by Age'!AC10-'Enrollment Distribution by Age'!AA10)*100</f>
        <v>-1.3216275551111156</v>
      </c>
      <c r="K12" s="250">
        <f>('Enrollment Distribution by Age'!CB10-'Enrollment Distribution by Age'!BZ10)*100</f>
        <v>-0.27175212678281491</v>
      </c>
      <c r="L12" s="250">
        <f>('Enrollment Distribution by Age'!CN10-'Enrollment Distribution by Age'!CL10)*100</f>
        <v>0.2349046525319809</v>
      </c>
      <c r="M12" s="250">
        <f>('Enrollment Distribution by Age'!DL10-'Enrollment Distribution by Age'!DJ10)*100</f>
        <v>2.7246519327619123E-2</v>
      </c>
      <c r="N12" s="250">
        <f>('Enrollment Distribution by Age'!DZ10-'Enrollment Distribution by Age'!DX10)*100</f>
        <v>0.21721577025640332</v>
      </c>
      <c r="O12" s="18"/>
      <c r="P12" s="13"/>
      <c r="Q12" s="343">
        <f t="shared" si="0"/>
        <v>100</v>
      </c>
      <c r="S12" s="339">
        <f t="shared" si="1"/>
        <v>58.566543200007104</v>
      </c>
      <c r="T12" s="340">
        <f t="shared" si="2"/>
        <v>37.187447260194887</v>
      </c>
      <c r="U12" s="339">
        <f t="shared" si="3"/>
        <v>3.7526758511649394</v>
      </c>
    </row>
    <row r="13" spans="1:22" ht="14.25">
      <c r="A13" s="247" t="s">
        <v>107</v>
      </c>
      <c r="B13" s="11"/>
      <c r="C13" s="127">
        <f>+'Enrollment Distribution by Age'!O11*100</f>
        <v>2.4138396472599655</v>
      </c>
      <c r="D13" s="127">
        <f>+'Enrollment Distribution by Age'!AC11*100</f>
        <v>60.345803713368731</v>
      </c>
      <c r="E13" s="127">
        <f>+'Enrollment Distribution by Age'!CB11*100</f>
        <v>33.339894717897955</v>
      </c>
      <c r="F13" s="127">
        <f>+'Enrollment Distribution by Age'!CN11*100</f>
        <v>3.3022511173100573</v>
      </c>
      <c r="G13" s="127">
        <f>+'Enrollment Distribution by Age'!DL11*100</f>
        <v>0.28345181319175738</v>
      </c>
      <c r="H13" s="309">
        <f>+'Enrollment Distribution by Age'!DZ11*100</f>
        <v>0.31475899097153481</v>
      </c>
      <c r="I13" s="127">
        <f>('Enrollment Distribution by Age'!O11-'Enrollment Distribution by Age'!M11)*100</f>
        <v>0.89587354937758279</v>
      </c>
      <c r="J13" s="127">
        <f>('Enrollment Distribution by Age'!AC11-'Enrollment Distribution by Age'!AA11)*100</f>
        <v>1.2667806252131042</v>
      </c>
      <c r="K13" s="127">
        <f>('Enrollment Distribution by Age'!CB11-'Enrollment Distribution by Age'!BZ11)*100</f>
        <v>-2.5098232643205822</v>
      </c>
      <c r="L13" s="127">
        <f>('Enrollment Distribution by Age'!CN11-'Enrollment Distribution by Age'!CL11)*100</f>
        <v>0.24869866800108983</v>
      </c>
      <c r="M13" s="127">
        <f>('Enrollment Distribution by Age'!DL11-'Enrollment Distribution by Age'!DJ11)*100</f>
        <v>7.7257356823441606E-2</v>
      </c>
      <c r="N13" s="127">
        <f>('Enrollment Distribution by Age'!DZ11-'Enrollment Distribution by Age'!DX11)*100</f>
        <v>2.1213064905368888E-2</v>
      </c>
      <c r="O13" s="18"/>
      <c r="P13" s="13"/>
      <c r="Q13" s="343">
        <f t="shared" ref="Q13:Q65" si="4">+C13+D13+E13+F13+G13+H13</f>
        <v>100.00000000000001</v>
      </c>
      <c r="S13" s="339">
        <f t="shared" si="1"/>
        <v>62.759643360628694</v>
      </c>
      <c r="T13" s="340">
        <f t="shared" si="2"/>
        <v>33.339894717897955</v>
      </c>
      <c r="U13" s="339">
        <f t="shared" si="3"/>
        <v>3.5857029305018147</v>
      </c>
    </row>
    <row r="14" spans="1:22" ht="14.25">
      <c r="A14" s="247" t="s">
        <v>108</v>
      </c>
      <c r="B14" s="11"/>
      <c r="C14" s="127">
        <f>+'Enrollment Distribution by Age'!O12*100</f>
        <v>6.080059178314956</v>
      </c>
      <c r="D14" s="127">
        <f>+'Enrollment Distribution by Age'!AC12*100</f>
        <v>55.825365378488534</v>
      </c>
      <c r="E14" s="127">
        <f>+'Enrollment Distribution by Age'!CB12*100</f>
        <v>33.777048628022541</v>
      </c>
      <c r="F14" s="127">
        <f>+'Enrollment Distribution by Age'!CN12*100</f>
        <v>3.833407184159547</v>
      </c>
      <c r="G14" s="127">
        <f>+'Enrollment Distribution by Age'!DL12*100</f>
        <v>0.39183661511756929</v>
      </c>
      <c r="H14" s="309">
        <f>+'Enrollment Distribution by Age'!DZ12*100</f>
        <v>9.2283015896848092E-2</v>
      </c>
      <c r="I14" s="127">
        <f>('Enrollment Distribution by Age'!O12-'Enrollment Distribution by Age'!M12)*100</f>
        <v>0.29282665207981051</v>
      </c>
      <c r="J14" s="127">
        <f>('Enrollment Distribution by Age'!AC12-'Enrollment Distribution by Age'!AA12)*100</f>
        <v>1.4059237550274495</v>
      </c>
      <c r="K14" s="127">
        <f>('Enrollment Distribution by Age'!CB12-'Enrollment Distribution by Age'!BZ12)*100</f>
        <v>-1.6743384049562382</v>
      </c>
      <c r="L14" s="127">
        <f>('Enrollment Distribution by Age'!CN12-'Enrollment Distribution by Age'!CL12)*100</f>
        <v>0.18347043357604884</v>
      </c>
      <c r="M14" s="127">
        <f>('Enrollment Distribution by Age'!DL12-'Enrollment Distribution by Age'!DJ12)*100</f>
        <v>4.6191916487676357E-2</v>
      </c>
      <c r="N14" s="127">
        <f>('Enrollment Distribution by Age'!DZ12-'Enrollment Distribution by Age'!DX12)*100</f>
        <v>-0.25407435221475594</v>
      </c>
      <c r="O14" s="18"/>
      <c r="P14" s="13"/>
      <c r="Q14" s="343">
        <f t="shared" si="4"/>
        <v>99.999999999999986</v>
      </c>
      <c r="S14" s="339">
        <f t="shared" si="1"/>
        <v>61.905424556803489</v>
      </c>
      <c r="T14" s="340">
        <f t="shared" si="2"/>
        <v>33.777048628022541</v>
      </c>
      <c r="U14" s="339">
        <f t="shared" si="3"/>
        <v>4.2252437992771164</v>
      </c>
    </row>
    <row r="15" spans="1:22">
      <c r="A15" s="247" t="s">
        <v>11</v>
      </c>
      <c r="B15" s="11"/>
      <c r="C15" s="127">
        <f>+'Enrollment Distribution by Age'!O13*100</f>
        <v>8.5597906997979258</v>
      </c>
      <c r="D15" s="127">
        <f>+'Enrollment Distribution by Age'!AC13*100</f>
        <v>60.303628214238927</v>
      </c>
      <c r="E15" s="127">
        <f>+'Enrollment Distribution by Age'!CB13*100</f>
        <v>28.711287204182828</v>
      </c>
      <c r="F15" s="127">
        <f>+'Enrollment Distribution by Age'!CN13*100</f>
        <v>2.1319083557309426</v>
      </c>
      <c r="G15" s="127">
        <f>+'Enrollment Distribution by Age'!DL13*100</f>
        <v>0.23939306117425671</v>
      </c>
      <c r="H15" s="309">
        <f>+'Enrollment Distribution by Age'!DZ13*100</f>
        <v>5.3992464875122569E-2</v>
      </c>
      <c r="I15" s="127">
        <f>('Enrollment Distribution by Age'!O13-'Enrollment Distribution by Age'!M13)*100</f>
        <v>2.8528363886952626</v>
      </c>
      <c r="J15" s="127">
        <f>('Enrollment Distribution by Age'!AC13-'Enrollment Distribution by Age'!AA13)*100</f>
        <v>-1.4266734481114929</v>
      </c>
      <c r="K15" s="127">
        <f>('Enrollment Distribution by Age'!CB13-'Enrollment Distribution by Age'!BZ13)*100</f>
        <v>-1.0415381579466254</v>
      </c>
      <c r="L15" s="127">
        <f>('Enrollment Distribution by Age'!CN13-'Enrollment Distribution by Age'!CL13)*100</f>
        <v>-0.19253112568542105</v>
      </c>
      <c r="M15" s="127">
        <f>('Enrollment Distribution by Age'!DL13-'Enrollment Distribution by Age'!DJ13)*100</f>
        <v>-8.7295622329746719E-2</v>
      </c>
      <c r="N15" s="127">
        <f>('Enrollment Distribution by Age'!DZ13-'Enrollment Distribution by Age'!DX13)*100</f>
        <v>-0.10479803462197484</v>
      </c>
      <c r="O15" s="18"/>
      <c r="P15" s="13"/>
      <c r="Q15" s="343">
        <f t="shared" si="4"/>
        <v>100</v>
      </c>
      <c r="S15" s="339">
        <f t="shared" si="1"/>
        <v>68.863418914036856</v>
      </c>
      <c r="T15" s="340">
        <f t="shared" si="2"/>
        <v>28.711287204182828</v>
      </c>
      <c r="U15" s="339">
        <f t="shared" si="3"/>
        <v>2.3713014169051991</v>
      </c>
    </row>
    <row r="16" spans="1:22">
      <c r="A16" s="247" t="s">
        <v>12</v>
      </c>
      <c r="B16" s="11"/>
      <c r="C16" s="127">
        <f>+'Enrollment Distribution by Age'!O14*100</f>
        <v>3.6418516044434552</v>
      </c>
      <c r="D16" s="127">
        <f>+'Enrollment Distribution by Age'!AC14*100</f>
        <v>54.531009893586898</v>
      </c>
      <c r="E16" s="127">
        <f>+'Enrollment Distribution by Age'!CB14*100</f>
        <v>37.35509427634419</v>
      </c>
      <c r="F16" s="127">
        <f>+'Enrollment Distribution by Age'!CN14*100</f>
        <v>3.9131761465317467</v>
      </c>
      <c r="G16" s="127">
        <f>+'Enrollment Distribution by Age'!DL14*100</f>
        <v>0.49866536914707327</v>
      </c>
      <c r="H16" s="309">
        <f>+'Enrollment Distribution by Age'!DZ14*100</f>
        <v>6.0202709946642258E-2</v>
      </c>
      <c r="I16" s="127">
        <f>('Enrollment Distribution by Age'!O14-'Enrollment Distribution by Age'!M14)*100</f>
        <v>1.7763001587660472</v>
      </c>
      <c r="J16" s="127">
        <f>('Enrollment Distribution by Age'!AC14-'Enrollment Distribution by Age'!AA14)*100</f>
        <v>-0.84348886789576971</v>
      </c>
      <c r="K16" s="127">
        <f>('Enrollment Distribution by Age'!CB14-'Enrollment Distribution by Age'!BZ14)*100</f>
        <v>-0.79734887959792</v>
      </c>
      <c r="L16" s="127">
        <f>('Enrollment Distribution by Age'!CN14-'Enrollment Distribution by Age'!CL14)*100</f>
        <v>4.2115242580709894E-2</v>
      </c>
      <c r="M16" s="127">
        <f>('Enrollment Distribution by Age'!DL14-'Enrollment Distribution by Age'!DJ14)*100</f>
        <v>-0.12975721518873712</v>
      </c>
      <c r="N16" s="127">
        <f>('Enrollment Distribution by Age'!DZ14-'Enrollment Distribution by Age'!DX14)*100</f>
        <v>-4.7820438664330001E-2</v>
      </c>
      <c r="O16" s="18"/>
      <c r="P16" s="13"/>
      <c r="Q16" s="343">
        <f t="shared" si="4"/>
        <v>100</v>
      </c>
      <c r="S16" s="339">
        <f t="shared" si="1"/>
        <v>58.17286149803035</v>
      </c>
      <c r="T16" s="340">
        <f t="shared" si="2"/>
        <v>37.35509427634419</v>
      </c>
      <c r="U16" s="339">
        <f t="shared" si="3"/>
        <v>4.4118415156788195</v>
      </c>
    </row>
    <row r="17" spans="1:21">
      <c r="A17" s="251" t="s">
        <v>13</v>
      </c>
      <c r="B17" s="249"/>
      <c r="C17" s="250">
        <f>+'Enrollment Distribution by Age'!O15*100</f>
        <v>2.3572572192082197</v>
      </c>
      <c r="D17" s="250">
        <f>+'Enrollment Distribution by Age'!AC15*100</f>
        <v>65.943306034532412</v>
      </c>
      <c r="E17" s="250">
        <f>+'Enrollment Distribution by Age'!CB15*100</f>
        <v>28.473110105163734</v>
      </c>
      <c r="F17" s="250">
        <f>+'Enrollment Distribution by Age'!CN15*100</f>
        <v>2.6843820910651139</v>
      </c>
      <c r="G17" s="250">
        <f>+'Enrollment Distribution by Age'!DL15*100</f>
        <v>0.19178271536680605</v>
      </c>
      <c r="H17" s="310">
        <f>+'Enrollment Distribution by Age'!DZ15*100</f>
        <v>0.35016183466371792</v>
      </c>
      <c r="I17" s="250">
        <f>('Enrollment Distribution by Age'!O15-'Enrollment Distribution by Age'!M15)*100</f>
        <v>0.80889838733716124</v>
      </c>
      <c r="J17" s="250">
        <f>('Enrollment Distribution by Age'!AC15-'Enrollment Distribution by Age'!AA15)*100</f>
        <v>2.5534032248894722</v>
      </c>
      <c r="K17" s="250">
        <f>('Enrollment Distribution by Age'!CB15-'Enrollment Distribution by Age'!BZ15)*100</f>
        <v>-3.6936699310376575</v>
      </c>
      <c r="L17" s="250">
        <f>('Enrollment Distribution by Age'!CN15-'Enrollment Distribution by Age'!CL15)*100</f>
        <v>0.30419831712780904</v>
      </c>
      <c r="M17" s="250">
        <f>('Enrollment Distribution by Age'!DL15-'Enrollment Distribution by Age'!DJ15)*100</f>
        <v>2.4034234326419587E-2</v>
      </c>
      <c r="N17" s="250">
        <f>('Enrollment Distribution by Age'!DZ15-'Enrollment Distribution by Age'!DX15)*100</f>
        <v>3.1357673568016119E-3</v>
      </c>
      <c r="O17" s="18"/>
      <c r="P17" s="13"/>
      <c r="Q17" s="343">
        <f t="shared" si="4"/>
        <v>100.00000000000003</v>
      </c>
      <c r="S17" s="339">
        <f t="shared" si="1"/>
        <v>68.300563253740634</v>
      </c>
      <c r="T17" s="340">
        <f t="shared" si="2"/>
        <v>28.473110105163734</v>
      </c>
      <c r="U17" s="339">
        <f t="shared" si="3"/>
        <v>2.8761648064319201</v>
      </c>
    </row>
    <row r="18" spans="1:21">
      <c r="A18" s="251" t="s">
        <v>25</v>
      </c>
      <c r="B18" s="249"/>
      <c r="C18" s="250">
        <f>+'Enrollment Distribution by Age'!O16*100</f>
        <v>4.2001189155734195</v>
      </c>
      <c r="D18" s="250">
        <f>+'Enrollment Distribution by Age'!AC16*100</f>
        <v>59.124162462317322</v>
      </c>
      <c r="E18" s="250">
        <f>+'Enrollment Distribution by Age'!CB16*100</f>
        <v>32.662665725541466</v>
      </c>
      <c r="F18" s="250">
        <f>+'Enrollment Distribution by Age'!CN16*100</f>
        <v>3.6083226993139754</v>
      </c>
      <c r="G18" s="250">
        <f>+'Enrollment Distribution by Age'!DL16*100</f>
        <v>0.19402014610621038</v>
      </c>
      <c r="H18" s="310">
        <f>+'Enrollment Distribution by Age'!DZ16*100</f>
        <v>0.21071005114760483</v>
      </c>
      <c r="I18" s="250">
        <f>('Enrollment Distribution by Age'!O16-'Enrollment Distribution by Age'!M16)*100</f>
        <v>-0.59016191752803016</v>
      </c>
      <c r="J18" s="250">
        <f>('Enrollment Distribution by Age'!AC16-'Enrollment Distribution by Age'!AA16)*100</f>
        <v>0.97681740004121886</v>
      </c>
      <c r="K18" s="250">
        <f>('Enrollment Distribution by Age'!CB16-'Enrollment Distribution by Age'!BZ16)*100</f>
        <v>-0.14914792042367009</v>
      </c>
      <c r="L18" s="250">
        <f>('Enrollment Distribution by Age'!CN16-'Enrollment Distribution by Age'!CL16)*100</f>
        <v>6.3038864849224163E-2</v>
      </c>
      <c r="M18" s="250">
        <f>('Enrollment Distribution by Age'!DL16-'Enrollment Distribution by Age'!DJ16)*100</f>
        <v>-1.9662920429551346E-2</v>
      </c>
      <c r="N18" s="250">
        <f>('Enrollment Distribution by Age'!DZ16-'Enrollment Distribution by Age'!DX16)*100</f>
        <v>-0.28088350650919669</v>
      </c>
      <c r="O18" s="18"/>
      <c r="P18" s="13"/>
      <c r="Q18" s="343">
        <f t="shared" si="4"/>
        <v>100</v>
      </c>
      <c r="S18" s="339">
        <f t="shared" si="1"/>
        <v>63.324281377890742</v>
      </c>
      <c r="T18" s="340">
        <f t="shared" si="2"/>
        <v>32.662665725541466</v>
      </c>
      <c r="U18" s="339">
        <f t="shared" si="3"/>
        <v>3.8023428454201857</v>
      </c>
    </row>
    <row r="19" spans="1:21">
      <c r="A19" s="251" t="s">
        <v>14</v>
      </c>
      <c r="B19" s="249"/>
      <c r="C19" s="250">
        <f>+'Enrollment Distribution by Age'!O17*100</f>
        <v>2.9040684119748117</v>
      </c>
      <c r="D19" s="250">
        <f>+'Enrollment Distribution by Age'!AC17*100</f>
        <v>60.922058697039795</v>
      </c>
      <c r="E19" s="250">
        <f>+'Enrollment Distribution by Age'!CB17*100</f>
        <v>32.714794678062624</v>
      </c>
      <c r="F19" s="250">
        <f>+'Enrollment Distribution by Age'!CN17*100</f>
        <v>2.8135284770730249</v>
      </c>
      <c r="G19" s="250">
        <f>+'Enrollment Distribution by Age'!DL17*100</f>
        <v>0.23812002879169933</v>
      </c>
      <c r="H19" s="310">
        <f>+'Enrollment Distribution by Age'!DZ17*100</f>
        <v>0.4074297070580406</v>
      </c>
      <c r="I19" s="250">
        <f>('Enrollment Distribution by Age'!O17-'Enrollment Distribution by Age'!M17)*100</f>
        <v>-0.50189191029842706</v>
      </c>
      <c r="J19" s="250">
        <f>('Enrollment Distribution by Age'!AC17-'Enrollment Distribution by Age'!AA17)*100</f>
        <v>0.6851185601603027</v>
      </c>
      <c r="K19" s="250">
        <f>('Enrollment Distribution by Age'!CB17-'Enrollment Distribution by Age'!BZ17)*100</f>
        <v>-0.40181278966673339</v>
      </c>
      <c r="L19" s="250">
        <f>('Enrollment Distribution by Age'!CN17-'Enrollment Distribution by Age'!CL17)*100</f>
        <v>9.2315005504571557E-3</v>
      </c>
      <c r="M19" s="250">
        <f>('Enrollment Distribution by Age'!DL17-'Enrollment Distribution by Age'!DJ17)*100</f>
        <v>5.5115214712453658E-3</v>
      </c>
      <c r="N19" s="250">
        <f>('Enrollment Distribution by Age'!DZ17-'Enrollment Distribution by Age'!DX17)*100</f>
        <v>0.20384311778315539</v>
      </c>
      <c r="O19" s="18"/>
      <c r="P19" s="13"/>
      <c r="Q19" s="343">
        <f t="shared" si="4"/>
        <v>99.999999999999986</v>
      </c>
      <c r="S19" s="339">
        <f t="shared" si="1"/>
        <v>63.826127109014607</v>
      </c>
      <c r="T19" s="340">
        <f t="shared" si="2"/>
        <v>32.714794678062624</v>
      </c>
      <c r="U19" s="339">
        <f t="shared" si="3"/>
        <v>3.051648505864724</v>
      </c>
    </row>
    <row r="20" spans="1:21">
      <c r="A20" s="251" t="s">
        <v>26</v>
      </c>
      <c r="B20" s="249"/>
      <c r="C20" s="250">
        <f>+'Enrollment Distribution by Age'!O18*100</f>
        <v>3.8779261879275841</v>
      </c>
      <c r="D20" s="250">
        <f>+'Enrollment Distribution by Age'!AC18*100</f>
        <v>65.106420936690398</v>
      </c>
      <c r="E20" s="250">
        <f>+'Enrollment Distribution by Age'!CB18*100</f>
        <v>27.714044150726796</v>
      </c>
      <c r="F20" s="250">
        <f>+'Enrollment Distribution by Age'!CN18*100</f>
        <v>2.8777090023425016</v>
      </c>
      <c r="G20" s="250">
        <f>+'Enrollment Distribution by Age'!DL18*100</f>
        <v>0.24859992863902206</v>
      </c>
      <c r="H20" s="310">
        <f>+'Enrollment Distribution by Age'!DZ18*100</f>
        <v>0.17529979367369417</v>
      </c>
      <c r="I20" s="250">
        <f>('Enrollment Distribution by Age'!O18-'Enrollment Distribution by Age'!M18)*100</f>
        <v>0.42184977722003125</v>
      </c>
      <c r="J20" s="250">
        <f>('Enrollment Distribution by Age'!AC18-'Enrollment Distribution by Age'!AA18)*100</f>
        <v>-0.12930171773843924</v>
      </c>
      <c r="K20" s="250">
        <f>('Enrollment Distribution by Age'!CB18-'Enrollment Distribution by Age'!BZ18)*100</f>
        <v>-0.43848537288195266</v>
      </c>
      <c r="L20" s="250">
        <f>('Enrollment Distribution by Age'!CN18-'Enrollment Distribution by Age'!CL18)*100</f>
        <v>0.27582062651598271</v>
      </c>
      <c r="M20" s="250">
        <f>('Enrollment Distribution by Age'!DL18-'Enrollment Distribution by Age'!DJ18)*100</f>
        <v>4.75191192887644E-2</v>
      </c>
      <c r="N20" s="250">
        <f>('Enrollment Distribution by Age'!DZ18-'Enrollment Distribution by Age'!DX18)*100</f>
        <v>-0.17740243240437867</v>
      </c>
      <c r="O20" s="18"/>
      <c r="P20" s="13"/>
      <c r="Q20" s="343">
        <f t="shared" si="4"/>
        <v>99.999999999999986</v>
      </c>
      <c r="S20" s="339">
        <f t="shared" si="1"/>
        <v>68.984347124617983</v>
      </c>
      <c r="T20" s="340">
        <f t="shared" si="2"/>
        <v>27.714044150726796</v>
      </c>
      <c r="U20" s="339">
        <f t="shared" si="3"/>
        <v>3.1263089309815237</v>
      </c>
    </row>
    <row r="21" spans="1:21">
      <c r="A21" s="247" t="s">
        <v>15</v>
      </c>
      <c r="B21" s="11"/>
      <c r="C21" s="127">
        <f>+'Enrollment Distribution by Age'!O19*100</f>
        <v>4.1292501116213334</v>
      </c>
      <c r="D21" s="127">
        <f>+'Enrollment Distribution by Age'!AC19*100</f>
        <v>60.792378406668298</v>
      </c>
      <c r="E21" s="127">
        <f>+'Enrollment Distribution by Age'!CB19*100</f>
        <v>31.900342108297824</v>
      </c>
      <c r="F21" s="127">
        <f>+'Enrollment Distribution by Age'!CN19*100</f>
        <v>2.8258677634633069</v>
      </c>
      <c r="G21" s="127">
        <f>+'Enrollment Distribution by Age'!DL19*100</f>
        <v>0.21969443844859654</v>
      </c>
      <c r="H21" s="309">
        <f>+'Enrollment Distribution by Age'!DZ19*100</f>
        <v>0.13246717150063425</v>
      </c>
      <c r="I21" s="127">
        <f>('Enrollment Distribution by Age'!O19-'Enrollment Distribution by Age'!M19)*100</f>
        <v>1.1923327042942145</v>
      </c>
      <c r="J21" s="127">
        <f>('Enrollment Distribution by Age'!AC19-'Enrollment Distribution by Age'!AA19)*100</f>
        <v>0.59438722233416952</v>
      </c>
      <c r="K21" s="127">
        <f>('Enrollment Distribution by Age'!CB19-'Enrollment Distribution by Age'!BZ19)*100</f>
        <v>-1.6636437288291339</v>
      </c>
      <c r="L21" s="127">
        <f>('Enrollment Distribution by Age'!CN19-'Enrollment Distribution by Age'!CL19)*100</f>
        <v>-3.5321628833824559E-2</v>
      </c>
      <c r="M21" s="127">
        <f>('Enrollment Distribution by Age'!DL19-'Enrollment Distribution by Age'!DJ19)*100</f>
        <v>8.2401281428580636E-2</v>
      </c>
      <c r="N21" s="127">
        <f>('Enrollment Distribution by Age'!DZ19-'Enrollment Distribution by Age'!DX19)*100</f>
        <v>-0.17015585039401132</v>
      </c>
      <c r="O21" s="18"/>
      <c r="P21" s="13"/>
      <c r="Q21" s="343">
        <f t="shared" si="4"/>
        <v>100</v>
      </c>
      <c r="S21" s="339">
        <f t="shared" si="1"/>
        <v>64.921628518289637</v>
      </c>
      <c r="T21" s="340">
        <f t="shared" si="2"/>
        <v>31.900342108297824</v>
      </c>
      <c r="U21" s="339">
        <f t="shared" si="3"/>
        <v>3.0455622019119035</v>
      </c>
    </row>
    <row r="22" spans="1:21">
      <c r="A22" s="247" t="s">
        <v>16</v>
      </c>
      <c r="B22" s="11"/>
      <c r="C22" s="127">
        <f>+'Enrollment Distribution by Age'!O20*100</f>
        <v>7.2113547188151106</v>
      </c>
      <c r="D22" s="127">
        <f>+'Enrollment Distribution by Age'!AC20*100</f>
        <v>58.114745003533095</v>
      </c>
      <c r="E22" s="127">
        <f>+'Enrollment Distribution by Age'!CB20*100</f>
        <v>31.845537618605459</v>
      </c>
      <c r="F22" s="127">
        <f>+'Enrollment Distribution by Age'!CN20*100</f>
        <v>2.4804381694318294</v>
      </c>
      <c r="G22" s="127">
        <f>+'Enrollment Distribution by Age'!DL20*100</f>
        <v>0.18629078882566724</v>
      </c>
      <c r="H22" s="309">
        <f>+'Enrollment Distribution by Age'!DZ20*100</f>
        <v>0.16163370078883216</v>
      </c>
      <c r="I22" s="127">
        <f>('Enrollment Distribution by Age'!O20-'Enrollment Distribution by Age'!M20)*100</f>
        <v>-4.9110938702537354E-3</v>
      </c>
      <c r="J22" s="127">
        <f>('Enrollment Distribution by Age'!AC20-'Enrollment Distribution by Age'!AA20)*100</f>
        <v>0.3813170279419964</v>
      </c>
      <c r="K22" s="127">
        <f>('Enrollment Distribution by Age'!CB20-'Enrollment Distribution by Age'!BZ20)*100</f>
        <v>-0.56173222738077344</v>
      </c>
      <c r="L22" s="127">
        <f>('Enrollment Distribution by Age'!CN20-'Enrollment Distribution by Age'!CL20)*100</f>
        <v>0.18687659418848318</v>
      </c>
      <c r="M22" s="127">
        <f>('Enrollment Distribution by Age'!DL20-'Enrollment Distribution by Age'!DJ20)*100</f>
        <v>6.0853270870009401E-3</v>
      </c>
      <c r="N22" s="127">
        <f>('Enrollment Distribution by Age'!DZ20-'Enrollment Distribution by Age'!DX20)*100</f>
        <v>-7.6356279664570878E-3</v>
      </c>
      <c r="O22" s="18"/>
      <c r="P22" s="13"/>
      <c r="Q22" s="343">
        <f t="shared" si="4"/>
        <v>100</v>
      </c>
      <c r="S22" s="339">
        <f t="shared" si="1"/>
        <v>65.326099722348204</v>
      </c>
      <c r="T22" s="340">
        <f t="shared" si="2"/>
        <v>31.845537618605459</v>
      </c>
      <c r="U22" s="339">
        <f t="shared" si="3"/>
        <v>2.6667289582574965</v>
      </c>
    </row>
    <row r="23" spans="1:21">
      <c r="A23" s="247" t="s">
        <v>17</v>
      </c>
      <c r="B23" s="11"/>
      <c r="C23" s="127">
        <f>+'Enrollment Distribution by Age'!O21*100</f>
        <v>5.7205505734426261</v>
      </c>
      <c r="D23" s="127">
        <f>+'Enrollment Distribution by Age'!AC21*100</f>
        <v>54.770580123510712</v>
      </c>
      <c r="E23" s="127">
        <f>+'Enrollment Distribution by Age'!CB21*100</f>
        <v>34.631994586770141</v>
      </c>
      <c r="F23" s="127">
        <f>+'Enrollment Distribution by Age'!CN21*100</f>
        <v>4.4523815641836046</v>
      </c>
      <c r="G23" s="127">
        <f>+'Enrollment Distribution by Age'!DL21*100</f>
        <v>0.31006158405495454</v>
      </c>
      <c r="H23" s="309">
        <f>+'Enrollment Distribution by Age'!DZ21*100</f>
        <v>0.11443156803796113</v>
      </c>
      <c r="I23" s="127">
        <f>('Enrollment Distribution by Age'!O21-'Enrollment Distribution by Age'!M21)*100</f>
        <v>-5.4593805166839454E-2</v>
      </c>
      <c r="J23" s="127">
        <f>('Enrollment Distribution by Age'!AC21-'Enrollment Distribution by Age'!AA21)*100</f>
        <v>-1.5982681220856665</v>
      </c>
      <c r="K23" s="127">
        <f>('Enrollment Distribution by Age'!CB21-'Enrollment Distribution by Age'!BZ21)*100</f>
        <v>0.98066549866488439</v>
      </c>
      <c r="L23" s="127">
        <f>('Enrollment Distribution by Age'!CN21-'Enrollment Distribution by Age'!CL21)*100</f>
        <v>0.60441951147374995</v>
      </c>
      <c r="M23" s="127">
        <f>('Enrollment Distribution by Age'!DL21-'Enrollment Distribution by Age'!DJ21)*100</f>
        <v>4.4628118950034226E-2</v>
      </c>
      <c r="N23" s="127">
        <f>('Enrollment Distribution by Age'!DZ21-'Enrollment Distribution by Age'!DX21)*100</f>
        <v>2.3148798163836224E-2</v>
      </c>
      <c r="O23" s="18"/>
      <c r="P23" s="13"/>
      <c r="Q23" s="343">
        <f t="shared" si="4"/>
        <v>100</v>
      </c>
      <c r="S23" s="339">
        <f t="shared" si="1"/>
        <v>60.491130696953334</v>
      </c>
      <c r="T23" s="340">
        <f t="shared" si="2"/>
        <v>34.631994586770141</v>
      </c>
      <c r="U23" s="339">
        <f t="shared" si="3"/>
        <v>4.7624431482385594</v>
      </c>
    </row>
    <row r="24" spans="1:21" ht="14.25">
      <c r="A24" s="245" t="s">
        <v>109</v>
      </c>
      <c r="B24" s="246"/>
      <c r="C24" s="240">
        <f>+'Enrollment Distribution by Age'!O22*100</f>
        <v>2.8046140015447536</v>
      </c>
      <c r="D24" s="240">
        <f>+'Enrollment Distribution by Age'!AC22*100</f>
        <v>47.127011661623001</v>
      </c>
      <c r="E24" s="240">
        <f>+'Enrollment Distribution by Age'!CB22*100</f>
        <v>45.741165149347282</v>
      </c>
      <c r="F24" s="240">
        <f>+'Enrollment Distribution by Age'!CN22*100</f>
        <v>4.0201577674512832</v>
      </c>
      <c r="G24" s="240">
        <f>+'Enrollment Distribution by Age'!DL22*100</f>
        <v>0.26843258163769201</v>
      </c>
      <c r="H24" s="308">
        <f>+'Enrollment Distribution by Age'!DZ22*100</f>
        <v>3.8618838395988703E-2</v>
      </c>
      <c r="I24" s="240">
        <f>('Enrollment Distribution by Age'!O22-'Enrollment Distribution by Age'!M22)*100</f>
        <v>-0.69090474203858665</v>
      </c>
      <c r="J24" s="240">
        <f>('Enrollment Distribution by Age'!AC22-'Enrollment Distribution by Age'!AA22)*100</f>
        <v>-5.0067878333685369</v>
      </c>
      <c r="K24" s="240">
        <f>('Enrollment Distribution by Age'!CB22-'Enrollment Distribution by Age'!BZ22)*100</f>
        <v>5.1802450350266813</v>
      </c>
      <c r="L24" s="240">
        <f>('Enrollment Distribution by Age'!CN22-'Enrollment Distribution by Age'!CL22)*100</f>
        <v>1.0206294786530365</v>
      </c>
      <c r="M24" s="240">
        <f>('Enrollment Distribution by Age'!DL22-'Enrollment Distribution by Age'!DJ22)*100</f>
        <v>0.11720751989902001</v>
      </c>
      <c r="N24" s="240">
        <f>('Enrollment Distribution by Age'!DZ22-'Enrollment Distribution by Age'!DX22)*100</f>
        <v>-0.62038945817161861</v>
      </c>
      <c r="O24" s="18"/>
      <c r="P24" s="13"/>
      <c r="Q24" s="343">
        <f t="shared" si="4"/>
        <v>100.00000000000001</v>
      </c>
      <c r="S24" s="339">
        <f t="shared" si="1"/>
        <v>49.931625663167758</v>
      </c>
      <c r="T24" s="340">
        <f t="shared" si="2"/>
        <v>45.741165149347282</v>
      </c>
      <c r="U24" s="339">
        <f t="shared" si="3"/>
        <v>4.2885903490889756</v>
      </c>
    </row>
    <row r="25" spans="1:21">
      <c r="A25" s="252" t="s">
        <v>89</v>
      </c>
      <c r="B25" s="44"/>
      <c r="C25" s="127">
        <f>+'Enrollment Distribution by Age'!O23*100</f>
        <v>3.7982009247648323</v>
      </c>
      <c r="D25" s="127">
        <f>+'Enrollment Distribution by Age'!AC23*100</f>
        <v>54.654518244675245</v>
      </c>
      <c r="E25" s="127">
        <f>+'Enrollment Distribution by Age'!CB23*100</f>
        <v>36.736476202812824</v>
      </c>
      <c r="F25" s="127">
        <f>+'Enrollment Distribution by Age'!CN23*100</f>
        <v>4.1959713749764278</v>
      </c>
      <c r="G25" s="127">
        <f>+'Enrollment Distribution by Age'!DL23*100</f>
        <v>0.49992222094262778</v>
      </c>
      <c r="H25" s="309">
        <f>+'Enrollment Distribution by Age'!DZ23*100</f>
        <v>0.11491103182804478</v>
      </c>
      <c r="I25" s="127">
        <f>('Enrollment Distribution by Age'!O23-'Enrollment Distribution by Age'!M23)*100</f>
        <v>-7.0437868609814214E-2</v>
      </c>
      <c r="J25" s="127">
        <f>('Enrollment Distribution by Age'!AC23-'Enrollment Distribution by Age'!AA23)*100</f>
        <v>2.6854616927728059</v>
      </c>
      <c r="K25" s="127">
        <f>('Enrollment Distribution by Age'!CB23-'Enrollment Distribution by Age'!BZ23)*100</f>
        <v>-1.9422006412505022</v>
      </c>
      <c r="L25" s="127">
        <f>('Enrollment Distribution by Age'!CN23-'Enrollment Distribution by Age'!CL23)*100</f>
        <v>-0.41093906518709922</v>
      </c>
      <c r="M25" s="127">
        <f>('Enrollment Distribution by Age'!DL23-'Enrollment Distribution by Age'!DJ23)*100</f>
        <v>-9.6737312655651664E-2</v>
      </c>
      <c r="N25" s="127">
        <f>('Enrollment Distribution by Age'!DZ23-'Enrollment Distribution by Age'!DX23)*100</f>
        <v>-0.16514680506974289</v>
      </c>
      <c r="O25" s="18"/>
      <c r="P25" s="13"/>
      <c r="Q25" s="343">
        <f t="shared" si="4"/>
        <v>99.999999999999986</v>
      </c>
      <c r="S25" s="339">
        <f t="shared" si="1"/>
        <v>58.45271916944008</v>
      </c>
      <c r="T25" s="340">
        <f t="shared" si="2"/>
        <v>36.736476202812824</v>
      </c>
      <c r="U25" s="339">
        <f t="shared" si="3"/>
        <v>4.6958935959190553</v>
      </c>
    </row>
    <row r="26" spans="1:21" s="19" customFormat="1">
      <c r="A26" s="252"/>
      <c r="B26" s="44"/>
      <c r="C26" s="127"/>
      <c r="D26" s="127"/>
      <c r="E26" s="127"/>
      <c r="F26" s="127"/>
      <c r="G26" s="127"/>
      <c r="H26" s="309"/>
      <c r="I26" s="127"/>
      <c r="J26" s="127"/>
      <c r="K26" s="127"/>
      <c r="L26" s="127"/>
      <c r="M26" s="127"/>
      <c r="N26" s="127"/>
      <c r="O26" s="18"/>
      <c r="P26" s="241"/>
      <c r="Q26" s="343"/>
      <c r="S26" s="339"/>
      <c r="T26" s="340"/>
      <c r="U26" s="339"/>
    </row>
    <row r="27" spans="1:21" s="19" customFormat="1">
      <c r="A27" s="253" t="s">
        <v>34</v>
      </c>
      <c r="B27" s="254"/>
      <c r="C27" s="250">
        <f>+'Enrollment Distribution by Age'!O25*100</f>
        <v>3.2989395242189739</v>
      </c>
      <c r="D27" s="250">
        <f>+'Enrollment Distribution by Age'!AC25*100</f>
        <v>45.88707366007452</v>
      </c>
      <c r="E27" s="250">
        <f>+'Enrollment Distribution by Age'!CB25*100</f>
        <v>44.004012611063345</v>
      </c>
      <c r="F27" s="250">
        <f>+'Enrollment Distribution by Age'!CN25*100</f>
        <v>6.0217827457724278</v>
      </c>
      <c r="G27" s="250">
        <f>+'Enrollment Distribution by Age'!DL25*100</f>
        <v>0.7537976497563772</v>
      </c>
      <c r="H27" s="310">
        <f>+'Enrollment Distribution by Age'!DZ25*100</f>
        <v>3.4393809114359415E-2</v>
      </c>
      <c r="I27" s="250">
        <f>('Enrollment Distribution by Age'!O25-'Enrollment Distribution by Age'!M25)*100</f>
        <v>-0.14391585736159562</v>
      </c>
      <c r="J27" s="250">
        <f>('Enrollment Distribution by Age'!AC25-'Enrollment Distribution by Age'!AA25)*100</f>
        <v>-0.90740297659173685</v>
      </c>
      <c r="K27" s="250">
        <f>('Enrollment Distribution by Age'!CB25-'Enrollment Distribution by Age'!BZ25)*100</f>
        <v>2.7051592021125339</v>
      </c>
      <c r="L27" s="250">
        <f>('Enrollment Distribution by Age'!CN25-'Enrollment Distribution by Age'!CL25)*100</f>
        <v>-1.2060559917445244</v>
      </c>
      <c r="M27" s="250">
        <f>('Enrollment Distribution by Age'!DL25-'Enrollment Distribution by Age'!DJ25)*100</f>
        <v>0.7260575437275274</v>
      </c>
      <c r="N27" s="250">
        <f>('Enrollment Distribution by Age'!DZ25-'Enrollment Distribution by Age'!DX25)*100</f>
        <v>-1.1738419201422057</v>
      </c>
      <c r="Q27" s="343">
        <f>+C27+D27+E27+F27+G27+H27</f>
        <v>100</v>
      </c>
      <c r="S27" s="339">
        <f t="shared" si="1"/>
        <v>49.186013184293493</v>
      </c>
      <c r="T27" s="340">
        <f t="shared" si="2"/>
        <v>44.004012611063345</v>
      </c>
      <c r="U27" s="339">
        <f t="shared" si="3"/>
        <v>6.775580395528805</v>
      </c>
    </row>
    <row r="28" spans="1:21" ht="14.25">
      <c r="A28" s="255" t="s">
        <v>110</v>
      </c>
      <c r="B28" s="256"/>
      <c r="C28" s="250">
        <f>+'Enrollment Distribution by Age'!O26*100</f>
        <v>4.5382446626894657</v>
      </c>
      <c r="D28" s="250">
        <f>+'Enrollment Distribution by Age'!AC26*100</f>
        <v>36.817394035351079</v>
      </c>
      <c r="E28" s="250">
        <f>+'Enrollment Distribution by Age'!CB26*100</f>
        <v>51.393917216401128</v>
      </c>
      <c r="F28" s="250">
        <f>+'Enrollment Distribution by Age'!CN26*100</f>
        <v>6.5625256618783698</v>
      </c>
      <c r="G28" s="250">
        <f>+'Enrollment Distribution by Age'!DL26*100</f>
        <v>0.6400882840649279</v>
      </c>
      <c r="H28" s="310">
        <f>+'Enrollment Distribution by Age'!DZ26*100</f>
        <v>4.7830139615025004E-2</v>
      </c>
      <c r="I28" s="250">
        <f>('Enrollment Distribution by Age'!O26-'Enrollment Distribution by Age'!M26)*100</f>
        <v>1.5082913550345176</v>
      </c>
      <c r="J28" s="250">
        <f>('Enrollment Distribution by Age'!AC26-'Enrollment Distribution by Age'!AA26)*100</f>
        <v>2.5817106969686252</v>
      </c>
      <c r="K28" s="250">
        <f>('Enrollment Distribution by Age'!CB26-'Enrollment Distribution by Age'!BZ26)*100</f>
        <v>-4.5817171695536558</v>
      </c>
      <c r="L28" s="250">
        <f>('Enrollment Distribution by Age'!CN26-'Enrollment Distribution by Age'!CL26)*100</f>
        <v>0.45357044517491674</v>
      </c>
      <c r="M28" s="250">
        <f>('Enrollment Distribution by Age'!DL26-'Enrollment Distribution by Age'!DJ26)*100</f>
        <v>0.12519818659285442</v>
      </c>
      <c r="N28" s="250">
        <f>('Enrollment Distribution by Age'!DZ26-'Enrollment Distribution by Age'!DX26)*100</f>
        <v>-8.7053514217257641E-2</v>
      </c>
      <c r="Q28" s="343">
        <f t="shared" si="4"/>
        <v>100</v>
      </c>
      <c r="S28" s="339">
        <f t="shared" si="1"/>
        <v>41.355638698040543</v>
      </c>
      <c r="T28" s="340">
        <f t="shared" si="2"/>
        <v>51.393917216401128</v>
      </c>
      <c r="U28" s="339">
        <f t="shared" si="3"/>
        <v>7.2026139459432974</v>
      </c>
    </row>
    <row r="29" spans="1:21" ht="14.25">
      <c r="A29" s="255" t="s">
        <v>111</v>
      </c>
      <c r="B29" s="256"/>
      <c r="C29" s="250">
        <f>+'Enrollment Distribution by Age'!O27*100</f>
        <v>2.2592258167764601</v>
      </c>
      <c r="D29" s="250">
        <f>+'Enrollment Distribution by Age'!AC27*100</f>
        <v>61.268843473126424</v>
      </c>
      <c r="E29" s="250">
        <f>+'Enrollment Distribution by Age'!CB27*100</f>
        <v>32.401804983918744</v>
      </c>
      <c r="F29" s="250">
        <f>+'Enrollment Distribution by Age'!CN27*100</f>
        <v>3.5561550763181757</v>
      </c>
      <c r="G29" s="250">
        <f>+'Enrollment Distribution by Age'!DL27*100</f>
        <v>0.44540583506293896</v>
      </c>
      <c r="H29" s="310">
        <f>+'Enrollment Distribution by Age'!DZ27*100</f>
        <v>6.8564814797257859E-2</v>
      </c>
      <c r="I29" s="250">
        <f>('Enrollment Distribution by Age'!O27-'Enrollment Distribution by Age'!M27)*100</f>
        <v>-0.71666572699023401</v>
      </c>
      <c r="J29" s="250">
        <f>('Enrollment Distribution by Age'!AC27-'Enrollment Distribution by Age'!AA27)*100</f>
        <v>3.8354421970637764</v>
      </c>
      <c r="K29" s="250">
        <f>('Enrollment Distribution by Age'!CB27-'Enrollment Distribution by Age'!BZ27)*100</f>
        <v>-1.9887923726787604</v>
      </c>
      <c r="L29" s="250">
        <f>('Enrollment Distribution by Age'!CN27-'Enrollment Distribution by Age'!CL27)*100</f>
        <v>-0.78093056243136316</v>
      </c>
      <c r="M29" s="250">
        <f>('Enrollment Distribution by Age'!DL27-'Enrollment Distribution by Age'!DJ27)*100</f>
        <v>-0.1935709874356201</v>
      </c>
      <c r="N29" s="250">
        <f>('Enrollment Distribution by Age'!DZ27-'Enrollment Distribution by Age'!DX27)*100</f>
        <v>-0.15548254752780172</v>
      </c>
      <c r="Q29" s="343">
        <f t="shared" si="4"/>
        <v>100</v>
      </c>
      <c r="S29" s="339">
        <f t="shared" si="1"/>
        <v>63.528069289902881</v>
      </c>
      <c r="T29" s="340">
        <f t="shared" si="2"/>
        <v>32.401804983918744</v>
      </c>
      <c r="U29" s="339">
        <f t="shared" si="3"/>
        <v>4.001560911381115</v>
      </c>
    </row>
    <row r="30" spans="1:21" ht="14.25">
      <c r="A30" s="255" t="s">
        <v>112</v>
      </c>
      <c r="B30" s="256"/>
      <c r="C30" s="250">
        <f>+'Enrollment Distribution by Age'!O28*100</f>
        <v>5.1477044962268934</v>
      </c>
      <c r="D30" s="250">
        <f>+'Enrollment Distribution by Age'!AC28*100</f>
        <v>48.863050320163467</v>
      </c>
      <c r="E30" s="250">
        <f>+'Enrollment Distribution by Age'!CB28*100</f>
        <v>40.377115490225044</v>
      </c>
      <c r="F30" s="250">
        <f>+'Enrollment Distribution by Age'!CN28*100</f>
        <v>5.1036593694856478</v>
      </c>
      <c r="G30" s="250">
        <f>+'Enrollment Distribution by Age'!DL28*100</f>
        <v>0.3085946538136668</v>
      </c>
      <c r="H30" s="310">
        <f>+'Enrollment Distribution by Age'!DZ28*100</f>
        <v>0.19987567008527468</v>
      </c>
      <c r="I30" s="250">
        <f>('Enrollment Distribution by Age'!O28-'Enrollment Distribution by Age'!M28)*100</f>
        <v>1.2147998717046742</v>
      </c>
      <c r="J30" s="250">
        <f>('Enrollment Distribution by Age'!AC28-'Enrollment Distribution by Age'!AA28)*100</f>
        <v>-0.43855705558530911</v>
      </c>
      <c r="K30" s="250">
        <f>('Enrollment Distribution by Age'!CB28-'Enrollment Distribution by Age'!BZ28)*100</f>
        <v>-0.8893068989891062</v>
      </c>
      <c r="L30" s="250">
        <f>('Enrollment Distribution by Age'!CN28-'Enrollment Distribution by Age'!CL28)*100</f>
        <v>0.18385878118725302</v>
      </c>
      <c r="M30" s="250">
        <f>('Enrollment Distribution by Age'!DL28-'Enrollment Distribution by Age'!DJ28)*100</f>
        <v>3.7311180933545303E-2</v>
      </c>
      <c r="N30" s="250">
        <f>('Enrollment Distribution by Age'!DZ28-'Enrollment Distribution by Age'!DX28)*100</f>
        <v>-0.10810587925105469</v>
      </c>
      <c r="Q30" s="343">
        <f t="shared" si="4"/>
        <v>100.00000000000001</v>
      </c>
      <c r="S30" s="339">
        <f t="shared" si="1"/>
        <v>54.01075481639036</v>
      </c>
      <c r="T30" s="340">
        <f t="shared" si="2"/>
        <v>40.377115490225044</v>
      </c>
      <c r="U30" s="339">
        <f t="shared" si="3"/>
        <v>5.4122540232993144</v>
      </c>
    </row>
    <row r="31" spans="1:21">
      <c r="A31" s="257" t="s">
        <v>40</v>
      </c>
      <c r="B31" s="257"/>
      <c r="C31" s="127">
        <f>+'Enrollment Distribution by Age'!O29*100</f>
        <v>3.3636863176073479</v>
      </c>
      <c r="D31" s="127">
        <f>+'Enrollment Distribution by Age'!AC29*100</f>
        <v>57.40508150822933</v>
      </c>
      <c r="E31" s="127">
        <f>+'Enrollment Distribution by Age'!CB29*100</f>
        <v>35.68176465970641</v>
      </c>
      <c r="F31" s="127">
        <f>+'Enrollment Distribution by Age'!CN29*100</f>
        <v>3.2407043985660833</v>
      </c>
      <c r="G31" s="127">
        <f>+'Enrollment Distribution by Age'!DL29*100</f>
        <v>0.26428029410995107</v>
      </c>
      <c r="H31" s="309">
        <f>+'Enrollment Distribution by Age'!DZ29*100</f>
        <v>4.448282178088285E-2</v>
      </c>
      <c r="I31" s="127">
        <f>('Enrollment Distribution by Age'!O29-'Enrollment Distribution by Age'!M29)*100</f>
        <v>-6.9055732146024174E-2</v>
      </c>
      <c r="J31" s="127">
        <f>('Enrollment Distribution by Age'!AC29-'Enrollment Distribution by Age'!AA29)*100</f>
        <v>-1.0357478037518519</v>
      </c>
      <c r="K31" s="127">
        <f>('Enrollment Distribution by Age'!CB29-'Enrollment Distribution by Age'!BZ29)*100</f>
        <v>0.65656715673216848</v>
      </c>
      <c r="L31" s="127">
        <f>('Enrollment Distribution by Age'!CN29-'Enrollment Distribution by Age'!CL29)*100</f>
        <v>0.37741254865497653</v>
      </c>
      <c r="M31" s="127">
        <f>('Enrollment Distribution by Age'!DL29-'Enrollment Distribution by Age'!DJ29)*100</f>
        <v>6.9116610595935393E-2</v>
      </c>
      <c r="N31" s="127">
        <f>('Enrollment Distribution by Age'!DZ29-'Enrollment Distribution by Age'!DX29)*100</f>
        <v>1.7072199147972176E-3</v>
      </c>
      <c r="Q31" s="343">
        <f t="shared" si="4"/>
        <v>100</v>
      </c>
      <c r="S31" s="339">
        <f t="shared" si="1"/>
        <v>60.768767825836676</v>
      </c>
      <c r="T31" s="340">
        <f t="shared" si="2"/>
        <v>35.68176465970641</v>
      </c>
      <c r="U31" s="339">
        <f t="shared" si="3"/>
        <v>3.5049846926760342</v>
      </c>
    </row>
    <row r="32" spans="1:21">
      <c r="A32" s="257" t="s">
        <v>41</v>
      </c>
      <c r="B32" s="257"/>
      <c r="C32" s="127">
        <f>+'Enrollment Distribution by Age'!O30*100</f>
        <v>7.6483287290290702</v>
      </c>
      <c r="D32" s="127">
        <f>+'Enrollment Distribution by Age'!AC30*100</f>
        <v>52.579630070070806</v>
      </c>
      <c r="E32" s="127">
        <f>+'Enrollment Distribution by Age'!CB30*100</f>
        <v>34.578020088183095</v>
      </c>
      <c r="F32" s="127">
        <f>+'Enrollment Distribution by Age'!CN30*100</f>
        <v>4.0185513822060415</v>
      </c>
      <c r="G32" s="127">
        <f>+'Enrollment Distribution by Age'!DL30*100</f>
        <v>1.1096068351049233</v>
      </c>
      <c r="H32" s="309">
        <f>+'Enrollment Distribution by Age'!DZ30*100</f>
        <v>6.5862895406063049E-2</v>
      </c>
      <c r="I32" s="127">
        <f>('Enrollment Distribution by Age'!O30-'Enrollment Distribution by Age'!M30)*100</f>
        <v>3.12124330306724</v>
      </c>
      <c r="J32" s="127">
        <f>('Enrollment Distribution by Age'!AC30-'Enrollment Distribution by Age'!AA30)*100</f>
        <v>-5.222467619667337</v>
      </c>
      <c r="K32" s="127">
        <f>('Enrollment Distribution by Age'!CB30-'Enrollment Distribution by Age'!BZ30)*100</f>
        <v>1.7788423451851276</v>
      </c>
      <c r="L32" s="127">
        <f>('Enrollment Distribution by Age'!CN30-'Enrollment Distribution by Age'!CL30)*100</f>
        <v>0.36744997829564818</v>
      </c>
      <c r="M32" s="127">
        <f>('Enrollment Distribution by Age'!DL30-'Enrollment Distribution by Age'!DJ30)*100</f>
        <v>1.6378775584728784E-2</v>
      </c>
      <c r="N32" s="127">
        <f>('Enrollment Distribution by Age'!DZ30-'Enrollment Distribution by Age'!DX30)*100</f>
        <v>-6.1446782465412589E-2</v>
      </c>
      <c r="Q32" s="343">
        <f t="shared" si="4"/>
        <v>100</v>
      </c>
      <c r="S32" s="339">
        <f t="shared" si="1"/>
        <v>60.227958799099873</v>
      </c>
      <c r="T32" s="340">
        <f t="shared" si="2"/>
        <v>34.578020088183095</v>
      </c>
      <c r="U32" s="339">
        <f t="shared" si="3"/>
        <v>5.1281582173109648</v>
      </c>
    </row>
    <row r="33" spans="1:21">
      <c r="A33" s="257" t="s">
        <v>51</v>
      </c>
      <c r="B33" s="257"/>
      <c r="C33" s="127">
        <f>+'Enrollment Distribution by Age'!O31*100</f>
        <v>3.6777384087765506</v>
      </c>
      <c r="D33" s="127">
        <f>+'Enrollment Distribution by Age'!AC31*100</f>
        <v>62.957348845140871</v>
      </c>
      <c r="E33" s="127">
        <f>+'Enrollment Distribution by Age'!CB31*100</f>
        <v>29.927809462455237</v>
      </c>
      <c r="F33" s="127">
        <f>+'Enrollment Distribution by Age'!CN31*100</f>
        <v>3.0998351554654491</v>
      </c>
      <c r="G33" s="127">
        <f>+'Enrollment Distribution by Age'!DL31*100</f>
        <v>0.26716183185857473</v>
      </c>
      <c r="H33" s="309">
        <f>+'Enrollment Distribution by Age'!DZ31*100</f>
        <v>7.0106296303313942E-2</v>
      </c>
      <c r="I33" s="127">
        <f>('Enrollment Distribution by Age'!O31-'Enrollment Distribution by Age'!M31)*100</f>
        <v>-0.26937641988628719</v>
      </c>
      <c r="J33" s="127">
        <f>('Enrollment Distribution by Age'!AC31-'Enrollment Distribution by Age'!AA31)*100</f>
        <v>-0.30249003239835037</v>
      </c>
      <c r="K33" s="127">
        <f>('Enrollment Distribution by Age'!CB31-'Enrollment Distribution by Age'!BZ31)*100</f>
        <v>0.53066957886428456</v>
      </c>
      <c r="L33" s="127">
        <f>('Enrollment Distribution by Age'!CN31-'Enrollment Distribution by Age'!CL31)*100</f>
        <v>-1.4685139026321403E-2</v>
      </c>
      <c r="M33" s="127">
        <f>('Enrollment Distribution by Age'!DL31-'Enrollment Distribution by Age'!DJ31)*100</f>
        <v>2.0467155067147372E-2</v>
      </c>
      <c r="N33" s="127">
        <f>('Enrollment Distribution by Age'!DZ31-'Enrollment Distribution by Age'!DX31)*100</f>
        <v>3.5414857379519472E-2</v>
      </c>
      <c r="Q33" s="343">
        <f t="shared" si="4"/>
        <v>99.999999999999986</v>
      </c>
      <c r="S33" s="339">
        <f t="shared" si="1"/>
        <v>66.635087253917419</v>
      </c>
      <c r="T33" s="340">
        <f t="shared" si="2"/>
        <v>29.927809462455237</v>
      </c>
      <c r="U33" s="339">
        <f t="shared" si="3"/>
        <v>3.3669969873240237</v>
      </c>
    </row>
    <row r="34" spans="1:21">
      <c r="A34" s="257" t="s">
        <v>53</v>
      </c>
      <c r="B34" s="22"/>
      <c r="C34" s="127">
        <f>+'Enrollment Distribution by Age'!O32*100</f>
        <v>7.299859893779935</v>
      </c>
      <c r="D34" s="127">
        <f>+'Enrollment Distribution by Age'!AC32*100</f>
        <v>47.87527288130071</v>
      </c>
      <c r="E34" s="127">
        <f>+'Enrollment Distribution by Age'!CB32*100</f>
        <v>37.716594441367171</v>
      </c>
      <c r="F34" s="127">
        <f>+'Enrollment Distribution by Age'!CN32*100</f>
        <v>5.6244501645433518</v>
      </c>
      <c r="G34" s="127">
        <f>+'Enrollment Distribution by Age'!DL32*100</f>
        <v>1.2609559805806263</v>
      </c>
      <c r="H34" s="309">
        <f>+'Enrollment Distribution by Age'!DZ32*100</f>
        <v>0.2228666384282037</v>
      </c>
      <c r="I34" s="127">
        <f>('Enrollment Distribution by Age'!O32-'Enrollment Distribution by Age'!M32)*100</f>
        <v>0.26146650925542164</v>
      </c>
      <c r="J34" s="127">
        <f>('Enrollment Distribution by Age'!AC32-'Enrollment Distribution by Age'!AA32)*100</f>
        <v>-1.2595961874136086</v>
      </c>
      <c r="K34" s="127">
        <f>('Enrollment Distribution by Age'!CB32-'Enrollment Distribution by Age'!BZ32)*100</f>
        <v>-0.88234235721522669</v>
      </c>
      <c r="L34" s="127">
        <f>('Enrollment Distribution by Age'!CN32-'Enrollment Distribution by Age'!CL32)*100</f>
        <v>1.5590829662759758</v>
      </c>
      <c r="M34" s="127">
        <f>('Enrollment Distribution by Age'!DL32-'Enrollment Distribution by Age'!DJ32)*100</f>
        <v>0.52065277128745835</v>
      </c>
      <c r="N34" s="127">
        <f>('Enrollment Distribution by Age'!DZ32-'Enrollment Distribution by Age'!DX32)*100</f>
        <v>-0.19926370219002826</v>
      </c>
      <c r="Q34" s="343">
        <f t="shared" si="4"/>
        <v>99.999999999999986</v>
      </c>
      <c r="S34" s="339">
        <f t="shared" si="1"/>
        <v>55.175132775080641</v>
      </c>
      <c r="T34" s="340">
        <f t="shared" si="2"/>
        <v>37.716594441367171</v>
      </c>
      <c r="U34" s="339">
        <f t="shared" si="3"/>
        <v>6.8854061451239783</v>
      </c>
    </row>
    <row r="35" spans="1:21">
      <c r="A35" s="255" t="s">
        <v>56</v>
      </c>
      <c r="B35" s="256"/>
      <c r="C35" s="250">
        <f>+'Enrollment Distribution by Age'!O33*100</f>
        <v>1.9419554900717846</v>
      </c>
      <c r="D35" s="250">
        <f>+'Enrollment Distribution by Age'!AC33*100</f>
        <v>55.981771145642377</v>
      </c>
      <c r="E35" s="250">
        <f>+'Enrollment Distribution by Age'!CB33*100</f>
        <v>37.828299268447289</v>
      </c>
      <c r="F35" s="250">
        <f>+'Enrollment Distribution by Age'!CN33*100</f>
        <v>3.822234405249362</v>
      </c>
      <c r="G35" s="250">
        <f>+'Enrollment Distribution by Age'!DL33*100</f>
        <v>0.35121382925868183</v>
      </c>
      <c r="H35" s="310">
        <f>+'Enrollment Distribution by Age'!DZ33*100</f>
        <v>7.4525861330500778E-2</v>
      </c>
      <c r="I35" s="250">
        <f>('Enrollment Distribution by Age'!O33-'Enrollment Distribution by Age'!M33)*100</f>
        <v>-3.0674715550732876</v>
      </c>
      <c r="J35" s="250">
        <f>('Enrollment Distribution by Age'!AC33-'Enrollment Distribution by Age'!AA33)*100</f>
        <v>8.3981061199798646</v>
      </c>
      <c r="K35" s="250">
        <f>('Enrollment Distribution by Age'!CB33-'Enrollment Distribution by Age'!BZ33)*100</f>
        <v>-2.3145466517370594</v>
      </c>
      <c r="L35" s="250">
        <f>('Enrollment Distribution by Age'!CN33-'Enrollment Distribution by Age'!CL33)*100</f>
        <v>-2.3262939282585466</v>
      </c>
      <c r="M35" s="250">
        <f>('Enrollment Distribution by Age'!DL33-'Enrollment Distribution by Age'!DJ33)*100</f>
        <v>-0.62225951315254679</v>
      </c>
      <c r="N35" s="250">
        <f>('Enrollment Distribution by Age'!DZ33-'Enrollment Distribution by Age'!DX33)*100</f>
        <v>-6.753447175842768E-2</v>
      </c>
      <c r="Q35" s="343">
        <f t="shared" si="4"/>
        <v>100</v>
      </c>
      <c r="S35" s="339">
        <f t="shared" si="1"/>
        <v>57.923726635714161</v>
      </c>
      <c r="T35" s="340">
        <f t="shared" si="2"/>
        <v>37.828299268447289</v>
      </c>
      <c r="U35" s="339">
        <f t="shared" si="3"/>
        <v>4.1734482345080437</v>
      </c>
    </row>
    <row r="36" spans="1:21">
      <c r="A36" s="255" t="s">
        <v>60</v>
      </c>
      <c r="B36" s="256"/>
      <c r="C36" s="250">
        <f>+'Enrollment Distribution by Age'!O34*100</f>
        <v>3.1580288802338456</v>
      </c>
      <c r="D36" s="250">
        <f>+'Enrollment Distribution by Age'!AC34*100</f>
        <v>54.076366156125303</v>
      </c>
      <c r="E36" s="250">
        <f>+'Enrollment Distribution by Age'!CB34*100</f>
        <v>38.164759105716314</v>
      </c>
      <c r="F36" s="250">
        <f>+'Enrollment Distribution by Age'!CN34*100</f>
        <v>3.9740189402085173</v>
      </c>
      <c r="G36" s="250">
        <f>+'Enrollment Distribution by Age'!DL34*100</f>
        <v>0.30584693316766626</v>
      </c>
      <c r="H36" s="310">
        <f>+'Enrollment Distribution by Age'!DZ34*100</f>
        <v>0.32097998454835802</v>
      </c>
      <c r="I36" s="250">
        <f>('Enrollment Distribution by Age'!O34-'Enrollment Distribution by Age'!M34)*100</f>
        <v>7.511431762643149E-2</v>
      </c>
      <c r="J36" s="250">
        <f>('Enrollment Distribution by Age'!AC34-'Enrollment Distribution by Age'!AA34)*100</f>
        <v>0.38458413190123331</v>
      </c>
      <c r="K36" s="250">
        <f>('Enrollment Distribution by Age'!CB34-'Enrollment Distribution by Age'!BZ34)*100</f>
        <v>-0.12796265226346359</v>
      </c>
      <c r="L36" s="250">
        <f>('Enrollment Distribution by Age'!CN34-'Enrollment Distribution by Age'!CL34)*100</f>
        <v>-0.34989936582137326</v>
      </c>
      <c r="M36" s="250">
        <f>('Enrollment Distribution by Age'!DL34-'Enrollment Distribution by Age'!DJ34)*100</f>
        <v>-6.9311764268273041E-2</v>
      </c>
      <c r="N36" s="250">
        <f>('Enrollment Distribution by Age'!DZ34-'Enrollment Distribution by Age'!DX34)*100</f>
        <v>8.7475332825444771E-2</v>
      </c>
      <c r="Q36" s="343">
        <f t="shared" si="4"/>
        <v>100.00000000000001</v>
      </c>
      <c r="S36" s="339">
        <f t="shared" si="1"/>
        <v>57.234395036359146</v>
      </c>
      <c r="T36" s="340">
        <f t="shared" si="2"/>
        <v>38.164759105716314</v>
      </c>
      <c r="U36" s="339">
        <f t="shared" si="3"/>
        <v>4.2798658733761838</v>
      </c>
    </row>
    <row r="37" spans="1:21" ht="14.25">
      <c r="A37" s="255" t="s">
        <v>113</v>
      </c>
      <c r="B37" s="256"/>
      <c r="C37" s="250">
        <f>+'Enrollment Distribution by Age'!O35*100</f>
        <v>8.9118465118919232</v>
      </c>
      <c r="D37" s="250">
        <f>+'Enrollment Distribution by Age'!AC35*100</f>
        <v>45.050046356738754</v>
      </c>
      <c r="E37" s="250">
        <f>+'Enrollment Distribution by Age'!CB35*100</f>
        <v>41.785775103593117</v>
      </c>
      <c r="F37" s="250">
        <f>+'Enrollment Distribution by Age'!CN35*100</f>
        <v>3.8076857580745873</v>
      </c>
      <c r="G37" s="250">
        <f>+'Enrollment Distribution by Age'!DL35*100</f>
        <v>0.25808404760553255</v>
      </c>
      <c r="H37" s="310">
        <f>+'Enrollment Distribution by Age'!DZ35*100</f>
        <v>0.18656222209608145</v>
      </c>
      <c r="I37" s="250">
        <f>('Enrollment Distribution by Age'!O35-'Enrollment Distribution by Age'!M35)*100</f>
        <v>-0.46555231438559358</v>
      </c>
      <c r="J37" s="250">
        <f>('Enrollment Distribution by Age'!AC35-'Enrollment Distribution by Age'!AA35)*100</f>
        <v>-6.6399654465182865</v>
      </c>
      <c r="K37" s="250">
        <f>('Enrollment Distribution by Age'!CB35-'Enrollment Distribution by Age'!BZ35)*100</f>
        <v>6.4424488962354811</v>
      </c>
      <c r="L37" s="250">
        <f>('Enrollment Distribution by Age'!CN35-'Enrollment Distribution by Age'!CL35)*100</f>
        <v>1.3112556242768276</v>
      </c>
      <c r="M37" s="250">
        <f>('Enrollment Distribution by Age'!DL35-'Enrollment Distribution by Age'!DJ35)*100</f>
        <v>3.2336439209537396E-2</v>
      </c>
      <c r="N37" s="250">
        <f>('Enrollment Distribution by Age'!DZ35-'Enrollment Distribution by Age'!DX35)*100</f>
        <v>-0.68052319881796941</v>
      </c>
      <c r="Q37" s="343">
        <f t="shared" si="4"/>
        <v>100</v>
      </c>
      <c r="S37" s="339">
        <f t="shared" si="1"/>
        <v>53.961892868630677</v>
      </c>
      <c r="T37" s="340">
        <f t="shared" si="2"/>
        <v>41.785775103593117</v>
      </c>
      <c r="U37" s="339">
        <f t="shared" si="3"/>
        <v>4.0657698056801195</v>
      </c>
    </row>
    <row r="38" spans="1:21">
      <c r="A38" s="255" t="s">
        <v>66</v>
      </c>
      <c r="B38" s="256"/>
      <c r="C38" s="250">
        <f>+'Enrollment Distribution by Age'!O36*100</f>
        <v>6.4406938248705883</v>
      </c>
      <c r="D38" s="250">
        <f>+'Enrollment Distribution by Age'!AC36*100</f>
        <v>55.8642952085575</v>
      </c>
      <c r="E38" s="250">
        <f>+'Enrollment Distribution by Age'!CB36*100</f>
        <v>33.020526890804867</v>
      </c>
      <c r="F38" s="250">
        <f>+'Enrollment Distribution by Age'!CN36*100</f>
        <v>3.6424980117068495</v>
      </c>
      <c r="G38" s="250">
        <f>+'Enrollment Distribution by Age'!DL36*100</f>
        <v>0.72982054450336697</v>
      </c>
      <c r="H38" s="310">
        <f>+'Enrollment Distribution by Age'!DZ36*100</f>
        <v>0.30216551955682391</v>
      </c>
      <c r="I38" s="250">
        <f>('Enrollment Distribution by Age'!O36-'Enrollment Distribution by Age'!M36)*100</f>
        <v>-0.63922868965793778</v>
      </c>
      <c r="J38" s="250">
        <f>('Enrollment Distribution by Age'!AC36-'Enrollment Distribution by Age'!AA36)*100</f>
        <v>4.2674591986426975</v>
      </c>
      <c r="K38" s="250">
        <f>('Enrollment Distribution by Age'!CB36-'Enrollment Distribution by Age'!BZ36)*100</f>
        <v>-2.083828542551375</v>
      </c>
      <c r="L38" s="250">
        <f>('Enrollment Distribution by Age'!CN36-'Enrollment Distribution by Age'!CL36)*100</f>
        <v>-0.90743012676718637</v>
      </c>
      <c r="M38" s="250">
        <f>('Enrollment Distribution by Age'!DL36-'Enrollment Distribution by Age'!DJ36)*100</f>
        <v>-0.27493897975250159</v>
      </c>
      <c r="N38" s="250">
        <f>('Enrollment Distribution by Age'!DZ36-'Enrollment Distribution by Age'!DX36)*100</f>
        <v>-0.362032859913692</v>
      </c>
      <c r="Q38" s="343">
        <f t="shared" si="4"/>
        <v>99.999999999999986</v>
      </c>
      <c r="S38" s="339">
        <f t="shared" si="1"/>
        <v>62.304989033428086</v>
      </c>
      <c r="T38" s="340">
        <f t="shared" si="2"/>
        <v>33.020526890804867</v>
      </c>
      <c r="U38" s="339">
        <f t="shared" si="3"/>
        <v>4.3723185562102165</v>
      </c>
    </row>
    <row r="39" spans="1:21">
      <c r="A39" s="258" t="s">
        <v>68</v>
      </c>
      <c r="B39" s="259"/>
      <c r="C39" s="260">
        <f>+'Enrollment Distribution by Age'!O37*100</f>
        <v>9.8667889116600147</v>
      </c>
      <c r="D39" s="260">
        <f>+'Enrollment Distribution by Age'!AC37*100</f>
        <v>55.476755474058891</v>
      </c>
      <c r="E39" s="260">
        <f>+'Enrollment Distribution by Age'!CB37*100</f>
        <v>30.047999137094166</v>
      </c>
      <c r="F39" s="260">
        <f>+'Enrollment Distribution by Age'!CN37*100</f>
        <v>3.9073454859238486</v>
      </c>
      <c r="G39" s="260">
        <f>+'Enrollment Distribution by Age'!DL37*100</f>
        <v>0.48808111314852765</v>
      </c>
      <c r="H39" s="311">
        <f>+'Enrollment Distribution by Age'!DZ37*100</f>
        <v>0.21302987811455074</v>
      </c>
      <c r="I39" s="260">
        <f>('Enrollment Distribution by Age'!O37-'Enrollment Distribution by Age'!M37)*100</f>
        <v>1.598764888606502</v>
      </c>
      <c r="J39" s="260">
        <f>('Enrollment Distribution by Age'!AC37-'Enrollment Distribution by Age'!AA37)*100</f>
        <v>1.1744204978934247</v>
      </c>
      <c r="K39" s="260">
        <f>('Enrollment Distribution by Age'!CB37-'Enrollment Distribution by Age'!BZ37)*100</f>
        <v>-1.1469592534689765</v>
      </c>
      <c r="L39" s="260">
        <f>('Enrollment Distribution by Age'!CN37-'Enrollment Distribution by Age'!CL37)*100</f>
        <v>-1.2985471644222237</v>
      </c>
      <c r="M39" s="260">
        <f>('Enrollment Distribution by Age'!DL37-'Enrollment Distribution by Age'!DJ37)*100</f>
        <v>-0.17982441053787995</v>
      </c>
      <c r="N39" s="260">
        <f>('Enrollment Distribution by Age'!DZ37-'Enrollment Distribution by Age'!DX37)*100</f>
        <v>-0.14785455807084691</v>
      </c>
      <c r="Q39" s="343">
        <f t="shared" si="4"/>
        <v>100</v>
      </c>
      <c r="S39" s="339">
        <f t="shared" si="1"/>
        <v>65.3435443857189</v>
      </c>
      <c r="T39" s="340">
        <f t="shared" si="2"/>
        <v>30.047999137094166</v>
      </c>
      <c r="U39" s="339">
        <f t="shared" si="3"/>
        <v>4.3954265990723762</v>
      </c>
    </row>
    <row r="40" spans="1:21">
      <c r="A40" s="21" t="s">
        <v>90</v>
      </c>
      <c r="B40" s="22"/>
      <c r="C40" s="127">
        <f>+'Enrollment Distribution by Age'!O38*100</f>
        <v>4.8740652440261911</v>
      </c>
      <c r="D40" s="127">
        <f>+'Enrollment Distribution by Age'!AC38*100</f>
        <v>56.812589861360884</v>
      </c>
      <c r="E40" s="127">
        <f>+'Enrollment Distribution by Age'!CB38*100</f>
        <v>33.949357489264756</v>
      </c>
      <c r="F40" s="127">
        <f>+'Enrollment Distribution by Age'!CN38*100</f>
        <v>3.7621849492499178</v>
      </c>
      <c r="G40" s="127">
        <f>+'Enrollment Distribution by Age'!DL38*100</f>
        <v>0.33774933152664283</v>
      </c>
      <c r="H40" s="309">
        <f>+'Enrollment Distribution by Age'!DZ38*100</f>
        <v>0.2640531245716114</v>
      </c>
      <c r="I40" s="127">
        <f>('Enrollment Distribution by Age'!O38-'Enrollment Distribution by Age'!M38)*100</f>
        <v>1.3102053613453242</v>
      </c>
      <c r="J40" s="127">
        <f>('Enrollment Distribution by Age'!AC38-'Enrollment Distribution by Age'!AA38)*100</f>
        <v>0.69431387018061841</v>
      </c>
      <c r="K40" s="127">
        <f>('Enrollment Distribution by Age'!CB38-'Enrollment Distribution by Age'!BZ38)*100</f>
        <v>-1.9009774110971878</v>
      </c>
      <c r="L40" s="127">
        <f>('Enrollment Distribution by Age'!CN38-'Enrollment Distribution by Age'!CL38)*100</f>
        <v>5.466416408153596E-4</v>
      </c>
      <c r="M40" s="127">
        <f>('Enrollment Distribution by Age'!DL38-'Enrollment Distribution by Age'!DJ38)*100</f>
        <v>1.2459153883842122E-2</v>
      </c>
      <c r="N40" s="127">
        <f>('Enrollment Distribution by Age'!DZ38-'Enrollment Distribution by Age'!DX38)*100</f>
        <v>-0.11654761595341254</v>
      </c>
      <c r="Q40" s="343">
        <f t="shared" si="4"/>
        <v>100</v>
      </c>
      <c r="S40" s="339">
        <f t="shared" si="1"/>
        <v>61.686655105387075</v>
      </c>
      <c r="T40" s="340">
        <f t="shared" si="2"/>
        <v>33.949357489264756</v>
      </c>
      <c r="U40" s="339">
        <f t="shared" si="3"/>
        <v>4.0999342807765604</v>
      </c>
    </row>
    <row r="41" spans="1:21">
      <c r="A41" s="252"/>
      <c r="B41" s="22"/>
      <c r="C41" s="127"/>
      <c r="D41" s="127"/>
      <c r="E41" s="127"/>
      <c r="F41" s="127"/>
      <c r="G41" s="127"/>
      <c r="H41" s="309"/>
      <c r="I41" s="127"/>
      <c r="J41" s="127"/>
      <c r="K41" s="127"/>
      <c r="L41" s="127"/>
      <c r="M41" s="127"/>
      <c r="N41" s="127"/>
      <c r="Q41" s="343"/>
      <c r="S41" s="339"/>
      <c r="T41" s="340"/>
      <c r="U41" s="339"/>
    </row>
    <row r="42" spans="1:21" ht="14.25">
      <c r="A42" s="255" t="s">
        <v>114</v>
      </c>
      <c r="B42" s="256"/>
      <c r="C42" s="250">
        <f>+'Enrollment Distribution by Age'!O40*100</f>
        <v>8.1100730562963221</v>
      </c>
      <c r="D42" s="250">
        <f>+'Enrollment Distribution by Age'!AC40*100</f>
        <v>45.558342016495061</v>
      </c>
      <c r="E42" s="250">
        <f>+'Enrollment Distribution by Age'!CB40*100</f>
        <v>41.391307419246601</v>
      </c>
      <c r="F42" s="250">
        <f>+'Enrollment Distribution by Age'!CN40*100</f>
        <v>4.42546903790568</v>
      </c>
      <c r="G42" s="250">
        <f>+'Enrollment Distribution by Age'!DL40*100</f>
        <v>0.18131619071166605</v>
      </c>
      <c r="H42" s="310">
        <f>+'Enrollment Distribution by Age'!DZ40*100</f>
        <v>0.33349227934467146</v>
      </c>
      <c r="I42" s="250">
        <f>('Enrollment Distribution by Age'!O40-'Enrollment Distribution by Age'!M40)*100</f>
        <v>5.7859218824960061</v>
      </c>
      <c r="J42" s="250">
        <f>('Enrollment Distribution by Age'!AC40-'Enrollment Distribution by Age'!AA40)*100</f>
        <v>-8.4017408087666396</v>
      </c>
      <c r="K42" s="250">
        <f>('Enrollment Distribution by Age'!CB40-'Enrollment Distribution by Age'!BZ40)*100</f>
        <v>3.1405928743873379</v>
      </c>
      <c r="L42" s="250">
        <f>('Enrollment Distribution by Age'!CN40-'Enrollment Distribution by Age'!CL40)*100</f>
        <v>-5.0501902461901754E-2</v>
      </c>
      <c r="M42" s="250">
        <f>('Enrollment Distribution by Age'!DL40-'Enrollment Distribution by Age'!DJ40)*100</f>
        <v>-0.49186028195865228</v>
      </c>
      <c r="N42" s="250">
        <f>('Enrollment Distribution by Age'!DZ40-'Enrollment Distribution by Age'!DX40)*100</f>
        <v>1.7588236303851725E-2</v>
      </c>
      <c r="Q42" s="343">
        <f t="shared" si="4"/>
        <v>100.00000000000001</v>
      </c>
      <c r="S42" s="339">
        <f t="shared" si="1"/>
        <v>53.668415072791383</v>
      </c>
      <c r="T42" s="340">
        <f t="shared" si="2"/>
        <v>41.391307419246601</v>
      </c>
      <c r="U42" s="339">
        <f t="shared" si="3"/>
        <v>4.6067852286173459</v>
      </c>
    </row>
    <row r="43" spans="1:21">
      <c r="A43" s="255" t="s">
        <v>43</v>
      </c>
      <c r="B43" s="256"/>
      <c r="C43" s="250">
        <f>+'Enrollment Distribution by Age'!O41*100</f>
        <v>2.9476039521264985</v>
      </c>
      <c r="D43" s="250">
        <f>+'Enrollment Distribution by Age'!AC41*100</f>
        <v>56.271770389423025</v>
      </c>
      <c r="E43" s="250">
        <f>+'Enrollment Distribution by Age'!CB41*100</f>
        <v>35.55668131471797</v>
      </c>
      <c r="F43" s="250">
        <f>+'Enrollment Distribution by Age'!CN41*100</f>
        <v>4.323231556268448</v>
      </c>
      <c r="G43" s="250">
        <f>+'Enrollment Distribution by Age'!DL41*100</f>
        <v>0.65417944021032448</v>
      </c>
      <c r="H43" s="310">
        <f>+'Enrollment Distribution by Age'!DZ41*100</f>
        <v>0.24653334725372766</v>
      </c>
      <c r="I43" s="250">
        <f>('Enrollment Distribution by Age'!O41-'Enrollment Distribution by Age'!M41)*100</f>
        <v>-0.72513228727210943</v>
      </c>
      <c r="J43" s="250">
        <f>('Enrollment Distribution by Age'!AC41-'Enrollment Distribution by Age'!AA41)*100</f>
        <v>-2.0949874452574679</v>
      </c>
      <c r="K43" s="250">
        <f>('Enrollment Distribution by Age'!CB41-'Enrollment Distribution by Age'!BZ41)*100</f>
        <v>0.93749440671622164</v>
      </c>
      <c r="L43" s="250">
        <f>('Enrollment Distribution by Age'!CN41-'Enrollment Distribution by Age'!CL41)*100</f>
        <v>1.266953971157565</v>
      </c>
      <c r="M43" s="250">
        <f>('Enrollment Distribution by Age'!DL41-'Enrollment Distribution by Age'!DJ41)*100</f>
        <v>0.53948419700890204</v>
      </c>
      <c r="N43" s="250">
        <f>('Enrollment Distribution by Age'!DZ41-'Enrollment Distribution by Age'!DX41)*100</f>
        <v>7.6187157646881248E-2</v>
      </c>
      <c r="Q43" s="343">
        <f t="shared" si="4"/>
        <v>100</v>
      </c>
      <c r="S43" s="339">
        <f t="shared" si="1"/>
        <v>59.219374341549525</v>
      </c>
      <c r="T43" s="340">
        <f t="shared" si="2"/>
        <v>35.55668131471797</v>
      </c>
      <c r="U43" s="339">
        <f t="shared" si="3"/>
        <v>4.9774109964787723</v>
      </c>
    </row>
    <row r="44" spans="1:21">
      <c r="A44" s="255" t="s">
        <v>44</v>
      </c>
      <c r="B44" s="256"/>
      <c r="C44" s="250">
        <f>+'Enrollment Distribution by Age'!O42*100</f>
        <v>6.8443888343790231</v>
      </c>
      <c r="D44" s="250">
        <f>+'Enrollment Distribution by Age'!AC42*100</f>
        <v>59.411203427820439</v>
      </c>
      <c r="E44" s="250">
        <f>+'Enrollment Distribution by Age'!CB42*100</f>
        <v>30.566382515235258</v>
      </c>
      <c r="F44" s="250">
        <f>+'Enrollment Distribution by Age'!CN42*100</f>
        <v>2.8868225148751927</v>
      </c>
      <c r="G44" s="250">
        <f>+'Enrollment Distribution by Age'!DL42*100</f>
        <v>0.14402606871843804</v>
      </c>
      <c r="H44" s="310">
        <f>+'Enrollment Distribution by Age'!DZ42*100</f>
        <v>0.14717663897165387</v>
      </c>
      <c r="I44" s="250">
        <f>('Enrollment Distribution by Age'!O42-'Enrollment Distribution by Age'!M42)*100</f>
        <v>0.24134275764873536</v>
      </c>
      <c r="J44" s="250">
        <f>('Enrollment Distribution by Age'!AC42-'Enrollment Distribution by Age'!AA42)*100</f>
        <v>13.024025074697809</v>
      </c>
      <c r="K44" s="250">
        <f>('Enrollment Distribution by Age'!CB42-'Enrollment Distribution by Age'!BZ42)*100</f>
        <v>-11.629038163157556</v>
      </c>
      <c r="L44" s="250">
        <f>('Enrollment Distribution by Age'!CN42-'Enrollment Distribution by Age'!CL42)*100</f>
        <v>-1.2587223427439682</v>
      </c>
      <c r="M44" s="250">
        <f>('Enrollment Distribution by Age'!DL42-'Enrollment Distribution by Age'!DJ42)*100</f>
        <v>1.9854468016551434E-3</v>
      </c>
      <c r="N44" s="250">
        <f>('Enrollment Distribution by Age'!DZ42-'Enrollment Distribution by Age'!DX42)*100</f>
        <v>-0.37959277324667473</v>
      </c>
      <c r="Q44" s="343">
        <f t="shared" si="4"/>
        <v>100</v>
      </c>
      <c r="S44" s="339">
        <f t="shared" si="1"/>
        <v>66.255592262199457</v>
      </c>
      <c r="T44" s="340">
        <f t="shared" si="2"/>
        <v>30.566382515235258</v>
      </c>
      <c r="U44" s="339">
        <f t="shared" si="3"/>
        <v>3.030848583593631</v>
      </c>
    </row>
    <row r="45" spans="1:21">
      <c r="A45" s="255" t="s">
        <v>45</v>
      </c>
      <c r="B45" s="256"/>
      <c r="C45" s="250">
        <f>+'Enrollment Distribution by Age'!O43*100</f>
        <v>7.0348150378726464</v>
      </c>
      <c r="D45" s="250">
        <f>+'Enrollment Distribution by Age'!AC43*100</f>
        <v>58.92196150193417</v>
      </c>
      <c r="E45" s="250">
        <f>+'Enrollment Distribution by Age'!CB43*100</f>
        <v>29.964559542285329</v>
      </c>
      <c r="F45" s="250">
        <f>+'Enrollment Distribution by Age'!CN43*100</f>
        <v>3.1145908132774314</v>
      </c>
      <c r="G45" s="250">
        <f>+'Enrollment Distribution by Age'!DL43*100</f>
        <v>0.71344189386393642</v>
      </c>
      <c r="H45" s="310">
        <f>+'Enrollment Distribution by Age'!DZ43*100</f>
        <v>0.25063121076648676</v>
      </c>
      <c r="I45" s="250">
        <f>('Enrollment Distribution by Age'!O43-'Enrollment Distribution by Age'!M43)*100</f>
        <v>1.2693876819727592</v>
      </c>
      <c r="J45" s="250">
        <f>('Enrollment Distribution by Age'!AC43-'Enrollment Distribution by Age'!AA43)*100</f>
        <v>-0.876561569735268</v>
      </c>
      <c r="K45" s="250">
        <f>('Enrollment Distribution by Age'!CB43-'Enrollment Distribution by Age'!BZ43)*100</f>
        <v>-0.32812269046605391</v>
      </c>
      <c r="L45" s="250">
        <f>('Enrollment Distribution by Age'!CN43-'Enrollment Distribution by Age'!CL43)*100</f>
        <v>-0.13806637714387748</v>
      </c>
      <c r="M45" s="250">
        <f>('Enrollment Distribution by Age'!DL43-'Enrollment Distribution by Age'!DJ43)*100</f>
        <v>6.3669314266795451E-2</v>
      </c>
      <c r="N45" s="250">
        <f>('Enrollment Distribution by Age'!DZ43-'Enrollment Distribution by Age'!DX43)*100</f>
        <v>9.6936411056490653E-3</v>
      </c>
      <c r="Q45" s="343">
        <f t="shared" si="4"/>
        <v>99.999999999999986</v>
      </c>
      <c r="S45" s="339">
        <f t="shared" si="1"/>
        <v>65.95677653980681</v>
      </c>
      <c r="T45" s="340">
        <f t="shared" si="2"/>
        <v>29.964559542285329</v>
      </c>
      <c r="U45" s="339">
        <f t="shared" si="3"/>
        <v>3.828032707141368</v>
      </c>
    </row>
    <row r="46" spans="1:21">
      <c r="A46" s="21" t="s">
        <v>48</v>
      </c>
      <c r="B46" s="22"/>
      <c r="C46" s="127">
        <f>+'Enrollment Distribution by Age'!O44*100</f>
        <v>3.6774851147932233</v>
      </c>
      <c r="D46" s="127">
        <f>+'Enrollment Distribution by Age'!AC44*100</f>
        <v>61.631281930166935</v>
      </c>
      <c r="E46" s="127">
        <f>+'Enrollment Distribution by Age'!CB44*100</f>
        <v>31.112412832974929</v>
      </c>
      <c r="F46" s="127">
        <f>+'Enrollment Distribution by Age'!CN44*100</f>
        <v>3.0360849730885406</v>
      </c>
      <c r="G46" s="127">
        <f>+'Enrollment Distribution by Age'!DL44*100</f>
        <v>0.29568422230232821</v>
      </c>
      <c r="H46" s="309">
        <f>+'Enrollment Distribution by Age'!DZ44*100</f>
        <v>0.24705092667404194</v>
      </c>
      <c r="I46" s="127">
        <f>('Enrollment Distribution by Age'!O44-'Enrollment Distribution by Age'!M44)*100</f>
        <v>1.0235585348675729</v>
      </c>
      <c r="J46" s="127">
        <f>('Enrollment Distribution by Age'!AC44-'Enrollment Distribution by Age'!AA44)*100</f>
        <v>2.8821532126948157</v>
      </c>
      <c r="K46" s="127">
        <f>('Enrollment Distribution by Age'!CB44-'Enrollment Distribution by Age'!BZ44)*100</f>
        <v>-3.5396550108912406</v>
      </c>
      <c r="L46" s="127">
        <f>('Enrollment Distribution by Age'!CN44-'Enrollment Distribution by Age'!CL44)*100</f>
        <v>-0.38761972022000984</v>
      </c>
      <c r="M46" s="127">
        <f>('Enrollment Distribution by Age'!DL44-'Enrollment Distribution by Age'!DJ44)*100</f>
        <v>4.5771350555116323E-2</v>
      </c>
      <c r="N46" s="127">
        <f>('Enrollment Distribution by Age'!DZ44-'Enrollment Distribution by Age'!DX44)*100</f>
        <v>-2.4208367006255463E-2</v>
      </c>
      <c r="Q46" s="343">
        <f t="shared" si="4"/>
        <v>99.999999999999986</v>
      </c>
      <c r="S46" s="339">
        <f t="shared" si="1"/>
        <v>65.308767044960163</v>
      </c>
      <c r="T46" s="340">
        <f t="shared" si="2"/>
        <v>31.112412832974929</v>
      </c>
      <c r="U46" s="339">
        <f t="shared" si="3"/>
        <v>3.3317691953908688</v>
      </c>
    </row>
    <row r="47" spans="1:21" ht="14.25">
      <c r="A47" s="21" t="s">
        <v>115</v>
      </c>
      <c r="B47" s="22"/>
      <c r="C47" s="127">
        <f>+'Enrollment Distribution by Age'!O45*100</f>
        <v>6.3976389099664548</v>
      </c>
      <c r="D47" s="127">
        <f>+'Enrollment Distribution by Age'!AC45*100</f>
        <v>46.157452813307629</v>
      </c>
      <c r="E47" s="127">
        <f>+'Enrollment Distribution by Age'!CB45*100</f>
        <v>40.84024362897545</v>
      </c>
      <c r="F47" s="127">
        <f>+'Enrollment Distribution by Age'!CN45*100</f>
        <v>5.8624071611878836</v>
      </c>
      <c r="G47" s="127">
        <f>+'Enrollment Distribution by Age'!DL45*100</f>
        <v>0.38369978096948748</v>
      </c>
      <c r="H47" s="309">
        <f>+'Enrollment Distribution by Age'!DZ45*100</f>
        <v>0.35855770559309247</v>
      </c>
      <c r="I47" s="127">
        <f>('Enrollment Distribution by Age'!O45-'Enrollment Distribution by Age'!M45)*100</f>
        <v>1.636509223946466</v>
      </c>
      <c r="J47" s="127">
        <f>('Enrollment Distribution by Age'!AC45-'Enrollment Distribution by Age'!AA45)*100</f>
        <v>-2.7528066401153128</v>
      </c>
      <c r="K47" s="127">
        <f>('Enrollment Distribution by Age'!CB45-'Enrollment Distribution by Age'!BZ45)*100</f>
        <v>0.69741652030884116</v>
      </c>
      <c r="L47" s="127">
        <f>('Enrollment Distribution by Age'!CN45-'Enrollment Distribution by Age'!CL45)*100</f>
        <v>0.58992116018868201</v>
      </c>
      <c r="M47" s="127">
        <f>('Enrollment Distribution by Age'!DL45-'Enrollment Distribution by Age'!DJ45)*100</f>
        <v>0.14520247225902322</v>
      </c>
      <c r="N47" s="127">
        <f>('Enrollment Distribution by Age'!DZ45-'Enrollment Distribution by Age'!DX45)*100</f>
        <v>-0.3162427365876998</v>
      </c>
      <c r="Q47" s="343">
        <f t="shared" si="4"/>
        <v>100</v>
      </c>
      <c r="S47" s="339">
        <f t="shared" si="1"/>
        <v>52.555091723274082</v>
      </c>
      <c r="T47" s="340">
        <f t="shared" si="2"/>
        <v>40.84024362897545</v>
      </c>
      <c r="U47" s="339">
        <f t="shared" si="3"/>
        <v>6.2461069421573709</v>
      </c>
    </row>
    <row r="48" spans="1:21" ht="14.25">
      <c r="A48" s="21" t="s">
        <v>116</v>
      </c>
      <c r="B48" s="22"/>
      <c r="C48" s="127">
        <f>+'Enrollment Distribution by Age'!O46*100</f>
        <v>6.1149371779600292</v>
      </c>
      <c r="D48" s="127">
        <f>+'Enrollment Distribution by Age'!AC46*100</f>
        <v>53.484078845881768</v>
      </c>
      <c r="E48" s="127">
        <f>+'Enrollment Distribution by Age'!CB46*100</f>
        <v>35.746721981096343</v>
      </c>
      <c r="F48" s="127">
        <f>+'Enrollment Distribution by Age'!CN46*100</f>
        <v>3.7935110514761923</v>
      </c>
      <c r="G48" s="127">
        <f>+'Enrollment Distribution by Age'!DL46*100</f>
        <v>0.21450315137076639</v>
      </c>
      <c r="H48" s="309">
        <f>+'Enrollment Distribution by Age'!DZ46*100</f>
        <v>0.6462477922149048</v>
      </c>
      <c r="I48" s="127">
        <f>('Enrollment Distribution by Age'!O46-'Enrollment Distribution by Age'!M46)*100</f>
        <v>1.0045201147225549</v>
      </c>
      <c r="J48" s="127">
        <f>('Enrollment Distribution by Age'!AC46-'Enrollment Distribution by Age'!AA46)*100</f>
        <v>-0.61828459863240148</v>
      </c>
      <c r="K48" s="127">
        <f>('Enrollment Distribution by Age'!CB46-'Enrollment Distribution by Age'!BZ46)*100</f>
        <v>-0.72604212331164875</v>
      </c>
      <c r="L48" s="127">
        <f>('Enrollment Distribution by Age'!CN46-'Enrollment Distribution by Age'!CL46)*100</f>
        <v>0.44962599708430262</v>
      </c>
      <c r="M48" s="127">
        <f>('Enrollment Distribution by Age'!DL46-'Enrollment Distribution by Age'!DJ46)*100</f>
        <v>4.435958686308996E-2</v>
      </c>
      <c r="N48" s="127">
        <f>('Enrollment Distribution by Age'!DZ46-'Enrollment Distribution by Age'!DX46)*100</f>
        <v>-0.15417897672590464</v>
      </c>
      <c r="Q48" s="343">
        <f t="shared" si="4"/>
        <v>100</v>
      </c>
      <c r="S48" s="339">
        <f t="shared" si="1"/>
        <v>59.599016023841799</v>
      </c>
      <c r="T48" s="340">
        <f t="shared" si="2"/>
        <v>35.746721981096343</v>
      </c>
      <c r="U48" s="339">
        <f t="shared" si="3"/>
        <v>4.008014202846959</v>
      </c>
    </row>
    <row r="49" spans="1:21">
      <c r="A49" s="21" t="s">
        <v>52</v>
      </c>
      <c r="B49" s="22"/>
      <c r="C49" s="127">
        <f>+'Enrollment Distribution by Age'!O47*100</f>
        <v>5.2194758730908228</v>
      </c>
      <c r="D49" s="127">
        <f>+'Enrollment Distribution by Age'!AC47*100</f>
        <v>67.242976227230628</v>
      </c>
      <c r="E49" s="127">
        <f>+'Enrollment Distribution by Age'!CB47*100</f>
        <v>25.116684524998639</v>
      </c>
      <c r="F49" s="127">
        <f>+'Enrollment Distribution by Age'!CN47*100</f>
        <v>2.1321032272124656</v>
      </c>
      <c r="G49" s="127">
        <f>+'Enrollment Distribution by Age'!DL47*100</f>
        <v>0.16163303851951402</v>
      </c>
      <c r="H49" s="309">
        <f>+'Enrollment Distribution by Age'!DZ47*100</f>
        <v>0.12712710894793236</v>
      </c>
      <c r="I49" s="127">
        <f>('Enrollment Distribution by Age'!O47-'Enrollment Distribution by Age'!M47)*100</f>
        <v>1.305666976314044</v>
      </c>
      <c r="J49" s="127">
        <f>('Enrollment Distribution by Age'!AC47-'Enrollment Distribution by Age'!AA47)*100</f>
        <v>7.8423922689092151</v>
      </c>
      <c r="K49" s="127">
        <f>('Enrollment Distribution by Age'!CB47-'Enrollment Distribution by Age'!BZ47)*100</f>
        <v>-7.7860749643240856</v>
      </c>
      <c r="L49" s="127">
        <f>('Enrollment Distribution by Age'!CN47-'Enrollment Distribution by Age'!CL47)*100</f>
        <v>-1.1834346442022021</v>
      </c>
      <c r="M49" s="127">
        <f>('Enrollment Distribution by Age'!DL47-'Enrollment Distribution by Age'!DJ47)*100</f>
        <v>-2.7294653700100122E-2</v>
      </c>
      <c r="N49" s="127">
        <f>('Enrollment Distribution by Age'!DZ47-'Enrollment Distribution by Age'!DX47)*100</f>
        <v>-0.15125498299687784</v>
      </c>
      <c r="Q49" s="343">
        <f t="shared" si="4"/>
        <v>100.00000000000001</v>
      </c>
      <c r="S49" s="339">
        <f t="shared" si="1"/>
        <v>72.462452100321457</v>
      </c>
      <c r="T49" s="340">
        <f t="shared" si="2"/>
        <v>25.116684524998639</v>
      </c>
      <c r="U49" s="339">
        <f t="shared" si="3"/>
        <v>2.2937362657319795</v>
      </c>
    </row>
    <row r="50" spans="1:21">
      <c r="A50" s="255" t="s">
        <v>58</v>
      </c>
      <c r="B50" s="256"/>
      <c r="C50" s="250">
        <f>+'Enrollment Distribution by Age'!O48*100</f>
        <v>4.8715773906613604</v>
      </c>
      <c r="D50" s="250">
        <f>+'Enrollment Distribution by Age'!AC48*100</f>
        <v>58.696708060575745</v>
      </c>
      <c r="E50" s="250">
        <f>+'Enrollment Distribution by Age'!CB48*100</f>
        <v>32.854149902495962</v>
      </c>
      <c r="F50" s="250">
        <f>+'Enrollment Distribution by Age'!CN48*100</f>
        <v>3.2897646129198295</v>
      </c>
      <c r="G50" s="250">
        <f>+'Enrollment Distribution by Age'!DL48*100</f>
        <v>0.21385644795314007</v>
      </c>
      <c r="H50" s="310">
        <f>+'Enrollment Distribution by Age'!DZ48*100</f>
        <v>7.3943585393967073E-2</v>
      </c>
      <c r="I50" s="250">
        <f>('Enrollment Distribution by Age'!O48-'Enrollment Distribution by Age'!M48)*100</f>
        <v>0.92174211881440249</v>
      </c>
      <c r="J50" s="250">
        <f>('Enrollment Distribution by Age'!AC48-'Enrollment Distribution by Age'!AA48)*100</f>
        <v>-8.0882716441877278</v>
      </c>
      <c r="K50" s="250">
        <f>('Enrollment Distribution by Age'!CB48-'Enrollment Distribution by Age'!BZ48)*100</f>
        <v>6.8252815212003437</v>
      </c>
      <c r="L50" s="250">
        <f>('Enrollment Distribution by Age'!CN48-'Enrollment Distribution by Age'!CL48)*100</f>
        <v>0.7305625888567775</v>
      </c>
      <c r="M50" s="250">
        <f>('Enrollment Distribution by Age'!DL48-'Enrollment Distribution by Age'!DJ48)*100</f>
        <v>0.11556561630349227</v>
      </c>
      <c r="N50" s="250">
        <f>('Enrollment Distribution by Age'!DZ48-'Enrollment Distribution by Age'!DX48)*100</f>
        <v>-0.50488020098729214</v>
      </c>
      <c r="Q50" s="343">
        <f t="shared" si="4"/>
        <v>99.999999999999986</v>
      </c>
      <c r="S50" s="339">
        <f t="shared" si="1"/>
        <v>63.568285451237102</v>
      </c>
      <c r="T50" s="340">
        <f t="shared" si="2"/>
        <v>32.854149902495962</v>
      </c>
      <c r="U50" s="339">
        <f t="shared" si="3"/>
        <v>3.5036210608729697</v>
      </c>
    </row>
    <row r="51" spans="1:21">
      <c r="A51" s="255" t="s">
        <v>59</v>
      </c>
      <c r="B51" s="256"/>
      <c r="C51" s="250">
        <f>+'Enrollment Distribution by Age'!O49*100</f>
        <v>4.0501858389701386</v>
      </c>
      <c r="D51" s="250">
        <f>+'Enrollment Distribution by Age'!AC49*100</f>
        <v>60.625359243284926</v>
      </c>
      <c r="E51" s="250">
        <f>+'Enrollment Distribution by Age'!CB49*100</f>
        <v>31.605382091516198</v>
      </c>
      <c r="F51" s="250">
        <f>+'Enrollment Distribution by Age'!CN49*100</f>
        <v>3.343811411788483</v>
      </c>
      <c r="G51" s="250">
        <f>+'Enrollment Distribution by Age'!DL49*100</f>
        <v>0.21386173809964065</v>
      </c>
      <c r="H51" s="310">
        <f>+'Enrollment Distribution by Age'!DZ49*100</f>
        <v>0.1613996763406135</v>
      </c>
      <c r="I51" s="250">
        <f>('Enrollment Distribution by Age'!O49-'Enrollment Distribution by Age'!M49)*100</f>
        <v>1.334980157821539</v>
      </c>
      <c r="J51" s="250">
        <f>('Enrollment Distribution by Age'!AC49-'Enrollment Distribution by Age'!AA49)*100</f>
        <v>1.0476843296847949</v>
      </c>
      <c r="K51" s="250">
        <f>('Enrollment Distribution by Age'!CB49-'Enrollment Distribution by Age'!BZ49)*100</f>
        <v>-2.3704886283643365</v>
      </c>
      <c r="L51" s="250">
        <f>('Enrollment Distribution by Age'!CN49-'Enrollment Distribution by Age'!CL49)*100</f>
        <v>0.15624463558678997</v>
      </c>
      <c r="M51" s="250">
        <f>('Enrollment Distribution by Age'!DL49-'Enrollment Distribution by Age'!DJ49)*100</f>
        <v>-3.3532335865058341E-2</v>
      </c>
      <c r="N51" s="250">
        <f>('Enrollment Distribution by Age'!DZ49-'Enrollment Distribution by Age'!DX49)*100</f>
        <v>-0.13488815886373035</v>
      </c>
      <c r="Q51" s="343">
        <f t="shared" si="4"/>
        <v>99.999999999999986</v>
      </c>
      <c r="S51" s="339">
        <f t="shared" si="1"/>
        <v>64.67554508225507</v>
      </c>
      <c r="T51" s="340">
        <f t="shared" si="2"/>
        <v>31.605382091516198</v>
      </c>
      <c r="U51" s="339">
        <f t="shared" si="3"/>
        <v>3.5576731498881236</v>
      </c>
    </row>
    <row r="52" spans="1:21">
      <c r="A52" s="261" t="s">
        <v>63</v>
      </c>
      <c r="B52" s="262"/>
      <c r="C52" s="250">
        <f>+'Enrollment Distribution by Age'!O50*100</f>
        <v>2.1404342542037766</v>
      </c>
      <c r="D52" s="250">
        <f>+'Enrollment Distribution by Age'!AC50*100</f>
        <v>63.852056086633169</v>
      </c>
      <c r="E52" s="250">
        <f>+'Enrollment Distribution by Age'!CB50*100</f>
        <v>30.470351357724613</v>
      </c>
      <c r="F52" s="250">
        <f>+'Enrollment Distribution by Age'!CN50*100</f>
        <v>2.8696330425003174</v>
      </c>
      <c r="G52" s="250">
        <f>+'Enrollment Distribution by Age'!DL50*100</f>
        <v>0.13967240472346679</v>
      </c>
      <c r="H52" s="310">
        <f>+'Enrollment Distribution by Age'!DZ50*100</f>
        <v>0.52785285421466011</v>
      </c>
      <c r="I52" s="250">
        <f>('Enrollment Distribution by Age'!O50-'Enrollment Distribution by Age'!M50)*100</f>
        <v>0.97046289897145632</v>
      </c>
      <c r="J52" s="250">
        <f>('Enrollment Distribution by Age'!AC50-'Enrollment Distribution by Age'!AA50)*100</f>
        <v>0.4838778194556137</v>
      </c>
      <c r="K52" s="250">
        <f>('Enrollment Distribution by Age'!CB50-'Enrollment Distribution by Age'!BZ50)*100</f>
        <v>-0.89008910207971081</v>
      </c>
      <c r="L52" s="250">
        <f>('Enrollment Distribution by Age'!CN50-'Enrollment Distribution by Age'!CL50)*100</f>
        <v>-0.19386905935601245</v>
      </c>
      <c r="M52" s="250">
        <f>('Enrollment Distribution by Age'!DL50-'Enrollment Distribution by Age'!DJ50)*100</f>
        <v>2.8069413763309042E-2</v>
      </c>
      <c r="N52" s="250">
        <f>('Enrollment Distribution by Age'!DZ50-'Enrollment Distribution by Age'!DX50)*100</f>
        <v>-0.39845197075464905</v>
      </c>
      <c r="Q52" s="343">
        <f t="shared" si="4"/>
        <v>100</v>
      </c>
      <c r="S52" s="339">
        <f t="shared" si="1"/>
        <v>65.992490340836952</v>
      </c>
      <c r="T52" s="340">
        <f t="shared" si="2"/>
        <v>30.470351357724613</v>
      </c>
      <c r="U52" s="339">
        <f t="shared" si="3"/>
        <v>3.0093054472237841</v>
      </c>
    </row>
    <row r="53" spans="1:21">
      <c r="A53" s="258" t="s">
        <v>67</v>
      </c>
      <c r="B53" s="259"/>
      <c r="C53" s="260">
        <f>+'Enrollment Distribution by Age'!O51*100</f>
        <v>3.3437631345444356</v>
      </c>
      <c r="D53" s="260">
        <f>+'Enrollment Distribution by Age'!AC51*100</f>
        <v>61.890660154221877</v>
      </c>
      <c r="E53" s="260">
        <f>+'Enrollment Distribution by Age'!CB51*100</f>
        <v>31.039418055551739</v>
      </c>
      <c r="F53" s="260">
        <f>+'Enrollment Distribution by Age'!CN51*100</f>
        <v>3.3580480247018714</v>
      </c>
      <c r="G53" s="260">
        <f>+'Enrollment Distribution by Age'!DL51*100</f>
        <v>0.27278646012180613</v>
      </c>
      <c r="H53" s="311">
        <f>+'Enrollment Distribution by Age'!DZ51*100</f>
        <v>9.5324170858274659E-2</v>
      </c>
      <c r="I53" s="260">
        <f>('Enrollment Distribution by Age'!O51-'Enrollment Distribution by Age'!M51)*100</f>
        <v>0.7315441488098775</v>
      </c>
      <c r="J53" s="260">
        <f>('Enrollment Distribution by Age'!AC51-'Enrollment Distribution by Age'!AA51)*100</f>
        <v>0.6234151876715055</v>
      </c>
      <c r="K53" s="260">
        <f>('Enrollment Distribution by Age'!CB51-'Enrollment Distribution by Age'!BZ51)*100</f>
        <v>-0.83082724176055667</v>
      </c>
      <c r="L53" s="260">
        <f>('Enrollment Distribution by Age'!CN51-'Enrollment Distribution by Age'!CL51)*100</f>
        <v>-0.29180313243138273</v>
      </c>
      <c r="M53" s="260">
        <f>('Enrollment Distribution by Age'!DL51-'Enrollment Distribution by Age'!DJ51)*100</f>
        <v>-0.13266364284118051</v>
      </c>
      <c r="N53" s="260">
        <f>('Enrollment Distribution by Age'!DZ51-'Enrollment Distribution by Age'!DX51)*100</f>
        <v>-9.9665319448266967E-2</v>
      </c>
      <c r="Q53" s="343">
        <f t="shared" si="4"/>
        <v>100</v>
      </c>
      <c r="S53" s="339">
        <f t="shared" si="1"/>
        <v>65.234423288766308</v>
      </c>
      <c r="T53" s="340">
        <f t="shared" si="2"/>
        <v>31.039418055551739</v>
      </c>
      <c r="U53" s="339">
        <f t="shared" si="3"/>
        <v>3.6308344848236773</v>
      </c>
    </row>
    <row r="54" spans="1:21">
      <c r="A54" s="257" t="s">
        <v>91</v>
      </c>
      <c r="B54" s="22"/>
      <c r="C54" s="127">
        <f>+'Enrollment Distribution by Age'!O52*100</f>
        <v>3.4677396390393369</v>
      </c>
      <c r="D54" s="127">
        <f>+'Enrollment Distribution by Age'!AC52*100</f>
        <v>63.551715104193363</v>
      </c>
      <c r="E54" s="127">
        <f>+'Enrollment Distribution by Age'!CB52*100</f>
        <v>29.505857495144856</v>
      </c>
      <c r="F54" s="127">
        <f>+'Enrollment Distribution by Age'!CN52*100</f>
        <v>2.7849726916001756</v>
      </c>
      <c r="G54" s="127">
        <f>+'Enrollment Distribution by Age'!DL52*100</f>
        <v>0.20741854465307794</v>
      </c>
      <c r="H54" s="309">
        <f>+'Enrollment Distribution by Age'!DZ52*100</f>
        <v>0.48229652536919021</v>
      </c>
      <c r="I54" s="127">
        <f>('Enrollment Distribution by Age'!O52-'Enrollment Distribution by Age'!M52)*100</f>
        <v>0.7146028611659978</v>
      </c>
      <c r="J54" s="127">
        <f>('Enrollment Distribution by Age'!AC52-'Enrollment Distribution by Age'!AA52)*100</f>
        <v>3.9589993606192753E-2</v>
      </c>
      <c r="K54" s="127">
        <f>('Enrollment Distribution by Age'!CB52-'Enrollment Distribution by Age'!BZ52)*100</f>
        <v>-0.50802196420105528</v>
      </c>
      <c r="L54" s="127">
        <f>('Enrollment Distribution by Age'!CN52-'Enrollment Distribution by Age'!CL52)*100</f>
        <v>-0.10773246747195556</v>
      </c>
      <c r="M54" s="127">
        <f>('Enrollment Distribution by Age'!DL52-'Enrollment Distribution by Age'!DJ52)*100</f>
        <v>2.7660169034733791E-3</v>
      </c>
      <c r="N54" s="127">
        <f>('Enrollment Distribution by Age'!DZ52-'Enrollment Distribution by Age'!DX52)*100</f>
        <v>-0.14120444000266208</v>
      </c>
      <c r="Q54" s="343">
        <f t="shared" si="4"/>
        <v>100</v>
      </c>
      <c r="S54" s="339">
        <f t="shared" si="1"/>
        <v>67.0194547432327</v>
      </c>
      <c r="T54" s="340">
        <f t="shared" si="2"/>
        <v>29.505857495144856</v>
      </c>
      <c r="U54" s="339">
        <f t="shared" si="3"/>
        <v>2.9923912362532534</v>
      </c>
    </row>
    <row r="55" spans="1:21">
      <c r="A55" s="252"/>
      <c r="B55" s="22"/>
      <c r="C55" s="127"/>
      <c r="D55" s="127"/>
      <c r="E55" s="127"/>
      <c r="F55" s="127"/>
      <c r="G55" s="127"/>
      <c r="H55" s="309"/>
      <c r="I55" s="127"/>
      <c r="J55" s="127"/>
      <c r="K55" s="127"/>
      <c r="L55" s="127"/>
      <c r="M55" s="127"/>
      <c r="N55" s="127"/>
      <c r="Q55" s="343"/>
      <c r="S55" s="339"/>
      <c r="T55" s="340"/>
      <c r="U55" s="339"/>
    </row>
    <row r="56" spans="1:21" ht="14.25">
      <c r="A56" s="255" t="s">
        <v>117</v>
      </c>
      <c r="B56" s="256"/>
      <c r="C56" s="250">
        <f>+'Enrollment Distribution by Age'!O54*100</f>
        <v>2.5909855398425603</v>
      </c>
      <c r="D56" s="250">
        <f>+'Enrollment Distribution by Age'!AC54*100</f>
        <v>63.225122657563972</v>
      </c>
      <c r="E56" s="250">
        <f>+'Enrollment Distribution by Age'!CB54*100</f>
        <v>30.666878974552908</v>
      </c>
      <c r="F56" s="250">
        <f>+'Enrollment Distribution by Age'!CN54*100</f>
        <v>3.0816157957067363</v>
      </c>
      <c r="G56" s="250">
        <f>+'Enrollment Distribution by Age'!DL54*100</f>
        <v>0.37518784271966404</v>
      </c>
      <c r="H56" s="310">
        <f>+'Enrollment Distribution by Age'!DZ54*100</f>
        <v>6.0209189614163584E-2</v>
      </c>
      <c r="I56" s="250">
        <f>('Enrollment Distribution by Age'!O54-'Enrollment Distribution by Age'!M54)*100</f>
        <v>0.12473705640209977</v>
      </c>
      <c r="J56" s="250">
        <f>('Enrollment Distribution by Age'!AC54-'Enrollment Distribution by Age'!AA54)*100</f>
        <v>-0.81370126664677134</v>
      </c>
      <c r="K56" s="250">
        <f>('Enrollment Distribution by Age'!CB54-'Enrollment Distribution by Age'!BZ54)*100</f>
        <v>1.0414369135807622</v>
      </c>
      <c r="L56" s="250">
        <f>('Enrollment Distribution by Age'!CN54-'Enrollment Distribution by Age'!CL54)*100</f>
        <v>-0.12135795167961851</v>
      </c>
      <c r="M56" s="250">
        <f>('Enrollment Distribution by Age'!DL54-'Enrollment Distribution by Age'!DJ54)*100</f>
        <v>-0.17877586310650601</v>
      </c>
      <c r="N56" s="250">
        <f>('Enrollment Distribution by Age'!DZ54-'Enrollment Distribution by Age'!DX54)*100</f>
        <v>-5.2338888549960425E-2</v>
      </c>
      <c r="Q56" s="343">
        <f t="shared" si="4"/>
        <v>100.00000000000003</v>
      </c>
      <c r="S56" s="339">
        <f t="shared" si="1"/>
        <v>65.816108197406535</v>
      </c>
      <c r="T56" s="340">
        <f t="shared" si="2"/>
        <v>30.666878974552908</v>
      </c>
      <c r="U56" s="339">
        <f t="shared" si="3"/>
        <v>3.4568036384264005</v>
      </c>
    </row>
    <row r="57" spans="1:21">
      <c r="A57" s="255" t="s">
        <v>46</v>
      </c>
      <c r="B57" s="256"/>
      <c r="C57" s="250">
        <f>+'Enrollment Distribution by Age'!O55*100</f>
        <v>1.8320726525657187</v>
      </c>
      <c r="D57" s="250">
        <f>+'Enrollment Distribution by Age'!AC55*100</f>
        <v>61.356632581594063</v>
      </c>
      <c r="E57" s="250">
        <f>+'Enrollment Distribution by Age'!CB55*100</f>
        <v>32.345994614869802</v>
      </c>
      <c r="F57" s="250">
        <f>+'Enrollment Distribution by Age'!CN55*100</f>
        <v>3.0351667678324072</v>
      </c>
      <c r="G57" s="250">
        <f>+'Enrollment Distribution by Age'!DL55*100</f>
        <v>0.21770089181491337</v>
      </c>
      <c r="H57" s="310">
        <f>+'Enrollment Distribution by Age'!DZ55*100</f>
        <v>1.2124324913230922</v>
      </c>
      <c r="I57" s="250">
        <f>('Enrollment Distribution by Age'!O55-'Enrollment Distribution by Age'!M55)*100</f>
        <v>-0.81261661779611116</v>
      </c>
      <c r="J57" s="250">
        <f>('Enrollment Distribution by Age'!AC55-'Enrollment Distribution by Age'!AA55)*100</f>
        <v>0.83765857299669122</v>
      </c>
      <c r="K57" s="250">
        <f>('Enrollment Distribution by Age'!CB55-'Enrollment Distribution by Age'!BZ55)*100</f>
        <v>1.3641288136342911</v>
      </c>
      <c r="L57" s="250">
        <f>('Enrollment Distribution by Age'!CN55-'Enrollment Distribution by Age'!CL55)*100</f>
        <v>-1.7147407107453247</v>
      </c>
      <c r="M57" s="250">
        <f>('Enrollment Distribution by Age'!DL55-'Enrollment Distribution by Age'!DJ55)*100</f>
        <v>-2.1431399584864556E-2</v>
      </c>
      <c r="N57" s="250">
        <f>('Enrollment Distribution by Age'!DZ55-'Enrollment Distribution by Age'!DX55)*100</f>
        <v>0.34700134149532447</v>
      </c>
      <c r="Q57" s="343">
        <f t="shared" si="4"/>
        <v>100</v>
      </c>
      <c r="S57" s="339">
        <f t="shared" si="1"/>
        <v>63.188705234159784</v>
      </c>
      <c r="T57" s="340">
        <f t="shared" si="2"/>
        <v>32.345994614869802</v>
      </c>
      <c r="U57" s="339">
        <f t="shared" si="3"/>
        <v>3.2528676596473205</v>
      </c>
    </row>
    <row r="58" spans="1:21" ht="14.25">
      <c r="A58" s="255" t="s">
        <v>118</v>
      </c>
      <c r="B58" s="256"/>
      <c r="C58" s="250">
        <f>+'Enrollment Distribution by Age'!O56*100</f>
        <v>4.0014679106268263</v>
      </c>
      <c r="D58" s="250">
        <f>+'Enrollment Distribution by Age'!AC56*100</f>
        <v>60.374881790850964</v>
      </c>
      <c r="E58" s="250">
        <f>+'Enrollment Distribution by Age'!CB56*100</f>
        <v>30.412567573289671</v>
      </c>
      <c r="F58" s="250">
        <f>+'Enrollment Distribution by Age'!CN56*100</f>
        <v>4.2117743369701763</v>
      </c>
      <c r="G58" s="250">
        <f>+'Enrollment Distribution by Age'!DL56*100</f>
        <v>0.46577933351211731</v>
      </c>
      <c r="H58" s="310">
        <f>+'Enrollment Distribution by Age'!DZ56*100</f>
        <v>0.53352905475024348</v>
      </c>
      <c r="I58" s="250">
        <f>('Enrollment Distribution by Age'!O56-'Enrollment Distribution by Age'!M56)*100</f>
        <v>2.8655339460412379</v>
      </c>
      <c r="J58" s="250">
        <f>('Enrollment Distribution by Age'!AC56-'Enrollment Distribution by Age'!AA56)*100</f>
        <v>-2.1198916725472694</v>
      </c>
      <c r="K58" s="250">
        <f>('Enrollment Distribution by Age'!CB56-'Enrollment Distribution by Age'!BZ56)*100</f>
        <v>-0.5735423430257236</v>
      </c>
      <c r="L58" s="250">
        <f>('Enrollment Distribution by Age'!CN56-'Enrollment Distribution by Age'!CL56)*100</f>
        <v>1.1608773732628461</v>
      </c>
      <c r="M58" s="250">
        <f>('Enrollment Distribution by Age'!DL56-'Enrollment Distribution by Age'!DJ56)*100</f>
        <v>0.29332863300616857</v>
      </c>
      <c r="N58" s="250">
        <f>('Enrollment Distribution by Age'!DZ56-'Enrollment Distribution by Age'!DX56)*100</f>
        <v>-1.6263059367372539</v>
      </c>
      <c r="Q58" s="343">
        <f t="shared" si="4"/>
        <v>100.00000000000001</v>
      </c>
      <c r="S58" s="339">
        <f t="shared" si="1"/>
        <v>64.376349701477793</v>
      </c>
      <c r="T58" s="340">
        <f t="shared" si="2"/>
        <v>30.412567573289671</v>
      </c>
      <c r="U58" s="339">
        <f t="shared" si="3"/>
        <v>4.6775536704822933</v>
      </c>
    </row>
    <row r="59" spans="1:21">
      <c r="A59" s="255" t="s">
        <v>54</v>
      </c>
      <c r="B59" s="256"/>
      <c r="C59" s="250">
        <f>+'Enrollment Distribution by Age'!O57*100</f>
        <v>1.7167892687148423</v>
      </c>
      <c r="D59" s="250">
        <f>+'Enrollment Distribution by Age'!AC57*100</f>
        <v>56.154262224145391</v>
      </c>
      <c r="E59" s="250">
        <f>+'Enrollment Distribution by Age'!CB57*100</f>
        <v>37.219818260493291</v>
      </c>
      <c r="F59" s="250">
        <f>+'Enrollment Distribution by Age'!CN57*100</f>
        <v>4.2297706620510596</v>
      </c>
      <c r="G59" s="250">
        <f>+'Enrollment Distribution by Age'!DL57*100</f>
        <v>0.22609260060579833</v>
      </c>
      <c r="H59" s="310">
        <f>+'Enrollment Distribution by Age'!DZ57*100</f>
        <v>0.45326698398961485</v>
      </c>
      <c r="I59" s="250">
        <f>('Enrollment Distribution by Age'!O57-'Enrollment Distribution by Age'!M57)*100</f>
        <v>0.40163742723304163</v>
      </c>
      <c r="J59" s="250">
        <f>('Enrollment Distribution by Age'!AC57-'Enrollment Distribution by Age'!AA57)*100</f>
        <v>-9.0635387665933607</v>
      </c>
      <c r="K59" s="250">
        <f>('Enrollment Distribution by Age'!CB57-'Enrollment Distribution by Age'!BZ57)*100</f>
        <v>8.5839685943291713</v>
      </c>
      <c r="L59" s="250">
        <f>('Enrollment Distribution by Age'!CN57-'Enrollment Distribution by Age'!CL57)*100</f>
        <v>0.55084539821302414</v>
      </c>
      <c r="M59" s="250">
        <f>('Enrollment Distribution by Age'!DL57-'Enrollment Distribution by Age'!DJ57)*100</f>
        <v>-1.4003996095796403E-3</v>
      </c>
      <c r="N59" s="250">
        <f>('Enrollment Distribution by Age'!DZ57-'Enrollment Distribution by Age'!DX57)*100</f>
        <v>-0.47151225357230636</v>
      </c>
      <c r="Q59" s="343">
        <f t="shared" si="4"/>
        <v>100.00000000000001</v>
      </c>
      <c r="S59" s="339">
        <f t="shared" si="1"/>
        <v>57.871051492860232</v>
      </c>
      <c r="T59" s="340">
        <f t="shared" si="2"/>
        <v>37.219818260493291</v>
      </c>
      <c r="U59" s="339">
        <f t="shared" si="3"/>
        <v>4.4558632626568579</v>
      </c>
    </row>
    <row r="60" spans="1:21">
      <c r="A60" s="257" t="s">
        <v>55</v>
      </c>
      <c r="B60" s="22"/>
      <c r="C60" s="127">
        <f>+'Enrollment Distribution by Age'!O58*100</f>
        <v>1.7180887950034216</v>
      </c>
      <c r="D60" s="127">
        <f>+'Enrollment Distribution by Age'!AC58*100</f>
        <v>62.694563772059716</v>
      </c>
      <c r="E60" s="127">
        <f>+'Enrollment Distribution by Age'!CB58*100</f>
        <v>30.841604892216072</v>
      </c>
      <c r="F60" s="127">
        <f>+'Enrollment Distribution by Age'!CN58*100</f>
        <v>3.1890034993443019</v>
      </c>
      <c r="G60" s="127">
        <f>+'Enrollment Distribution by Age'!DL58*100</f>
        <v>0.27555333810898086</v>
      </c>
      <c r="H60" s="309">
        <f>+'Enrollment Distribution by Age'!DZ58*100</f>
        <v>1.281185703267504</v>
      </c>
      <c r="I60" s="127">
        <f>('Enrollment Distribution by Age'!O58-'Enrollment Distribution by Age'!M58)*100</f>
        <v>0.18056934466262661</v>
      </c>
      <c r="J60" s="127">
        <f>('Enrollment Distribution by Age'!AC58-'Enrollment Distribution by Age'!AA58)*100</f>
        <v>0.83756747590728597</v>
      </c>
      <c r="K60" s="127">
        <f>('Enrollment Distribution by Age'!CB58-'Enrollment Distribution by Age'!BZ58)*100</f>
        <v>-1.4782923779957158</v>
      </c>
      <c r="L60" s="127">
        <f>('Enrollment Distribution by Age'!CN58-'Enrollment Distribution by Age'!CL58)*100</f>
        <v>-3.7296788783507118E-2</v>
      </c>
      <c r="M60" s="127">
        <f>('Enrollment Distribution by Age'!DL58-'Enrollment Distribution by Age'!DJ58)*100</f>
        <v>-5.187501266206377E-2</v>
      </c>
      <c r="N60" s="127">
        <f>('Enrollment Distribution by Age'!DZ58-'Enrollment Distribution by Age'!DX58)*100</f>
        <v>0.54932735887137285</v>
      </c>
      <c r="Q60" s="343">
        <f t="shared" si="4"/>
        <v>99.999999999999986</v>
      </c>
      <c r="S60" s="339">
        <f t="shared" si="1"/>
        <v>64.412652567063134</v>
      </c>
      <c r="T60" s="340">
        <f t="shared" si="2"/>
        <v>30.841604892216072</v>
      </c>
      <c r="U60" s="339">
        <f t="shared" si="3"/>
        <v>3.4645568374532827</v>
      </c>
    </row>
    <row r="61" spans="1:21" ht="14.25">
      <c r="A61" s="257" t="s">
        <v>119</v>
      </c>
      <c r="B61" s="22"/>
      <c r="C61" s="127">
        <f>+'Enrollment Distribution by Age'!O59*100</f>
        <v>5.9868274767487328</v>
      </c>
      <c r="D61" s="127">
        <f>+'Enrollment Distribution by Age'!AC59*100</f>
        <v>62.125238646557733</v>
      </c>
      <c r="E61" s="127">
        <f>+'Enrollment Distribution by Age'!CB59*100</f>
        <v>29.035982917123516</v>
      </c>
      <c r="F61" s="127">
        <f>+'Enrollment Distribution by Age'!CN59*100</f>
        <v>2.5188808722387925</v>
      </c>
      <c r="G61" s="127">
        <f>+'Enrollment Distribution by Age'!DL59*100</f>
        <v>0.15909770515936608</v>
      </c>
      <c r="H61" s="309">
        <f>+'Enrollment Distribution by Age'!DZ59*100</f>
        <v>0.1739723821718562</v>
      </c>
      <c r="I61" s="127">
        <f>('Enrollment Distribution by Age'!O59-'Enrollment Distribution by Age'!M59)*100</f>
        <v>1.4042383080847745</v>
      </c>
      <c r="J61" s="127">
        <f>('Enrollment Distribution by Age'!AC59-'Enrollment Distribution by Age'!AA59)*100</f>
        <v>0.42388542359211856</v>
      </c>
      <c r="K61" s="127">
        <f>('Enrollment Distribution by Age'!CB59-'Enrollment Distribution by Age'!BZ59)*100</f>
        <v>-1.6527511238217385</v>
      </c>
      <c r="L61" s="127">
        <f>('Enrollment Distribution by Age'!CN59-'Enrollment Distribution by Age'!CL59)*100</f>
        <v>-0.15787558772746185</v>
      </c>
      <c r="M61" s="127">
        <f>('Enrollment Distribution by Age'!DL59-'Enrollment Distribution by Age'!DJ59)*100</f>
        <v>1.2192659028868128E-2</v>
      </c>
      <c r="N61" s="127">
        <f>('Enrollment Distribution by Age'!DZ59-'Enrollment Distribution by Age'!DX59)*100</f>
        <v>-2.968967915656642E-2</v>
      </c>
      <c r="Q61" s="343">
        <f t="shared" si="4"/>
        <v>100</v>
      </c>
      <c r="S61" s="339">
        <f t="shared" si="1"/>
        <v>68.112066123306462</v>
      </c>
      <c r="T61" s="340">
        <f t="shared" si="2"/>
        <v>29.035982917123516</v>
      </c>
      <c r="U61" s="339">
        <f t="shared" si="3"/>
        <v>2.6779785773981586</v>
      </c>
    </row>
    <row r="62" spans="1:21" ht="14.25">
      <c r="A62" s="257" t="s">
        <v>120</v>
      </c>
      <c r="B62" s="22"/>
      <c r="C62" s="127">
        <f>+'Enrollment Distribution by Age'!O60*100</f>
        <v>1.956582526910523</v>
      </c>
      <c r="D62" s="127">
        <f>+'Enrollment Distribution by Age'!AC60*100</f>
        <v>67.657327580574773</v>
      </c>
      <c r="E62" s="127">
        <f>+'Enrollment Distribution by Age'!CB60*100</f>
        <v>27.466111948821009</v>
      </c>
      <c r="F62" s="127">
        <f>+'Enrollment Distribution by Age'!CN60*100</f>
        <v>2.5359525632616156</v>
      </c>
      <c r="G62" s="127">
        <f>+'Enrollment Distribution by Age'!DL60*100</f>
        <v>0.16620628918326333</v>
      </c>
      <c r="H62" s="309">
        <f>+'Enrollment Distribution by Age'!DZ60*100</f>
        <v>0.21781909124882073</v>
      </c>
      <c r="I62" s="127">
        <f>('Enrollment Distribution by Age'!O60-'Enrollment Distribution by Age'!M60)*100</f>
        <v>0.13596118540139812</v>
      </c>
      <c r="J62" s="127">
        <f>('Enrollment Distribution by Age'!AC60-'Enrollment Distribution by Age'!AA60)*100</f>
        <v>1.0268302354622616</v>
      </c>
      <c r="K62" s="127">
        <f>('Enrollment Distribution by Age'!CB60-'Enrollment Distribution by Age'!BZ60)*100</f>
        <v>-0.78407641541506923</v>
      </c>
      <c r="L62" s="127">
        <f>('Enrollment Distribution by Age'!CN60-'Enrollment Distribution by Age'!CL60)*100</f>
        <v>-0.18017713297961285</v>
      </c>
      <c r="M62" s="127">
        <f>('Enrollment Distribution by Age'!DL60-'Enrollment Distribution by Age'!DJ60)*100</f>
        <v>5.7313953088809939E-3</v>
      </c>
      <c r="N62" s="127">
        <f>('Enrollment Distribution by Age'!DZ60-'Enrollment Distribution by Age'!DX60)*100</f>
        <v>-0.20426926777786028</v>
      </c>
      <c r="Q62" s="343">
        <f t="shared" si="4"/>
        <v>100.00000000000001</v>
      </c>
      <c r="S62" s="339">
        <f t="shared" si="1"/>
        <v>69.613910107485296</v>
      </c>
      <c r="T62" s="340">
        <f t="shared" si="2"/>
        <v>27.466111948821009</v>
      </c>
      <c r="U62" s="339">
        <f t="shared" si="3"/>
        <v>2.702158852444879</v>
      </c>
    </row>
    <row r="63" spans="1:21" ht="14.25">
      <c r="A63" s="257" t="s">
        <v>121</v>
      </c>
      <c r="B63" s="22"/>
      <c r="C63" s="127">
        <f>+'Enrollment Distribution by Age'!O61*100</f>
        <v>1.6295231248502278</v>
      </c>
      <c r="D63" s="127">
        <f>+'Enrollment Distribution by Age'!AC61*100</f>
        <v>74.965252815720106</v>
      </c>
      <c r="E63" s="127">
        <f>+'Enrollment Distribution by Age'!CB61*100</f>
        <v>21.315600287562905</v>
      </c>
      <c r="F63" s="127">
        <f>+'Enrollment Distribution by Age'!CN61*100</f>
        <v>1.8775461298825784</v>
      </c>
      <c r="G63" s="127">
        <f>+'Enrollment Distribution by Age'!DL61*100</f>
        <v>0.13539420081476156</v>
      </c>
      <c r="H63" s="309">
        <f>+'Enrollment Distribution by Age'!DZ61*100</f>
        <v>7.6683441169422481E-2</v>
      </c>
      <c r="I63" s="127">
        <f>('Enrollment Distribution by Age'!O61-'Enrollment Distribution by Age'!M61)*100</f>
        <v>-0.14726427375380929</v>
      </c>
      <c r="J63" s="127">
        <f>('Enrollment Distribution by Age'!AC61-'Enrollment Distribution by Age'!AA61)*100</f>
        <v>1.1478127100796653</v>
      </c>
      <c r="K63" s="127">
        <f>('Enrollment Distribution by Age'!CB61-'Enrollment Distribution by Age'!BZ61)*100</f>
        <v>-0.88657854661932378</v>
      </c>
      <c r="L63" s="127">
        <f>('Enrollment Distribution by Age'!CN61-'Enrollment Distribution by Age'!CL61)*100</f>
        <v>-5.7230327389634281E-2</v>
      </c>
      <c r="M63" s="127">
        <f>('Enrollment Distribution by Age'!DL61-'Enrollment Distribution by Age'!DJ61)*100</f>
        <v>-4.9095154651856293E-3</v>
      </c>
      <c r="N63" s="127">
        <f>('Enrollment Distribution by Age'!DZ61-'Enrollment Distribution by Age'!DX61)*100</f>
        <v>-5.1830046851705606E-2</v>
      </c>
      <c r="Q63" s="343">
        <f t="shared" si="4"/>
        <v>99.999999999999986</v>
      </c>
      <c r="S63" s="339">
        <f t="shared" si="1"/>
        <v>76.594775940570329</v>
      </c>
      <c r="T63" s="340">
        <f t="shared" si="2"/>
        <v>21.315600287562905</v>
      </c>
      <c r="U63" s="339">
        <f t="shared" si="3"/>
        <v>2.0129403306973401</v>
      </c>
    </row>
    <row r="64" spans="1:21">
      <c r="A64" s="263" t="s">
        <v>65</v>
      </c>
      <c r="B64" s="242"/>
      <c r="C64" s="240">
        <f>+'Enrollment Distribution by Age'!O62*100</f>
        <v>1.8583176367896355</v>
      </c>
      <c r="D64" s="240">
        <f>+'Enrollment Distribution by Age'!AC62*100</f>
        <v>69.136766665135298</v>
      </c>
      <c r="E64" s="240">
        <f>+'Enrollment Distribution by Age'!CB62*100</f>
        <v>24.987366196536041</v>
      </c>
      <c r="F64" s="240">
        <f>+'Enrollment Distribution by Age'!CN62*100</f>
        <v>3.1056185969586991</v>
      </c>
      <c r="G64" s="240">
        <f>+'Enrollment Distribution by Age'!DL62*100</f>
        <v>0.47778747645518443</v>
      </c>
      <c r="H64" s="308">
        <f>+'Enrollment Distribution by Age'!DZ62*100</f>
        <v>0.4341434281251435</v>
      </c>
      <c r="I64" s="240">
        <f>('Enrollment Distribution by Age'!O62-'Enrollment Distribution by Age'!M62)*100</f>
        <v>0.11068006035828484</v>
      </c>
      <c r="J64" s="240">
        <f>('Enrollment Distribution by Age'!AC62-'Enrollment Distribution by Age'!AA62)*100</f>
        <v>0.41636644278955082</v>
      </c>
      <c r="K64" s="240">
        <f>('Enrollment Distribution by Age'!CB62-'Enrollment Distribution by Age'!BZ62)*100</f>
        <v>-0.35560211919492268</v>
      </c>
      <c r="L64" s="240">
        <f>('Enrollment Distribution by Age'!CN62-'Enrollment Distribution by Age'!CL62)*100</f>
        <v>-0.36964543861662086</v>
      </c>
      <c r="M64" s="240">
        <f>('Enrollment Distribution by Age'!DL62-'Enrollment Distribution by Age'!DJ62)*100</f>
        <v>0.14649231247519551</v>
      </c>
      <c r="N64" s="240">
        <f>('Enrollment Distribution by Age'!DZ62-'Enrollment Distribution by Age'!DX62)*100</f>
        <v>5.1708742188512041E-2</v>
      </c>
      <c r="Q64" s="343">
        <f t="shared" si="4"/>
        <v>100.00000000000001</v>
      </c>
      <c r="S64" s="339">
        <f t="shared" si="1"/>
        <v>70.995084301924933</v>
      </c>
      <c r="T64" s="340">
        <f t="shared" si="2"/>
        <v>24.987366196536041</v>
      </c>
      <c r="U64" s="339">
        <f t="shared" si="3"/>
        <v>3.5834060734138835</v>
      </c>
    </row>
    <row r="65" spans="1:21" s="21" customFormat="1" ht="14.25">
      <c r="A65" s="258" t="s">
        <v>122</v>
      </c>
      <c r="B65" s="258"/>
      <c r="C65" s="260">
        <f>+'Enrollment Distribution by Age'!O63*100</f>
        <v>0.95342662200163575</v>
      </c>
      <c r="D65" s="260">
        <f>+'Enrollment Distribution by Age'!AC63*100</f>
        <v>53.543139473654733</v>
      </c>
      <c r="E65" s="250">
        <f>+'Enrollment Distribution by Age'!CB63*100</f>
        <v>41.373785809516342</v>
      </c>
      <c r="F65" s="260">
        <f>+'Enrollment Distribution by Age'!CN63*100</f>
        <v>3.5190517270354147</v>
      </c>
      <c r="G65" s="260">
        <f>+'Enrollment Distribution by Age'!DL63*100</f>
        <v>0.31146016558925349</v>
      </c>
      <c r="H65" s="311">
        <f>+'Enrollment Distribution by Age'!DZ63*100</f>
        <v>0.29913620220262838</v>
      </c>
      <c r="I65" s="250">
        <f>('Enrollment Distribution by Age'!O63-'Enrollment Distribution by Age'!M63)*100</f>
        <v>0.44861225634362373</v>
      </c>
      <c r="J65" s="250">
        <f>('Enrollment Distribution by Age'!AC63-'Enrollment Distribution by Age'!AA63)*100</f>
        <v>14.914977991502221</v>
      </c>
      <c r="K65" s="250">
        <f>('Enrollment Distribution by Age'!CB63-'Enrollment Distribution by Age'!BZ63)*100</f>
        <v>-13.34852976155948</v>
      </c>
      <c r="L65" s="250">
        <f>('Enrollment Distribution by Age'!CN63-'Enrollment Distribution by Age'!CL63)*100</f>
        <v>-1.579500310485954</v>
      </c>
      <c r="M65" s="250">
        <f>('Enrollment Distribution by Age'!DL63-'Enrollment Distribution by Age'!DJ63)*100</f>
        <v>-0.15828750028354208</v>
      </c>
      <c r="N65" s="250">
        <f>('Enrollment Distribution by Age'!DZ63-'Enrollment Distribution by Age'!DX63)*100</f>
        <v>-0.2772726755168673</v>
      </c>
      <c r="O65" s="192"/>
      <c r="Q65" s="344">
        <f t="shared" si="4"/>
        <v>100.00000000000001</v>
      </c>
      <c r="S65" s="341">
        <f t="shared" si="1"/>
        <v>54.49656609565637</v>
      </c>
      <c r="T65" s="342">
        <f t="shared" si="2"/>
        <v>41.373785809516342</v>
      </c>
      <c r="U65" s="341">
        <f t="shared" si="3"/>
        <v>3.830511892624668</v>
      </c>
    </row>
    <row r="66" spans="1:21" s="192" customFormat="1" ht="38.25" customHeight="1">
      <c r="A66" s="405" t="s">
        <v>158</v>
      </c>
      <c r="B66" s="406"/>
      <c r="C66" s="406"/>
      <c r="D66" s="407"/>
      <c r="E66" s="406"/>
      <c r="F66" s="406"/>
      <c r="G66" s="406"/>
      <c r="H66" s="406"/>
      <c r="I66" s="406"/>
      <c r="J66" s="406"/>
      <c r="K66" s="406"/>
      <c r="L66" s="406"/>
      <c r="M66" s="406"/>
      <c r="N66" s="406"/>
      <c r="Q66" s="363"/>
      <c r="S66" s="364"/>
      <c r="T66" s="365"/>
      <c r="U66" s="364"/>
    </row>
    <row r="67" spans="1:21" s="21" customFormat="1" ht="40.5" customHeight="1">
      <c r="A67" s="408" t="s">
        <v>146</v>
      </c>
      <c r="B67" s="407"/>
      <c r="C67" s="407"/>
      <c r="D67" s="407"/>
      <c r="E67" s="407"/>
      <c r="F67" s="407"/>
      <c r="G67" s="407"/>
      <c r="H67" s="407"/>
      <c r="I67" s="407"/>
      <c r="J67" s="407"/>
      <c r="K67" s="407"/>
      <c r="L67" s="407"/>
      <c r="M67" s="407"/>
      <c r="N67" s="407"/>
      <c r="O67" s="192"/>
      <c r="Q67" s="344"/>
      <c r="S67" s="341"/>
      <c r="T67" s="342"/>
      <c r="U67" s="341"/>
    </row>
    <row r="68" spans="1:21" s="21" customFormat="1" ht="39" customHeight="1">
      <c r="A68" s="408" t="s">
        <v>161</v>
      </c>
      <c r="B68" s="407"/>
      <c r="C68" s="407"/>
      <c r="D68" s="407"/>
      <c r="E68" s="407"/>
      <c r="F68" s="407"/>
      <c r="G68" s="407"/>
      <c r="H68" s="407"/>
      <c r="I68" s="407"/>
      <c r="J68" s="407"/>
      <c r="K68" s="407"/>
      <c r="L68" s="407"/>
      <c r="M68" s="407"/>
      <c r="N68" s="407"/>
      <c r="O68" s="192"/>
      <c r="Q68" s="344"/>
      <c r="S68" s="341"/>
      <c r="T68" s="342"/>
      <c r="U68" s="341"/>
    </row>
    <row r="69" spans="1:21" ht="21" customHeight="1">
      <c r="A69" s="24" t="s">
        <v>32</v>
      </c>
      <c r="B69" s="346" t="s">
        <v>145</v>
      </c>
      <c r="C69" s="347"/>
      <c r="D69" s="347"/>
      <c r="E69" s="347"/>
      <c r="F69" s="347"/>
      <c r="G69" s="347"/>
      <c r="H69" s="347"/>
      <c r="I69" s="45"/>
      <c r="J69" s="45"/>
      <c r="K69" s="45"/>
      <c r="L69" s="45"/>
      <c r="M69" s="45"/>
      <c r="N69" s="45"/>
    </row>
    <row r="70" spans="1:21">
      <c r="C70" s="11"/>
      <c r="N70" s="313" t="s">
        <v>147</v>
      </c>
    </row>
    <row r="71" spans="1:21">
      <c r="A71" s="20"/>
      <c r="B71" s="14"/>
      <c r="C71" s="11"/>
      <c r="I71" s="14"/>
      <c r="J71" s="10"/>
      <c r="K71" s="10"/>
      <c r="L71" s="10"/>
      <c r="M71" s="10"/>
      <c r="N71" s="28"/>
    </row>
  </sheetData>
  <mergeCells count="3">
    <mergeCell ref="A66:N66"/>
    <mergeCell ref="A67:N67"/>
    <mergeCell ref="A68:N68"/>
  </mergeCells>
  <phoneticPr fontId="3" type="noConversion"/>
  <conditionalFormatting sqref="Q6:Q67">
    <cfRule type="cellIs" dxfId="6" priority="2" stopIfTrue="1" operator="notEqual">
      <formula>100</formula>
    </cfRule>
  </conditionalFormatting>
  <conditionalFormatting sqref="Q68">
    <cfRule type="cellIs" dxfId="5" priority="1" stopIfTrue="1" operator="notEqual">
      <formula>100</formula>
    </cfRule>
  </conditionalFormatting>
  <pageMargins left="0.75" right="0.75" top="0.75" bottom="0.75" header="0.5" footer="0.5"/>
  <pageSetup scale="6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tabColor indexed="16"/>
  </sheetPr>
  <dimension ref="A1:U386"/>
  <sheetViews>
    <sheetView showGridLines="0" showZeros="0" tabSelected="1" view="pageBreakPreview" topLeftCell="A41" zoomScaleNormal="100" zoomScaleSheetLayoutView="100" workbookViewId="0">
      <selection activeCell="A72" sqref="A72:N72"/>
    </sheetView>
  </sheetViews>
  <sheetFormatPr defaultColWidth="8.7109375" defaultRowHeight="12.75"/>
  <cols>
    <col min="1" max="1" width="8.85546875" style="1" customWidth="1"/>
    <col min="2" max="2" width="13.42578125" style="1" customWidth="1"/>
    <col min="3" max="3" width="7.85546875" style="1" customWidth="1"/>
    <col min="4" max="4" width="7" style="1" customWidth="1"/>
    <col min="5" max="5" width="7.85546875" style="1" customWidth="1"/>
    <col min="6" max="6" width="5.85546875" style="1" customWidth="1"/>
    <col min="7" max="7" width="9.140625" style="1" customWidth="1"/>
    <col min="8" max="8" width="8.28515625" style="1" customWidth="1"/>
    <col min="9" max="9" width="7.42578125" style="1" customWidth="1"/>
    <col min="10" max="10" width="7.7109375" style="1" customWidth="1"/>
    <col min="11" max="12" width="7.7109375" style="383" customWidth="1"/>
    <col min="13" max="13" width="7.42578125" style="1" customWidth="1"/>
    <col min="14" max="14" width="6.42578125" style="1" customWidth="1"/>
    <col min="15" max="16384" width="8.7109375" style="1"/>
  </cols>
  <sheetData>
    <row r="1" spans="1:15" ht="15" customHeight="1">
      <c r="A1" s="31" t="s">
        <v>149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5" ht="15" customHeight="1">
      <c r="A2" s="31" t="s">
        <v>86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4" spans="1:15" ht="14.25">
      <c r="A4" s="2"/>
      <c r="B4" s="2"/>
      <c r="C4" s="5" t="s">
        <v>95</v>
      </c>
      <c r="D4" s="5"/>
      <c r="E4" s="5"/>
      <c r="F4" s="5"/>
      <c r="G4" s="282"/>
      <c r="H4" s="5"/>
      <c r="I4" s="5"/>
      <c r="J4" s="5"/>
      <c r="K4" s="5"/>
      <c r="L4" s="5"/>
      <c r="M4" s="5"/>
      <c r="N4" s="5"/>
    </row>
    <row r="5" spans="1:15" ht="15" customHeight="1">
      <c r="C5" s="9" t="s">
        <v>30</v>
      </c>
      <c r="D5" s="9"/>
      <c r="E5" s="281" t="s">
        <v>31</v>
      </c>
      <c r="F5" s="36"/>
      <c r="G5" s="281" t="s">
        <v>82</v>
      </c>
      <c r="H5" s="36"/>
      <c r="I5" s="281" t="s">
        <v>156</v>
      </c>
      <c r="J5" s="394"/>
      <c r="K5" s="395" t="s">
        <v>155</v>
      </c>
      <c r="L5" s="9"/>
      <c r="M5" s="281" t="s">
        <v>78</v>
      </c>
      <c r="N5" s="9"/>
    </row>
    <row r="6" spans="1:15" ht="13.5" customHeight="1">
      <c r="A6" s="3"/>
      <c r="B6" s="3"/>
      <c r="C6" s="87">
        <v>2009</v>
      </c>
      <c r="D6" s="87">
        <v>2013</v>
      </c>
      <c r="E6" s="348">
        <v>2009</v>
      </c>
      <c r="F6" s="87">
        <v>2013</v>
      </c>
      <c r="G6" s="348">
        <v>2009</v>
      </c>
      <c r="H6" s="87">
        <v>2013</v>
      </c>
      <c r="I6" s="348">
        <v>2009</v>
      </c>
      <c r="J6" s="404">
        <v>2013</v>
      </c>
      <c r="K6" s="87">
        <v>2009</v>
      </c>
      <c r="L6" s="87">
        <v>2013</v>
      </c>
      <c r="M6" s="348">
        <v>2009</v>
      </c>
      <c r="N6" s="87">
        <v>2013</v>
      </c>
    </row>
    <row r="7" spans="1:15">
      <c r="A7" s="245" t="s">
        <v>87</v>
      </c>
      <c r="B7" s="245"/>
      <c r="C7" s="283">
        <f>('EnrollAge Data'!M4/'PopAge Data'!K4)*100</f>
        <v>1.0334109189973839</v>
      </c>
      <c r="D7" s="283">
        <f>('EnrollAge Data'!O4/'PopAge Data'!M4)*100</f>
        <v>1.1925243737197742</v>
      </c>
      <c r="E7" s="284">
        <f>('EnrollAge Data'!AA4/'PopAge Data'!O4)*100</f>
        <v>38.682652214125099</v>
      </c>
      <c r="F7" s="283">
        <f>('EnrollAge Data'!AC4/'PopAge Data'!Q4)*100</f>
        <v>37.530700811261141</v>
      </c>
      <c r="G7" s="284">
        <f>('EnrollAge Data'!BZ4/'PopAge Data'!W4)*100</f>
        <v>6.8771116758403164</v>
      </c>
      <c r="H7" s="283">
        <f>('EnrollAge Data'!CB4/'PopAge Data'!Y4)*100</f>
        <v>6.5837743013597265</v>
      </c>
      <c r="I7" s="284">
        <f>('EnrollAge Data'!CL4/'PopAge Data'!AA4)*100</f>
        <v>1.3266952391686961</v>
      </c>
      <c r="J7" s="390">
        <f>('EnrollAge Data'!CN4/'PopAge Data'!AC4)*100</f>
        <v>1.1726432110014591</v>
      </c>
      <c r="K7" s="283">
        <f>('EnrollAge Data'!CX4/'PopAge Data'!AH4)*100</f>
        <v>4.9090487711944224</v>
      </c>
      <c r="L7" s="283">
        <f>('EnrollAge Data'!CZ4/'PopAge Data'!AJ4)*100</f>
        <v>4.5662004923151196</v>
      </c>
      <c r="M7" s="284">
        <f>('EnrollAge Data'!DJ4/'PopAge Data'!AE4)*100</f>
        <v>0.18273942076023694</v>
      </c>
      <c r="N7" s="283">
        <f>('EnrollAge Data'!DL4/'PopAge Data'!AG4)*100</f>
        <v>0.15335015539332525</v>
      </c>
    </row>
    <row r="8" spans="1:15">
      <c r="A8" s="247" t="s">
        <v>5</v>
      </c>
      <c r="B8" s="247"/>
      <c r="C8" s="285">
        <f>('EnrollAge Data'!M5/'PopAge Data'!K5)*100</f>
        <v>1.0516236741877911</v>
      </c>
      <c r="D8" s="285">
        <f>('EnrollAge Data'!O5/'PopAge Data'!M5)*100</f>
        <v>1.198277953990242</v>
      </c>
      <c r="E8" s="286">
        <f>('EnrollAge Data'!AA5/'PopAge Data'!O5)*100</f>
        <v>35.520210788896463</v>
      </c>
      <c r="F8" s="285">
        <f>('EnrollAge Data'!AC5/'PopAge Data'!Q5)*100</f>
        <v>34.632267907918013</v>
      </c>
      <c r="G8" s="286">
        <f>('EnrollAge Data'!BZ5/'PopAge Data'!W5)*100</f>
        <v>5.9873178123538109</v>
      </c>
      <c r="H8" s="285">
        <f>('EnrollAge Data'!CB5/'PopAge Data'!Y5)*100</f>
        <v>5.9841543826220835</v>
      </c>
      <c r="I8" s="286">
        <f>('EnrollAge Data'!CL5/'PopAge Data'!AA5)*100</f>
        <v>1.0058184923236122</v>
      </c>
      <c r="J8" s="391">
        <f>('EnrollAge Data'!CN5/'PopAge Data'!AC5)*100</f>
        <v>1.005110080818602</v>
      </c>
      <c r="K8" s="285">
        <f>('EnrollAge Data'!CX5/'PopAge Data'!AH5)*100</f>
        <v>4.222155360540329</v>
      </c>
      <c r="L8" s="285">
        <f>('EnrollAge Data'!CZ5/'PopAge Data'!AJ5)*100</f>
        <v>4.1441156627445057</v>
      </c>
      <c r="M8" s="286">
        <f>('EnrollAge Data'!DJ5/'PopAge Data'!AE5)*100</f>
        <v>0.10864457047948038</v>
      </c>
      <c r="N8" s="285">
        <f>('EnrollAge Data'!DL5/'PopAge Data'!AG5)*100</f>
        <v>0.10651791778195038</v>
      </c>
    </row>
    <row r="9" spans="1:15" ht="14.25">
      <c r="A9" s="252" t="s">
        <v>94</v>
      </c>
      <c r="B9" s="247"/>
      <c r="C9" s="285">
        <f>(C8/C$7)*100</f>
        <v>101.76239237031453</v>
      </c>
      <c r="D9" s="285">
        <f t="shared" ref="D9:N9" si="0">(D8/D$7)*100</f>
        <v>100.4824706645216</v>
      </c>
      <c r="E9" s="286">
        <f t="shared" si="0"/>
        <v>91.824652023022708</v>
      </c>
      <c r="F9" s="285">
        <f t="shared" si="0"/>
        <v>92.277168183138613</v>
      </c>
      <c r="G9" s="286">
        <f t="shared" si="0"/>
        <v>87.06151789547927</v>
      </c>
      <c r="H9" s="285">
        <f t="shared" si="0"/>
        <v>90.892459381333808</v>
      </c>
      <c r="I9" s="286">
        <f t="shared" si="0"/>
        <v>75.813831438323049</v>
      </c>
      <c r="J9" s="391">
        <f t="shared" si="0"/>
        <v>85.713205124022267</v>
      </c>
      <c r="K9" s="291">
        <f t="shared" si="0"/>
        <v>86.007606714264412</v>
      </c>
      <c r="L9" s="391">
        <f t="shared" si="0"/>
        <v>90.756322892939551</v>
      </c>
      <c r="M9" s="286">
        <f t="shared" si="0"/>
        <v>59.453275066482433</v>
      </c>
      <c r="N9" s="285">
        <f t="shared" si="0"/>
        <v>69.460586791545381</v>
      </c>
    </row>
    <row r="10" spans="1:15" ht="14.25">
      <c r="A10" s="248" t="s">
        <v>123</v>
      </c>
      <c r="B10" s="248"/>
      <c r="C10" s="287">
        <f>('EnrollAge Data'!M7/'PopAge Data'!K7)*100</f>
        <v>0.61207742285788325</v>
      </c>
      <c r="D10" s="287">
        <f>('EnrollAge Data'!O7/'PopAge Data'!M7)*100</f>
        <v>0.65074466057384017</v>
      </c>
      <c r="E10" s="288">
        <f>('EnrollAge Data'!AA7/'PopAge Data'!O7)*100</f>
        <v>38.565114933728076</v>
      </c>
      <c r="F10" s="287">
        <f>('EnrollAge Data'!AC7/'PopAge Data'!Q7)*100</f>
        <v>37.656409009818184</v>
      </c>
      <c r="G10" s="288">
        <f>('EnrollAge Data'!BZ7/'PopAge Data'!W7)*100</f>
        <v>7.1680506269146749</v>
      </c>
      <c r="H10" s="287">
        <f>('EnrollAge Data'!CB7/'PopAge Data'!Y7)*100</f>
        <v>6.7543779986126431</v>
      </c>
      <c r="I10" s="288">
        <f>('EnrollAge Data'!CL7/'PopAge Data'!AA7)*100</f>
        <v>1.0079253954323459</v>
      </c>
      <c r="J10" s="392">
        <f>('EnrollAge Data'!CN7/'PopAge Data'!AC7)*100</f>
        <v>1.0333831899954298</v>
      </c>
      <c r="K10" s="287">
        <f>('EnrollAge Data'!CZ7/'PopAge Data'!AJ7)*100</f>
        <v>4.5646403273968659</v>
      </c>
      <c r="L10" s="287">
        <f>('EnrollAge Data'!CY7/'PopAge Data'!AI7)*100</f>
        <v>4.3947683557955974</v>
      </c>
      <c r="M10" s="288">
        <f>('EnrollAge Data'!DJ7/'PopAge Data'!AE7)*100</f>
        <v>6.1185684432479237E-2</v>
      </c>
      <c r="N10" s="287">
        <f>('EnrollAge Data'!DL7/'PopAge Data'!AG7)*100</f>
        <v>7.0646111603695341E-2</v>
      </c>
    </row>
    <row r="11" spans="1:15">
      <c r="A11" s="251" t="s">
        <v>7</v>
      </c>
      <c r="B11" s="251"/>
      <c r="C11" s="287">
        <f>('EnrollAge Data'!M8/'PopAge Data'!K8)*100</f>
        <v>1.678850423892728</v>
      </c>
      <c r="D11" s="287">
        <f>('EnrollAge Data'!O8/'PopAge Data'!M8)*100</f>
        <v>1.9891030035004946</v>
      </c>
      <c r="E11" s="288">
        <f>('EnrollAge Data'!AA8/'PopAge Data'!O8)*100</f>
        <v>34.659545390958755</v>
      </c>
      <c r="F11" s="287">
        <f>('EnrollAge Data'!AC8/'PopAge Data'!Q8)*100</f>
        <v>34.368290212050908</v>
      </c>
      <c r="G11" s="288">
        <f>('EnrollAge Data'!BZ8/'PopAge Data'!W8)*100</f>
        <v>5.7867036157019349</v>
      </c>
      <c r="H11" s="287">
        <f>('EnrollAge Data'!CB8/'PopAge Data'!Y8)*100</f>
        <v>5.5698838504104744</v>
      </c>
      <c r="I11" s="288">
        <f>('EnrollAge Data'!CL8/'PopAge Data'!AA8)*100</f>
        <v>0.95859256056989273</v>
      </c>
      <c r="J11" s="392">
        <f>('EnrollAge Data'!CN8/'PopAge Data'!AC8)*100</f>
        <v>0.94128596584929902</v>
      </c>
      <c r="K11" s="287">
        <f>('EnrollAge Data'!CX8/'PopAge Data'!AH8)*100</f>
        <v>4.0213897007291148</v>
      </c>
      <c r="L11" s="287">
        <f>('EnrollAge Data'!CY8/'PopAge Data'!AI8)*100</f>
        <v>4.1697374009481463</v>
      </c>
      <c r="M11" s="288">
        <f>('EnrollAge Data'!DJ8/'PopAge Data'!AE8)*100</f>
        <v>0.19182995487218685</v>
      </c>
      <c r="N11" s="287">
        <f>('EnrollAge Data'!DL8/'PopAge Data'!AG8)*100</f>
        <v>0.20493840550238154</v>
      </c>
    </row>
    <row r="12" spans="1:15" s="30" customFormat="1">
      <c r="A12" s="251" t="s">
        <v>28</v>
      </c>
      <c r="B12" s="251"/>
      <c r="C12" s="287">
        <f>('EnrollAge Data'!M9/'PopAge Data'!K9)*100</f>
        <v>0.72026474596067736</v>
      </c>
      <c r="D12" s="287">
        <f>('EnrollAge Data'!O9/'PopAge Data'!M9)*100</f>
        <v>0.75127330315857388</v>
      </c>
      <c r="E12" s="288">
        <f>('EnrollAge Data'!AA9/'PopAge Data'!O9)*100</f>
        <v>39.604943845589482</v>
      </c>
      <c r="F12" s="287">
        <f>('EnrollAge Data'!AC9/'PopAge Data'!Q9)*100</f>
        <v>38.915891460392054</v>
      </c>
      <c r="G12" s="288">
        <f>('EnrollAge Data'!BZ9/'PopAge Data'!W9)*100</f>
        <v>5.6790919904038066</v>
      </c>
      <c r="H12" s="287">
        <f>('EnrollAge Data'!CB9/'PopAge Data'!Y9)*100</f>
        <v>6.6502815691514741</v>
      </c>
      <c r="I12" s="288">
        <f>('EnrollAge Data'!CL9/'PopAge Data'!AA9)*100</f>
        <v>0.93241064150090158</v>
      </c>
      <c r="J12" s="392">
        <f>('EnrollAge Data'!CN9/'PopAge Data'!AC9)*100</f>
        <v>1.0797866315727023</v>
      </c>
      <c r="K12" s="287">
        <f>('EnrollAge Data'!CX9/'PopAge Data'!AH9)*100</f>
        <v>3.9368870263276254</v>
      </c>
      <c r="L12" s="287">
        <f>('EnrollAge Data'!CY9/'PopAge Data'!AI9)*100</f>
        <v>3.9536847486961788</v>
      </c>
      <c r="M12" s="288">
        <f>('EnrollAge Data'!DJ9/'PopAge Data'!AE9)*100</f>
        <v>8.4912984408358663E-2</v>
      </c>
      <c r="N12" s="287">
        <f>('EnrollAge Data'!DL9/'PopAge Data'!AG9)*100</f>
        <v>0.12170558635758667</v>
      </c>
      <c r="O12" s="1"/>
    </row>
    <row r="13" spans="1:15" s="30" customFormat="1" ht="14.25">
      <c r="A13" s="251" t="s">
        <v>124</v>
      </c>
      <c r="B13" s="251"/>
      <c r="C13" s="287">
        <f>('EnrollAge Data'!M10/'PopAge Data'!K10)*100</f>
        <v>0.61387640631666673</v>
      </c>
      <c r="D13" s="287">
        <f>('EnrollAge Data'!O10/'PopAge Data'!M10)*100</f>
        <v>0.94835512026280389</v>
      </c>
      <c r="E13" s="288">
        <f>('EnrollAge Data'!AA10/'PopAge Data'!O10)*100</f>
        <v>35.718306776167069</v>
      </c>
      <c r="F13" s="287">
        <f>('EnrollAge Data'!AC10/'PopAge Data'!Q10)*100</f>
        <v>34.841242247170854</v>
      </c>
      <c r="G13" s="288">
        <f>('EnrollAge Data'!BZ10/'PopAge Data'!W10)*100</f>
        <v>6.6097629865623801</v>
      </c>
      <c r="H13" s="287">
        <f>('EnrollAge Data'!CB10/'PopAge Data'!Y10)*100</f>
        <v>6.7955603724004749</v>
      </c>
      <c r="I13" s="288">
        <f>('EnrollAge Data'!CL10/'PopAge Data'!AA10)*100</f>
        <v>1.0341106998981526</v>
      </c>
      <c r="J13" s="392">
        <f>('EnrollAge Data'!CN10/'PopAge Data'!AC10)*100</f>
        <v>1.0436821148608251</v>
      </c>
      <c r="K13" s="287">
        <f>('EnrollAge Data'!CX10/'PopAge Data'!AH10)*100</f>
        <v>4.5574586435717075</v>
      </c>
      <c r="L13" s="287">
        <f>('EnrollAge Data'!CY10/'PopAge Data'!AI10)*100</f>
        <v>4.8017770002179345</v>
      </c>
      <c r="M13" s="288">
        <f>('EnrollAge Data'!DJ10/'PopAge Data'!AE10)*100</f>
        <v>5.2986123760400641E-2</v>
      </c>
      <c r="N13" s="287">
        <f>('EnrollAge Data'!DL10/'PopAge Data'!AG10)*100</f>
        <v>5.7793869292428149E-2</v>
      </c>
      <c r="O13" s="1"/>
    </row>
    <row r="14" spans="1:15" s="30" customFormat="1" ht="14.25">
      <c r="A14" s="247" t="s">
        <v>125</v>
      </c>
      <c r="B14" s="247"/>
      <c r="C14" s="289">
        <f>('EnrollAge Data'!M11/'PopAge Data'!K11)*100</f>
        <v>0.32945913046874492</v>
      </c>
      <c r="D14" s="289">
        <f>('EnrollAge Data'!O11/'PopAge Data'!M11)*100</f>
        <v>0.51755927151000203</v>
      </c>
      <c r="E14" s="293">
        <f>('EnrollAge Data'!AA11/'PopAge Data'!O11)*100</f>
        <v>33.198330671902454</v>
      </c>
      <c r="F14" s="289">
        <f>('EnrollAge Data'!AC11/'PopAge Data'!Q11)*100</f>
        <v>31.643449274479025</v>
      </c>
      <c r="G14" s="293">
        <f>('EnrollAge Data'!BZ11/'PopAge Data'!W11)*100</f>
        <v>5.5236922351761431</v>
      </c>
      <c r="H14" s="289">
        <f>('EnrollAge Data'!CB11/'PopAge Data'!Y11)*100</f>
        <v>5.1600550466222135</v>
      </c>
      <c r="I14" s="293">
        <f>('EnrollAge Data'!CL11/'PopAge Data'!AA11)*100</f>
        <v>0.99276421758417621</v>
      </c>
      <c r="J14" s="396">
        <f>('EnrollAge Data'!CN11/'PopAge Data'!AC11)*100</f>
        <v>0.96517533424983448</v>
      </c>
      <c r="K14" s="289">
        <f>('EnrollAge Data'!CX11/'PopAge Data'!AH11)*100</f>
        <v>4.0216604609387945</v>
      </c>
      <c r="L14" s="289">
        <f>('EnrollAge Data'!CY11/'PopAge Data'!AI11)*100</f>
        <v>3.9510226037213436</v>
      </c>
      <c r="M14" s="293">
        <f>('EnrollAge Data'!DJ11/'PopAge Data'!AE11)*100</f>
        <v>0.11278731286277782</v>
      </c>
      <c r="N14" s="289">
        <f>('EnrollAge Data'!DL11/'PopAge Data'!AG11)*100</f>
        <v>0.13275315288738107</v>
      </c>
      <c r="O14" s="1"/>
    </row>
    <row r="15" spans="1:15" s="30" customFormat="1" ht="14.25">
      <c r="A15" s="247" t="s">
        <v>126</v>
      </c>
      <c r="B15" s="247"/>
      <c r="C15" s="289">
        <f>('EnrollAge Data'!M12/'PopAge Data'!K12)*100</f>
        <v>1.5913640501248809</v>
      </c>
      <c r="D15" s="289">
        <f>('EnrollAge Data'!O12/'PopAge Data'!M12)*100</f>
        <v>1.6319850592224898</v>
      </c>
      <c r="E15" s="293">
        <f>('EnrollAge Data'!AA12/'PopAge Data'!O12)*100</f>
        <v>37.475093491426271</v>
      </c>
      <c r="F15" s="289">
        <f>('EnrollAge Data'!AC12/'PopAge Data'!Q12)*100</f>
        <v>35.948516962142328</v>
      </c>
      <c r="G15" s="293">
        <f>('EnrollAge Data'!BZ12/'PopAge Data'!W12)*100</f>
        <v>6.738182832869172</v>
      </c>
      <c r="H15" s="289">
        <f>('EnrollAge Data'!CB12/'PopAge Data'!Y12)*100</f>
        <v>6.4079744670326537</v>
      </c>
      <c r="I15" s="293">
        <f>('EnrollAge Data'!CL12/'PopAge Data'!AA12)*100</f>
        <v>1.2431443797567598</v>
      </c>
      <c r="J15" s="396">
        <f>('EnrollAge Data'!CN12/'PopAge Data'!AC12)*100</f>
        <v>1.1835537138689927</v>
      </c>
      <c r="K15" s="289">
        <f>('EnrollAge Data'!CX12/'PopAge Data'!AH12)*100</f>
        <v>4.7426736902886955</v>
      </c>
      <c r="L15" s="289">
        <f>('EnrollAge Data'!CY12/'PopAge Data'!AI12)*100</f>
        <v>4.8931871225968546</v>
      </c>
      <c r="M15" s="293">
        <f>('EnrollAge Data'!DJ12/'PopAge Data'!AE12)*100</f>
        <v>0.17292432867031887</v>
      </c>
      <c r="N15" s="289">
        <f>('EnrollAge Data'!DL12/'PopAge Data'!AG12)*100</f>
        <v>0.17413408975879988</v>
      </c>
      <c r="O15" s="1"/>
    </row>
    <row r="16" spans="1:15">
      <c r="A16" s="247" t="s">
        <v>11</v>
      </c>
      <c r="B16" s="247"/>
      <c r="C16" s="289">
        <f>('EnrollAge Data'!M13/'PopAge Data'!K13)*100</f>
        <v>1.2931835087697261</v>
      </c>
      <c r="D16" s="289">
        <f>('EnrollAge Data'!O13/'PopAge Data'!M13)*100</f>
        <v>1.9343812240943101</v>
      </c>
      <c r="E16" s="293">
        <f>('EnrollAge Data'!AA13/'PopAge Data'!O13)*100</f>
        <v>33.225487437871386</v>
      </c>
      <c r="F16" s="289">
        <f>('EnrollAge Data'!AC13/'PopAge Data'!Q13)*100</f>
        <v>31.986800709240764</v>
      </c>
      <c r="G16" s="293">
        <f>('EnrollAge Data'!BZ13/'PopAge Data'!W13)*100</f>
        <v>5.0157945190482165</v>
      </c>
      <c r="H16" s="289">
        <f>('EnrollAge Data'!CB13/'PopAge Data'!Y13)*100</f>
        <v>4.752338877509648</v>
      </c>
      <c r="I16" s="293">
        <f>('EnrollAge Data'!CL13/'PopAge Data'!AA13)*100</f>
        <v>0.71469097833524486</v>
      </c>
      <c r="J16" s="396">
        <f>('EnrollAge Data'!CN13/'PopAge Data'!AC13)*100</f>
        <v>0.59947085812523027</v>
      </c>
      <c r="K16" s="289">
        <f>('EnrollAge Data'!CX13/'PopAge Data'!AH13)*100</f>
        <v>3.4417064841196132</v>
      </c>
      <c r="L16" s="289">
        <f>('EnrollAge Data'!CY13/'PopAge Data'!AI13)*100</f>
        <v>3.6016504940460061</v>
      </c>
      <c r="M16" s="293">
        <f>('EnrollAge Data'!DJ13/'PopAge Data'!AE13)*100</f>
        <v>0.15359896334663284</v>
      </c>
      <c r="N16" s="289">
        <f>('EnrollAge Data'!DL13/'PopAge Data'!AG13)*100</f>
        <v>0.10133210547277392</v>
      </c>
    </row>
    <row r="17" spans="1:15">
      <c r="A17" s="247" t="s">
        <v>12</v>
      </c>
      <c r="B17" s="247"/>
      <c r="C17" s="289">
        <f>('EnrollAge Data'!M14/'PopAge Data'!K14)*100</f>
        <v>0.49372009789151095</v>
      </c>
      <c r="D17" s="289">
        <f>('EnrollAge Data'!O14/'PopAge Data'!M14)*100</f>
        <v>0.98407781702303088</v>
      </c>
      <c r="E17" s="293">
        <f>('EnrollAge Data'!AA14/'PopAge Data'!O14)*100</f>
        <v>36.640794966778387</v>
      </c>
      <c r="F17" s="289">
        <f>('EnrollAge Data'!AC14/'PopAge Data'!Q14)*100</f>
        <v>35.040354134245284</v>
      </c>
      <c r="G17" s="293">
        <f>('EnrollAge Data'!BZ14/'PopAge Data'!W14)*100</f>
        <v>6.7720168179062403</v>
      </c>
      <c r="H17" s="289">
        <f>('EnrollAge Data'!CB14/'PopAge Data'!Y14)*100</f>
        <v>6.7239602224116828</v>
      </c>
      <c r="I17" s="293">
        <f>('EnrollAge Data'!CL14/'PopAge Data'!AA14)*100</f>
        <v>1.2967116174756541</v>
      </c>
      <c r="J17" s="396">
        <f>('EnrollAge Data'!CN14/'PopAge Data'!AC14)*100</f>
        <v>1.1975599558160528</v>
      </c>
      <c r="K17" s="289">
        <f>('EnrollAge Data'!CX14/'PopAge Data'!AH14)*100</f>
        <v>4.8363617188211592</v>
      </c>
      <c r="L17" s="289">
        <f>('EnrollAge Data'!CY14/'PopAge Data'!AI14)*100</f>
        <v>5.1517833890903262</v>
      </c>
      <c r="M17" s="293">
        <f>('EnrollAge Data'!DJ14/'PopAge Data'!AE14)*100</f>
        <v>0.33381322980157069</v>
      </c>
      <c r="N17" s="289">
        <f>('EnrollAge Data'!DL14/'PopAge Data'!AG14)*100</f>
        <v>0.23777191722286597</v>
      </c>
    </row>
    <row r="18" spans="1:15">
      <c r="A18" s="251" t="s">
        <v>13</v>
      </c>
      <c r="B18" s="251"/>
      <c r="C18" s="287">
        <f>('EnrollAge Data'!M15/'PopAge Data'!K15)*100</f>
        <v>0.35578939281347816</v>
      </c>
      <c r="D18" s="287">
        <f>('EnrollAge Data'!O15/'PopAge Data'!M15)*100</f>
        <v>0.55091857899887076</v>
      </c>
      <c r="E18" s="288">
        <f>('EnrollAge Data'!AA15/'PopAge Data'!O15)*100</f>
        <v>36.094453142693958</v>
      </c>
      <c r="F18" s="287">
        <f>('EnrollAge Data'!AC15/'PopAge Data'!Q15)*100</f>
        <v>36.68096530204933</v>
      </c>
      <c r="G18" s="288">
        <f>('EnrollAge Data'!BZ15/'PopAge Data'!W15)*100</f>
        <v>5.7045038192911006</v>
      </c>
      <c r="H18" s="287">
        <f>('EnrollAge Data'!CB15/'PopAge Data'!Y15)*100</f>
        <v>5.1696698203963489</v>
      </c>
      <c r="I18" s="288">
        <f>('EnrollAge Data'!CL15/'PopAge Data'!AA15)*100</f>
        <v>0.7725858329949723</v>
      </c>
      <c r="J18" s="392">
        <f>('EnrollAge Data'!CN15/'PopAge Data'!AC15)*100</f>
        <v>0.81627149039160374</v>
      </c>
      <c r="K18" s="287">
        <f>('EnrollAge Data'!CX15/'PopAge Data'!AH15)*100</f>
        <v>3.9476951797014825</v>
      </c>
      <c r="L18" s="287">
        <f>('EnrollAge Data'!CY15/'PopAge Data'!AI15)*100</f>
        <v>4.0439718162839249</v>
      </c>
      <c r="M18" s="288">
        <f>('EnrollAge Data'!DJ15/'PopAge Data'!AE15)*100</f>
        <v>7.8818214320538232E-2</v>
      </c>
      <c r="N18" s="287">
        <f>('EnrollAge Data'!DL15/'PopAge Data'!AG15)*100</f>
        <v>8.2421866298367161E-2</v>
      </c>
    </row>
    <row r="19" spans="1:15">
      <c r="A19" s="251" t="s">
        <v>25</v>
      </c>
      <c r="B19" s="251"/>
      <c r="C19" s="287">
        <f>('EnrollAge Data'!M16/'PopAge Data'!K16)*100</f>
        <v>1.2164170979217541</v>
      </c>
      <c r="D19" s="287">
        <f>('EnrollAge Data'!O16/'PopAge Data'!M16)*100</f>
        <v>1.0576930654317065</v>
      </c>
      <c r="E19" s="288">
        <f>('EnrollAge Data'!AA16/'PopAge Data'!O16)*100</f>
        <v>36.392173872088833</v>
      </c>
      <c r="F19" s="287">
        <f>('EnrollAge Data'!AC16/'PopAge Data'!Q16)*100</f>
        <v>34.976925869663816</v>
      </c>
      <c r="G19" s="288">
        <f>('EnrollAge Data'!BZ16/'PopAge Data'!W16)*100</f>
        <v>5.7548416404869958</v>
      </c>
      <c r="H19" s="287">
        <f>('EnrollAge Data'!CB16/'PopAge Data'!Y16)*100</f>
        <v>5.7662241521233515</v>
      </c>
      <c r="I19" s="288">
        <f>('EnrollAge Data'!CL16/'PopAge Data'!AA16)*100</f>
        <v>1.1805113645634473</v>
      </c>
      <c r="J19" s="392">
        <f>('EnrollAge Data'!CN16/'PopAge Data'!AC16)*100</f>
        <v>1.1004159365464807</v>
      </c>
      <c r="K19" s="287">
        <f>('EnrollAge Data'!CX16/'PopAge Data'!AH16)*100</f>
        <v>4.1231644210725626</v>
      </c>
      <c r="L19" s="287">
        <f>('EnrollAge Data'!CY16/'PopAge Data'!AI16)*100</f>
        <v>4.2685294261463618</v>
      </c>
      <c r="M19" s="288">
        <f>('EnrollAge Data'!DJ16/'PopAge Data'!AE16)*100</f>
        <v>0.10439038069573069</v>
      </c>
      <c r="N19" s="287">
        <f>('EnrollAge Data'!DL16/'PopAge Data'!AG16)*100</f>
        <v>8.2811556219103341E-2</v>
      </c>
    </row>
    <row r="20" spans="1:15" s="30" customFormat="1">
      <c r="A20" s="251" t="s">
        <v>14</v>
      </c>
      <c r="B20" s="251"/>
      <c r="C20" s="287">
        <f>('EnrollAge Data'!M17/'PopAge Data'!K17)*100</f>
        <v>0.85584791311559982</v>
      </c>
      <c r="D20" s="287">
        <f>('EnrollAge Data'!O17/'PopAge Data'!M17)*100</f>
        <v>0.68251142927362274</v>
      </c>
      <c r="E20" s="288">
        <f>('EnrollAge Data'!AA17/'PopAge Data'!O17)*100</f>
        <v>36.715334248600698</v>
      </c>
      <c r="F20" s="287">
        <f>('EnrollAge Data'!AC17/'PopAge Data'!Q17)*100</f>
        <v>34.510657721976038</v>
      </c>
      <c r="G20" s="288">
        <f>('EnrollAge Data'!BZ17/'PopAge Data'!W17)*100</f>
        <v>6.2921017264125396</v>
      </c>
      <c r="H20" s="287">
        <f>('EnrollAge Data'!CB17/'PopAge Data'!Y17)*100</f>
        <v>5.8987067347092035</v>
      </c>
      <c r="I20" s="288">
        <f>('EnrollAge Data'!CL17/'PopAge Data'!AA17)*100</f>
        <v>0.96016373505769281</v>
      </c>
      <c r="J20" s="392">
        <f>('EnrollAge Data'!CN17/'PopAge Data'!AC17)*100</f>
        <v>0.85533133595460609</v>
      </c>
      <c r="K20" s="287">
        <f>('EnrollAge Data'!CX17/'PopAge Data'!AH17)*100</f>
        <v>4.3291889668248817</v>
      </c>
      <c r="L20" s="287">
        <f>('EnrollAge Data'!CY17/'PopAge Data'!AI17)*100</f>
        <v>4.3209028026396368</v>
      </c>
      <c r="M20" s="288">
        <f>('EnrollAge Data'!DJ17/'PopAge Data'!AE17)*100</f>
        <v>0.10963792941522356</v>
      </c>
      <c r="N20" s="287">
        <f>('EnrollAge Data'!DL17/'PopAge Data'!AG17)*100</f>
        <v>9.8468312298055721E-2</v>
      </c>
      <c r="O20" s="1"/>
    </row>
    <row r="21" spans="1:15" s="30" customFormat="1">
      <c r="A21" s="251" t="s">
        <v>26</v>
      </c>
      <c r="B21" s="251"/>
      <c r="C21" s="287">
        <f>('EnrollAge Data'!M18/'PopAge Data'!K18)*100</f>
        <v>0.79399081671618443</v>
      </c>
      <c r="D21" s="287">
        <f>('EnrollAge Data'!O18/'PopAge Data'!M18)*100</f>
        <v>0.92802019573903316</v>
      </c>
      <c r="E21" s="288">
        <f>('EnrollAge Data'!AA18/'PopAge Data'!O18)*100</f>
        <v>34.798376371315314</v>
      </c>
      <c r="F21" s="287">
        <f>('EnrollAge Data'!AC18/'PopAge Data'!Q18)*100</f>
        <v>34.450680813076531</v>
      </c>
      <c r="G21" s="288">
        <f>('EnrollAge Data'!BZ18/'PopAge Data'!W18)*100</f>
        <v>4.5499605892416168</v>
      </c>
      <c r="H21" s="287">
        <f>('EnrollAge Data'!CB18/'PopAge Data'!Y18)*100</f>
        <v>4.6993208051431523</v>
      </c>
      <c r="I21" s="288">
        <f>('EnrollAge Data'!CL18/'PopAge Data'!AA18)*100</f>
        <v>0.73831726245119489</v>
      </c>
      <c r="J21" s="392">
        <f>('EnrollAge Data'!CN18/'PopAge Data'!AC18)*100</f>
        <v>0.78710004550753643</v>
      </c>
      <c r="K21" s="287">
        <f>('EnrollAge Data'!CX18/'PopAge Data'!AH18)*100</f>
        <v>3.1328102415857941</v>
      </c>
      <c r="L21" s="287">
        <f>('EnrollAge Data'!CY18/'PopAge Data'!AI18)*100</f>
        <v>3.3456840525120617</v>
      </c>
      <c r="M21" s="288">
        <f>('EnrollAge Data'!DJ18/'PopAge Data'!AE18)*100</f>
        <v>8.3069414879808942E-2</v>
      </c>
      <c r="N21" s="287">
        <f>('EnrollAge Data'!DL18/'PopAge Data'!AG18)*100</f>
        <v>9.2183527191983347E-2</v>
      </c>
      <c r="O21" s="1"/>
    </row>
    <row r="22" spans="1:15" s="30" customFormat="1">
      <c r="A22" s="247" t="s">
        <v>15</v>
      </c>
      <c r="B22" s="247"/>
      <c r="C22" s="289">
        <f>('EnrollAge Data'!M19/'PopAge Data'!K19)*100</f>
        <v>0.68053454210091679</v>
      </c>
      <c r="D22" s="289">
        <f>('EnrollAge Data'!O19/'PopAge Data'!M19)*100</f>
        <v>0.93555991904542746</v>
      </c>
      <c r="E22" s="293">
        <f>('EnrollAge Data'!AA19/'PopAge Data'!O19)*100</f>
        <v>35.369119652473394</v>
      </c>
      <c r="F22" s="289">
        <f>('EnrollAge Data'!AC19/'PopAge Data'!Q19)*100</f>
        <v>32.795300145315224</v>
      </c>
      <c r="G22" s="293">
        <f>('EnrollAge Data'!BZ19/'PopAge Data'!W19)*100</f>
        <v>5.3812766809335706</v>
      </c>
      <c r="H22" s="289">
        <f>('EnrollAge Data'!CB19/'PopAge Data'!Y19)*100</f>
        <v>5.0576904685557418</v>
      </c>
      <c r="I22" s="293">
        <f>('EnrollAge Data'!CL19/'PopAge Data'!AA19)*100</f>
        <v>0.83259877805889004</v>
      </c>
      <c r="J22" s="396">
        <f>('EnrollAge Data'!CN19/'PopAge Data'!AC19)*100</f>
        <v>0.7444363953606119</v>
      </c>
      <c r="K22" s="289">
        <f>('EnrollAge Data'!CX19/'PopAge Data'!AH19)*100</f>
        <v>3.7365094048720322</v>
      </c>
      <c r="L22" s="289">
        <f>('EnrollAge Data'!CY19/'PopAge Data'!AI19)*100</f>
        <v>3.769655495982871</v>
      </c>
      <c r="M22" s="293">
        <f>('EnrollAge Data'!DJ19/'PopAge Data'!AE19)*100</f>
        <v>5.8170649417130099E-2</v>
      </c>
      <c r="N22" s="289">
        <f>('EnrollAge Data'!DL19/'PopAge Data'!AG19)*100</f>
        <v>8.0900334707441304E-2</v>
      </c>
      <c r="O22" s="1"/>
    </row>
    <row r="23" spans="1:15" s="30" customFormat="1">
      <c r="A23" s="247" t="s">
        <v>16</v>
      </c>
      <c r="B23" s="247"/>
      <c r="C23" s="289">
        <f>('EnrollAge Data'!M20/'PopAge Data'!K20)*100</f>
        <v>1.5655421657982227</v>
      </c>
      <c r="D23" s="289">
        <f>('EnrollAge Data'!O20/'PopAge Data'!M20)*100</f>
        <v>1.5908970860488987</v>
      </c>
      <c r="E23" s="293">
        <f>('EnrollAge Data'!AA20/'PopAge Data'!O20)*100</f>
        <v>33.418373847016255</v>
      </c>
      <c r="F23" s="289">
        <f>('EnrollAge Data'!AC20/'PopAge Data'!Q20)*100</f>
        <v>33.391369900347364</v>
      </c>
      <c r="G23" s="293">
        <f>('EnrollAge Data'!BZ20/'PopAge Data'!W20)*100</f>
        <v>5.4382346789953999</v>
      </c>
      <c r="H23" s="289">
        <f>('EnrollAge Data'!CB20/'PopAge Data'!Y20)*100</f>
        <v>5.4401385130135838</v>
      </c>
      <c r="I23" s="293">
        <f>('EnrollAge Data'!CL20/'PopAge Data'!AA20)*100</f>
        <v>0.8348302412535723</v>
      </c>
      <c r="J23" s="396">
        <f>('EnrollAge Data'!CN20/'PopAge Data'!AC20)*100</f>
        <v>0.84392740727494697</v>
      </c>
      <c r="K23" s="289">
        <f>('EnrollAge Data'!CX20/'PopAge Data'!AH20)*100</f>
        <v>3.9057868296961624</v>
      </c>
      <c r="L23" s="289">
        <f>('EnrollAge Data'!CY20/'PopAge Data'!AI20)*100</f>
        <v>4.1705812496986265</v>
      </c>
      <c r="M23" s="293">
        <f>('EnrollAge Data'!DJ20/'PopAge Data'!AE20)*100</f>
        <v>0.10649172758440587</v>
      </c>
      <c r="N23" s="289">
        <f>('EnrollAge Data'!DL20/'PopAge Data'!AG20)*100</f>
        <v>0.10103526838218993</v>
      </c>
      <c r="O23" s="1"/>
    </row>
    <row r="24" spans="1:15">
      <c r="A24" s="247" t="s">
        <v>17</v>
      </c>
      <c r="B24" s="247"/>
      <c r="C24" s="289">
        <f>('EnrollAge Data'!M21/'PopAge Data'!K21)*100</f>
        <v>1.7129131514509301</v>
      </c>
      <c r="D24" s="289">
        <f>('EnrollAge Data'!O21/'PopAge Data'!M21)*100</f>
        <v>1.7941002179632446</v>
      </c>
      <c r="E24" s="293">
        <f>('EnrollAge Data'!AA21/'PopAge Data'!O21)*100</f>
        <v>38.858147370969689</v>
      </c>
      <c r="F24" s="289">
        <f>('EnrollAge Data'!AC21/'PopAge Data'!Q21)*100</f>
        <v>38.863295465871879</v>
      </c>
      <c r="G24" s="293">
        <f>('EnrollAge Data'!BZ21/'PopAge Data'!W21)*100</f>
        <v>6.5617955083754245</v>
      </c>
      <c r="H24" s="289">
        <f>('EnrollAge Data'!CB21/'PopAge Data'!Y21)*100</f>
        <v>7.1443742019978638</v>
      </c>
      <c r="I24" s="293">
        <f>('EnrollAge Data'!CL21/'PopAge Data'!AA21)*100</f>
        <v>1.4343470021908995</v>
      </c>
      <c r="J24" s="396">
        <f>('EnrollAge Data'!CN21/'PopAge Data'!AC21)*100</f>
        <v>1.6136963337782881</v>
      </c>
      <c r="K24" s="289">
        <f>('EnrollAge Data'!CX21/'PopAge Data'!AH21)*100</f>
        <v>4.7417747414694036</v>
      </c>
      <c r="L24" s="289">
        <f>('EnrollAge Data'!CY21/'PopAge Data'!AI21)*100</f>
        <v>5.2867973140638416</v>
      </c>
      <c r="M24" s="293">
        <f>('EnrollAge Data'!DJ21/'PopAge Data'!AE21)*100</f>
        <v>0.15597773098087528</v>
      </c>
      <c r="N24" s="289">
        <f>('EnrollAge Data'!DL21/'PopAge Data'!AG21)*100</f>
        <v>0.17039495856860704</v>
      </c>
    </row>
    <row r="25" spans="1:15" ht="14.25">
      <c r="A25" s="245" t="s">
        <v>127</v>
      </c>
      <c r="B25" s="245"/>
      <c r="C25" s="296">
        <f>('EnrollAge Data'!M22/'PopAge Data'!K22)*100</f>
        <v>1.2953361216006745</v>
      </c>
      <c r="D25" s="296">
        <f>('EnrollAge Data'!O22/'PopAge Data'!M22)*100</f>
        <v>1.1535557117933495</v>
      </c>
      <c r="E25" s="297">
        <f>('EnrollAge Data'!AA22/'PopAge Data'!O22)*100</f>
        <v>45.219013237063777</v>
      </c>
      <c r="F25" s="296">
        <f>('EnrollAge Data'!AC22/'PopAge Data'!Q22)*100</f>
        <v>43.404158552086855</v>
      </c>
      <c r="G25" s="297">
        <f>('EnrollAge Data'!BZ22/'PopAge Data'!W22)*100</f>
        <v>9.7585358607959574</v>
      </c>
      <c r="H25" s="296">
        <f>('EnrollAge Data'!CB22/'PopAge Data'!Y22)*100</f>
        <v>12.468655783989382</v>
      </c>
      <c r="I25" s="297">
        <f>('EnrollAge Data'!CL22/'PopAge Data'!AA22)*100</f>
        <v>1.1009716252826267</v>
      </c>
      <c r="J25" s="398">
        <f>('EnrollAge Data'!CN22/'PopAge Data'!AC22)*100</f>
        <v>1.5496044238155897</v>
      </c>
      <c r="K25" s="296">
        <f>('EnrollAge Data'!CX22/'PopAge Data'!AH22)*100</f>
        <v>6.3017198642413144</v>
      </c>
      <c r="L25" s="296">
        <f>('EnrollAge Data'!CY22/'PopAge Data'!AI22)*100</f>
        <v>3.8201729568409086</v>
      </c>
      <c r="M25" s="297">
        <f>('EnrollAge Data'!DJ22/'PopAge Data'!AE22)*100</f>
        <v>7.4642707955269158E-2</v>
      </c>
      <c r="N25" s="296">
        <f>('EnrollAge Data'!DL22/'PopAge Data'!AG22)*100</f>
        <v>0.13593534094442999</v>
      </c>
    </row>
    <row r="26" spans="1:15">
      <c r="A26" s="252" t="s">
        <v>89</v>
      </c>
      <c r="B26" s="252"/>
      <c r="C26" s="289">
        <f>('EnrollAge Data'!M23/'PopAge Data'!K23)*100</f>
        <v>1.1663090580025699</v>
      </c>
      <c r="D26" s="289">
        <f>('EnrollAge Data'!O23/'PopAge Data'!M23)*100</f>
        <v>1.0957505594671739</v>
      </c>
      <c r="E26" s="293">
        <f>('EnrollAge Data'!AA23/'PopAge Data'!O23)*100</f>
        <v>38.796521141346844</v>
      </c>
      <c r="F26" s="289">
        <f>('EnrollAge Data'!AC23/'PopAge Data'!Q23)*100</f>
        <v>37.389325830679866</v>
      </c>
      <c r="G26" s="293">
        <f>('EnrollAge Data'!BZ23/'PopAge Data'!W23)*100</f>
        <v>8.3394960768005202</v>
      </c>
      <c r="H26" s="289">
        <f>('EnrollAge Data'!CB23/'PopAge Data'!Y23)*100</f>
        <v>7.5353367732489183</v>
      </c>
      <c r="I26" s="293">
        <f>('EnrollAge Data'!CL23/'PopAge Data'!AA23)*100</f>
        <v>1.9864187233175876</v>
      </c>
      <c r="J26" s="396">
        <f>('EnrollAge Data'!CN23/'PopAge Data'!AC23)*100</f>
        <v>1.5740845300272988</v>
      </c>
      <c r="K26" s="289">
        <f>('EnrollAge Data'!CX23/'PopAge Data'!AH23)*100</f>
        <v>6.1477176919877454</v>
      </c>
      <c r="L26" s="289">
        <f>('EnrollAge Data'!CY23/'PopAge Data'!AI23)*100</f>
        <v>5.0160744297003745</v>
      </c>
      <c r="M26" s="293">
        <f>('EnrollAge Data'!DJ23/'PopAge Data'!AE23)*100</f>
        <v>0.39473460462340021</v>
      </c>
      <c r="N26" s="289">
        <f>('EnrollAge Data'!DL23/'PopAge Data'!AG23)*100</f>
        <v>0.27616239619101446</v>
      </c>
    </row>
    <row r="27" spans="1:15" ht="14.25">
      <c r="A27" s="252" t="s">
        <v>94</v>
      </c>
      <c r="B27" s="252"/>
      <c r="C27" s="285">
        <f>(C26/C$7)*100</f>
        <v>112.8601446493447</v>
      </c>
      <c r="D27" s="285">
        <f t="shared" ref="D27" si="1">(D26/D$7)*100</f>
        <v>91.884961315235927</v>
      </c>
      <c r="E27" s="286">
        <f t="shared" ref="E27" si="2">(E26/E$7)*100</f>
        <v>100.29436690791374</v>
      </c>
      <c r="F27" s="285">
        <f t="shared" ref="F27" si="3">(F26/F$7)*100</f>
        <v>99.623308444752368</v>
      </c>
      <c r="G27" s="286">
        <f t="shared" ref="G27" si="4">(G26/G$7)*100</f>
        <v>121.26451437596459</v>
      </c>
      <c r="H27" s="285">
        <f t="shared" ref="H27" si="5">(H26/H$7)*100</f>
        <v>114.45314538945645</v>
      </c>
      <c r="I27" s="286">
        <f t="shared" ref="I27" si="6">(I26/I$7)*100</f>
        <v>149.72682984543403</v>
      </c>
      <c r="J27" s="391">
        <f t="shared" ref="J27:L27" si="7">(J26/J$7)*100</f>
        <v>134.23388420788291</v>
      </c>
      <c r="K27" s="291">
        <f t="shared" si="7"/>
        <v>125.23236126847324</v>
      </c>
      <c r="L27" s="391">
        <f t="shared" si="7"/>
        <v>109.85225984146751</v>
      </c>
      <c r="M27" s="286">
        <f t="shared" ref="M27" si="8">(M26/M$7)*100</f>
        <v>216.00955228008044</v>
      </c>
      <c r="N27" s="285">
        <f t="shared" ref="N27" si="9">(N26/N$7)*100</f>
        <v>180.08615347189584</v>
      </c>
    </row>
    <row r="28" spans="1:15" ht="13.5" customHeight="1">
      <c r="A28" s="253" t="s">
        <v>34</v>
      </c>
      <c r="B28" s="253"/>
      <c r="C28" s="292">
        <f>('EnrollAge Data'!M25/'PopAge Data'!K25)*100</f>
        <v>0.59708034659525222</v>
      </c>
      <c r="D28" s="292">
        <f>('EnrollAge Data'!O25/'PopAge Data'!M25)*100</f>
        <v>0.61170693338718762</v>
      </c>
      <c r="E28" s="290">
        <f>('EnrollAge Data'!AA25/'PopAge Data'!O25)*100</f>
        <v>20.166303597045854</v>
      </c>
      <c r="F28" s="292">
        <f>('EnrollAge Data'!AC25/'PopAge Data'!Q25)*100</f>
        <v>20.214136006666497</v>
      </c>
      <c r="G28" s="290">
        <f>('EnrollAge Data'!BZ25/'PopAge Data'!W25)*100</f>
        <v>5.4663914228365345</v>
      </c>
      <c r="H28" s="292">
        <f>('EnrollAge Data'!CB25/'PopAge Data'!Y25)*100</f>
        <v>6.0735888093740487</v>
      </c>
      <c r="I28" s="290">
        <f>('EnrollAge Data'!CL25/'PopAge Data'!AA25)*100</f>
        <v>1.7628795453349473</v>
      </c>
      <c r="J28" s="393">
        <f>('EnrollAge Data'!CN25/'PopAge Data'!AC25)*100</f>
        <v>1.4230946381641334</v>
      </c>
      <c r="K28" s="287">
        <f>('EnrollAge Data'!CX25/'PopAge Data'!AH25)*100</f>
        <v>4.0771298497490633</v>
      </c>
      <c r="L28" s="287">
        <f>('EnrollAge Data'!CY25/'PopAge Data'!AI25)*100</f>
        <v>4.2878593792693716</v>
      </c>
      <c r="M28" s="306" t="str">
        <f>IF((('EnrollAge Data'!DJ25/'PopAge Data'!AE25)*100)&gt;=0.1,('EnrollAge Data'!DJ25/'PopAge Data'!AE25)*100,"*")</f>
        <v>*</v>
      </c>
      <c r="N28" s="306">
        <f>IF((('EnrollAge Data'!DL25/'PopAge Data'!AG25)*100)&gt;=0.1,('EnrollAge Data'!DL25/'PopAge Data'!AG25)*100,"*")</f>
        <v>0.42063847482566696</v>
      </c>
    </row>
    <row r="29" spans="1:15" ht="13.5" customHeight="1">
      <c r="A29" s="255" t="s">
        <v>128</v>
      </c>
      <c r="B29" s="255"/>
      <c r="C29" s="292">
        <f>('EnrollAge Data'!M26/'PopAge Data'!K26)*100</f>
        <v>1.5748838395073146</v>
      </c>
      <c r="D29" s="292">
        <f>('EnrollAge Data'!O26/'PopAge Data'!M26)*100</f>
        <v>1.9479342967160105</v>
      </c>
      <c r="E29" s="290">
        <f>('EnrollAge Data'!AA26/'PopAge Data'!O26)*100</f>
        <v>45.815160821700509</v>
      </c>
      <c r="F29" s="292">
        <f>('EnrollAge Data'!AC26/'PopAge Data'!Q26)*100</f>
        <v>38.755848075158667</v>
      </c>
      <c r="G29" s="290">
        <f>('EnrollAge Data'!BZ26/'PopAge Data'!W26)*100</f>
        <v>22.011493111791218</v>
      </c>
      <c r="H29" s="292">
        <f>('EnrollAge Data'!CB26/'PopAge Data'!Y26)*100</f>
        <v>16.894364109427375</v>
      </c>
      <c r="I29" s="290">
        <f>('EnrollAge Data'!CL26/'PopAge Data'!AA26)*100</f>
        <v>4.6929617579397362</v>
      </c>
      <c r="J29" s="393">
        <f>('EnrollAge Data'!CN26/'PopAge Data'!AC26)*100</f>
        <v>3.823070525210595</v>
      </c>
      <c r="K29" s="287">
        <f>('EnrollAge Data'!CX26/'PopAge Data'!AH26)*100</f>
        <v>16.009221692615206</v>
      </c>
      <c r="L29" s="287">
        <f>('EnrollAge Data'!CY26/'PopAge Data'!AI26)*100</f>
        <v>6.357353653983604</v>
      </c>
      <c r="M29" s="290">
        <f>('EnrollAge Data'!DJ26/'PopAge Data'!AE26)*100</f>
        <v>0.51446582279697406</v>
      </c>
      <c r="N29" s="287">
        <f>('EnrollAge Data'!DL26/'PopAge Data'!AG26)*100</f>
        <v>0.45732554620706978</v>
      </c>
    </row>
    <row r="30" spans="1:15" ht="13.5" customHeight="1">
      <c r="A30" s="255" t="s">
        <v>129</v>
      </c>
      <c r="B30" s="255"/>
      <c r="C30" s="292">
        <f>('EnrollAge Data'!M27/'PopAge Data'!K27)*100</f>
        <v>0.88029900024160812</v>
      </c>
      <c r="D30" s="292">
        <f>('EnrollAge Data'!O27/'PopAge Data'!M27)*100</f>
        <v>0.64691013917135698</v>
      </c>
      <c r="E30" s="290">
        <f>('EnrollAge Data'!AA27/'PopAge Data'!O27)*100</f>
        <v>41.423175550967962</v>
      </c>
      <c r="F30" s="292">
        <f>('EnrollAge Data'!AC27/'PopAge Data'!Q27)*100</f>
        <v>40.300555887455552</v>
      </c>
      <c r="G30" s="290">
        <f>('EnrollAge Data'!BZ27/'PopAge Data'!W27)*100</f>
        <v>7.1688066947623916</v>
      </c>
      <c r="H30" s="292">
        <f>('EnrollAge Data'!CB27/'PopAge Data'!Y27)*100</f>
        <v>6.4439473270790666</v>
      </c>
      <c r="I30" s="290">
        <f>('EnrollAge Data'!CL27/'PopAge Data'!AA27)*100</f>
        <v>1.9167373807503405</v>
      </c>
      <c r="J30" s="393">
        <f>('EnrollAge Data'!CN27/'PopAge Data'!AC27)*100</f>
        <v>1.3545356570067786</v>
      </c>
      <c r="K30" s="287">
        <f>('EnrollAge Data'!CX27/'PopAge Data'!AH27)*100</f>
        <v>5.4278785555884586</v>
      </c>
      <c r="L30" s="287">
        <f>('EnrollAge Data'!CY27/'PopAge Data'!AI27)*100</f>
        <v>4.9910110059854604</v>
      </c>
      <c r="M30" s="290">
        <f>('EnrollAge Data'!DJ27/'PopAge Data'!AE27)*100</f>
        <v>0.43320108755144127</v>
      </c>
      <c r="N30" s="287">
        <f>('EnrollAge Data'!DL27/'PopAge Data'!AG27)*100</f>
        <v>0.25532786315035233</v>
      </c>
    </row>
    <row r="31" spans="1:15" ht="13.5" customHeight="1">
      <c r="A31" s="255" t="s">
        <v>130</v>
      </c>
      <c r="B31" s="255"/>
      <c r="C31" s="292">
        <f>('EnrollAge Data'!M28/'PopAge Data'!K28)*100</f>
        <v>1.1596017136003502</v>
      </c>
      <c r="D31" s="292">
        <f>('EnrollAge Data'!O28/'PopAge Data'!M28)*100</f>
        <v>1.4978132218963325</v>
      </c>
      <c r="E31" s="290">
        <f>('EnrollAge Data'!AA28/'PopAge Data'!O28)*100</f>
        <v>36.312242831509543</v>
      </c>
      <c r="F31" s="292">
        <f>('EnrollAge Data'!AC28/'PopAge Data'!Q28)*100</f>
        <v>34.45813117770561</v>
      </c>
      <c r="G31" s="290">
        <f>('EnrollAge Data'!BZ28/'PopAge Data'!W28)*100</f>
        <v>8.2117853385171351</v>
      </c>
      <c r="H31" s="292">
        <f>('EnrollAge Data'!CB28/'PopAge Data'!Y28)*100</f>
        <v>7.9616150356134989</v>
      </c>
      <c r="I31" s="290">
        <f>('EnrollAge Data'!CL28/'PopAge Data'!AA28)*100</f>
        <v>1.9165717251784828</v>
      </c>
      <c r="J31" s="393">
        <f>('EnrollAge Data'!CN28/'PopAge Data'!AC28)*100</f>
        <v>1.8029516094405809</v>
      </c>
      <c r="K31" s="287">
        <f>('EnrollAge Data'!CX28/'PopAge Data'!AH28)*100</f>
        <v>5.9817029231231018</v>
      </c>
      <c r="L31" s="287">
        <f>('EnrollAge Data'!CY28/'PopAge Data'!AI28)*100</f>
        <v>5.1500456883570127</v>
      </c>
      <c r="M31" s="290">
        <f>('EnrollAge Data'!DJ28/'PopAge Data'!AE28)*100</f>
        <v>0.18639166299766671</v>
      </c>
      <c r="N31" s="287">
        <f>('EnrollAge Data'!DL28/'PopAge Data'!AG28)*100</f>
        <v>0.18052543174442687</v>
      </c>
    </row>
    <row r="32" spans="1:15" ht="13.5" customHeight="1">
      <c r="A32" s="257" t="s">
        <v>40</v>
      </c>
      <c r="B32" s="257"/>
      <c r="C32" s="291">
        <f>('EnrollAge Data'!M29/'PopAge Data'!K29)*100</f>
        <v>0.84911930324602958</v>
      </c>
      <c r="D32" s="291">
        <f>('EnrollAge Data'!O29/'PopAge Data'!M29)*100</f>
        <v>0.84024825070837739</v>
      </c>
      <c r="E32" s="286">
        <f>('EnrollAge Data'!AA29/'PopAge Data'!O29)*100</f>
        <v>34.146131917053928</v>
      </c>
      <c r="F32" s="291">
        <f>('EnrollAge Data'!AC29/'PopAge Data'!Q29)*100</f>
        <v>32.257519059556984</v>
      </c>
      <c r="G32" s="286">
        <f>('EnrollAge Data'!BZ29/'PopAge Data'!W29)*100</f>
        <v>5.7508954909397385</v>
      </c>
      <c r="H32" s="291">
        <f>('EnrollAge Data'!CB29/'PopAge Data'!Y29)*100</f>
        <v>5.8908784586474283</v>
      </c>
      <c r="I32" s="286">
        <f>('EnrollAge Data'!CL29/'PopAge Data'!AA29)*100</f>
        <v>0.8140277271068953</v>
      </c>
      <c r="J32" s="391">
        <f>('EnrollAge Data'!CN29/'PopAge Data'!AC29)*100</f>
        <v>0.90274614137070175</v>
      </c>
      <c r="K32" s="289">
        <f>('EnrollAge Data'!CX29/'PopAge Data'!AH29)*100</f>
        <v>3.9111950091694507</v>
      </c>
      <c r="L32" s="289">
        <f>('EnrollAge Data'!CY29/'PopAge Data'!AI29)*100</f>
        <v>4.2654975530179451</v>
      </c>
      <c r="M32" s="286">
        <f>('EnrollAge Data'!DJ29/'PopAge Data'!AE29)*100</f>
        <v>7.8873726405410946E-2</v>
      </c>
      <c r="N32" s="289">
        <f>('EnrollAge Data'!DL29/'PopAge Data'!AG29)*100</f>
        <v>9.5855893476579371E-2</v>
      </c>
    </row>
    <row r="33" spans="1:14" ht="13.5" customHeight="1">
      <c r="A33" s="257" t="s">
        <v>41</v>
      </c>
      <c r="B33" s="257"/>
      <c r="C33" s="291">
        <f>('EnrollAge Data'!M30/'PopAge Data'!K30)*100</f>
        <v>0.92523853059899397</v>
      </c>
      <c r="D33" s="291">
        <f>('EnrollAge Data'!O30/'PopAge Data'!M30)*100</f>
        <v>1.9572682986209462</v>
      </c>
      <c r="E33" s="286">
        <f>('EnrollAge Data'!AA30/'PopAge Data'!O30)*100</f>
        <v>31.963650220565913</v>
      </c>
      <c r="F33" s="291">
        <f>('EnrollAge Data'!AC30/'PopAge Data'!Q30)*100</f>
        <v>37.005633349428621</v>
      </c>
      <c r="G33" s="286">
        <f>('EnrollAge Data'!BZ30/'PopAge Data'!W30)*100</f>
        <v>5.6003382299564848</v>
      </c>
      <c r="H33" s="291">
        <f>('EnrollAge Data'!CB30/'PopAge Data'!Y30)*100</f>
        <v>7.5246941351180263</v>
      </c>
      <c r="I33" s="286">
        <f>('EnrollAge Data'!CL30/'PopAge Data'!AA30)*100</f>
        <v>1.1485426441465107</v>
      </c>
      <c r="J33" s="391">
        <f>('EnrollAge Data'!CN30/'PopAge Data'!AC30)*100</f>
        <v>1.4733947108047829</v>
      </c>
      <c r="K33" s="289">
        <f>('EnrollAge Data'!CX30/'PopAge Data'!AH30)*100</f>
        <v>3.9842865295419116</v>
      </c>
      <c r="L33" s="289">
        <f>('EnrollAge Data'!CY30/'PopAge Data'!AI30)*100</f>
        <v>4.1069276768871177</v>
      </c>
      <c r="M33" s="286">
        <f>('EnrollAge Data'!DJ30/'PopAge Data'!AE30)*100</f>
        <v>0.50803851539856049</v>
      </c>
      <c r="N33" s="289">
        <f>('EnrollAge Data'!DL30/'PopAge Data'!AG30)*100</f>
        <v>0.57058992318439039</v>
      </c>
    </row>
    <row r="34" spans="1:14" ht="13.5" customHeight="1">
      <c r="A34" s="257" t="s">
        <v>51</v>
      </c>
      <c r="B34" s="257"/>
      <c r="C34" s="291">
        <f>('EnrollAge Data'!M31/'PopAge Data'!K31)*100</f>
        <v>0.91080513751022885</v>
      </c>
      <c r="D34" s="291">
        <f>('EnrollAge Data'!O31/'PopAge Data'!M31)*100</f>
        <v>0.87077454520984277</v>
      </c>
      <c r="E34" s="286">
        <f>('EnrollAge Data'!AA31/'PopAge Data'!O31)*100</f>
        <v>33.868171781166808</v>
      </c>
      <c r="F34" s="291">
        <f>('EnrollAge Data'!AC31/'PopAge Data'!Q31)*100</f>
        <v>33.552120043218792</v>
      </c>
      <c r="G34" s="286">
        <f>('EnrollAge Data'!BZ31/'PopAge Data'!W31)*100</f>
        <v>4.9463788278252858</v>
      </c>
      <c r="H34" s="291">
        <f>('EnrollAge Data'!CB31/'PopAge Data'!Y31)*100</f>
        <v>5.2237325131461452</v>
      </c>
      <c r="I34" s="286">
        <f>('EnrollAge Data'!CL31/'PopAge Data'!AA31)*100</f>
        <v>0.77849878841308606</v>
      </c>
      <c r="J34" s="391">
        <f>('EnrollAge Data'!CN31/'PopAge Data'!AC31)*100</f>
        <v>0.73388239938274924</v>
      </c>
      <c r="K34" s="289">
        <f>('EnrollAge Data'!CX31/'PopAge Data'!AH31)*100</f>
        <v>3.2384956516730976</v>
      </c>
      <c r="L34" s="289">
        <f>('EnrollAge Data'!CY31/'PopAge Data'!AI31)*100</f>
        <v>3.4678853079272458</v>
      </c>
      <c r="M34" s="286">
        <f>('EnrollAge Data'!DJ31/'PopAge Data'!AE31)*100</f>
        <v>9.148346150547472E-2</v>
      </c>
      <c r="N34" s="289">
        <f>('EnrollAge Data'!DL31/'PopAge Data'!AG31)*100</f>
        <v>8.9091644341100951E-2</v>
      </c>
    </row>
    <row r="35" spans="1:14" ht="13.5" customHeight="1">
      <c r="A35" s="257" t="s">
        <v>53</v>
      </c>
      <c r="B35" s="257"/>
      <c r="C35" s="291">
        <f>('EnrollAge Data'!M32/'PopAge Data'!K32)*100</f>
        <v>1.3672245509898113</v>
      </c>
      <c r="D35" s="291">
        <f>('EnrollAge Data'!O32/'PopAge Data'!M32)*100</f>
        <v>1.6981604020283332</v>
      </c>
      <c r="E35" s="286">
        <f>('EnrollAge Data'!AA32/'PopAge Data'!O32)*100</f>
        <v>25.481226745302095</v>
      </c>
      <c r="F35" s="291">
        <f>('EnrollAge Data'!AC32/'PopAge Data'!Q32)*100</f>
        <v>28.959816466024929</v>
      </c>
      <c r="G35" s="286">
        <f>('EnrollAge Data'!BZ32/'PopAge Data'!W32)*100</f>
        <v>5.0760669517602235</v>
      </c>
      <c r="H35" s="291">
        <f>('EnrollAge Data'!CB32/'PopAge Data'!Y32)*100</f>
        <v>6.0188579373572058</v>
      </c>
      <c r="I35" s="286">
        <f>('EnrollAge Data'!CL32/'PopAge Data'!AA32)*100</f>
        <v>1.0802304435808741</v>
      </c>
      <c r="J35" s="391">
        <f>('EnrollAge Data'!CN32/'PopAge Data'!AC32)*100</f>
        <v>1.6645998190945859</v>
      </c>
      <c r="K35" s="289">
        <f>('EnrollAge Data'!CX32/'PopAge Data'!AH32)*100</f>
        <v>3.7187472970728073</v>
      </c>
      <c r="L35" s="289">
        <f>('EnrollAge Data'!CY32/'PopAge Data'!AI32)*100</f>
        <v>3.5798619407125143</v>
      </c>
      <c r="M35" s="286">
        <f>('EnrollAge Data'!DJ32/'PopAge Data'!AE32)*100</f>
        <v>0.3104359313077939</v>
      </c>
      <c r="N35" s="289">
        <f>('EnrollAge Data'!DL32/'PopAge Data'!AG32)*100</f>
        <v>0.53616108661980222</v>
      </c>
    </row>
    <row r="36" spans="1:14" ht="13.5" customHeight="1">
      <c r="A36" s="255" t="s">
        <v>56</v>
      </c>
      <c r="B36" s="255"/>
      <c r="C36" s="292">
        <f>('EnrollAge Data'!M33/'PopAge Data'!K33)*100</f>
        <v>1.4955711393077999</v>
      </c>
      <c r="D36" s="292">
        <f>('EnrollAge Data'!O33/'PopAge Data'!M33)*100</f>
        <v>0.44250205928395475</v>
      </c>
      <c r="E36" s="290">
        <f>('EnrollAge Data'!AA33/'PopAge Data'!O33)*100</f>
        <v>36.02708288930414</v>
      </c>
      <c r="F36" s="292">
        <f>('EnrollAge Data'!AC33/'PopAge Data'!Q33)*100</f>
        <v>31.029423634818365</v>
      </c>
      <c r="G36" s="290">
        <f>('EnrollAge Data'!BZ33/'PopAge Data'!W33)*100</f>
        <v>9.3515996498430702</v>
      </c>
      <c r="H36" s="292">
        <f>('EnrollAge Data'!CB33/'PopAge Data'!Y33)*100</f>
        <v>6.7633175788058209</v>
      </c>
      <c r="I36" s="290">
        <f>('EnrollAge Data'!CL33/'PopAge Data'!AA33)*100</f>
        <v>2.4507923584962281</v>
      </c>
      <c r="J36" s="393">
        <f>('EnrollAge Data'!CN33/'PopAge Data'!AC33)*100</f>
        <v>1.0808113594194333</v>
      </c>
      <c r="K36" s="287">
        <f>('EnrollAge Data'!CX33/'PopAge Data'!AH33)*100</f>
        <v>6.7207346606699536</v>
      </c>
      <c r="L36" s="287">
        <f>('EnrollAge Data'!CY33/'PopAge Data'!AI33)*100</f>
        <v>6.8196224245077737</v>
      </c>
      <c r="M36" s="290">
        <f>('EnrollAge Data'!DJ33/'PopAge Data'!AE33)*100</f>
        <v>0.57703650813361484</v>
      </c>
      <c r="N36" s="287">
        <f>('EnrollAge Data'!DL33/'PopAge Data'!AG33)*100</f>
        <v>0.13905800075294819</v>
      </c>
    </row>
    <row r="37" spans="1:14" ht="13.5" customHeight="1">
      <c r="A37" s="255" t="s">
        <v>60</v>
      </c>
      <c r="B37" s="255"/>
      <c r="C37" s="292">
        <f>('EnrollAge Data'!M34/'PopAge Data'!K34)*100</f>
        <v>0.87348669471107965</v>
      </c>
      <c r="D37" s="292">
        <f>('EnrollAge Data'!O34/'PopAge Data'!M34)*100</f>
        <v>0.92218953146259497</v>
      </c>
      <c r="E37" s="290">
        <f>('EnrollAge Data'!AA34/'PopAge Data'!O34)*100</f>
        <v>36.88792409543602</v>
      </c>
      <c r="F37" s="292">
        <f>('EnrollAge Data'!AC34/'PopAge Data'!Q34)*100</f>
        <v>37.059608577347049</v>
      </c>
      <c r="G37" s="290">
        <f>('EnrollAge Data'!BZ34/'PopAge Data'!W34)*100</f>
        <v>7.3158766604481107</v>
      </c>
      <c r="H37" s="292">
        <f>('EnrollAge Data'!CB34/'PopAge Data'!Y34)*100</f>
        <v>7.4385528066305371</v>
      </c>
      <c r="I37" s="290">
        <f>('EnrollAge Data'!CL34/'PopAge Data'!AA34)*100</f>
        <v>1.401197208717796</v>
      </c>
      <c r="J37" s="393">
        <f>('EnrollAge Data'!CN34/'PopAge Data'!AC34)*100</f>
        <v>1.2417498730749705</v>
      </c>
      <c r="K37" s="287">
        <f>('EnrollAge Data'!CX34/'PopAge Data'!AH34)*100</f>
        <v>5.0672461595812432</v>
      </c>
      <c r="L37" s="287">
        <f>('EnrollAge Data'!CY34/'PopAge Data'!AI34)*100</f>
        <v>5.4148826186461667</v>
      </c>
      <c r="M37" s="290">
        <f>('EnrollAge Data'!DJ34/'PopAge Data'!AE34)*100</f>
        <v>0.18083645222100223</v>
      </c>
      <c r="N37" s="287">
        <f>('EnrollAge Data'!DL34/'PopAge Data'!AG34)*100</f>
        <v>0.13206813890541652</v>
      </c>
    </row>
    <row r="38" spans="1:14" ht="13.5" customHeight="1">
      <c r="A38" s="255" t="s">
        <v>131</v>
      </c>
      <c r="B38" s="255"/>
      <c r="C38" s="292">
        <f>('EnrollAge Data'!M35/'PopAge Data'!K35)*100</f>
        <v>2.7043625431148373</v>
      </c>
      <c r="D38" s="292">
        <f>('EnrollAge Data'!O35/'PopAge Data'!M35)*100</f>
        <v>2.6503019431046009</v>
      </c>
      <c r="E38" s="290">
        <f>('EnrollAge Data'!AA35/'PopAge Data'!O35)*100</f>
        <v>39.256296779208405</v>
      </c>
      <c r="F38" s="292">
        <f>('EnrollAge Data'!AC35/'PopAge Data'!Q35)*100</f>
        <v>36.49196267641036</v>
      </c>
      <c r="G38" s="290">
        <f>('EnrollAge Data'!BZ35/'PopAge Data'!W35)*100</f>
        <v>9.4836846383334041</v>
      </c>
      <c r="H38" s="292">
        <f>('EnrollAge Data'!CB35/'PopAge Data'!Y35)*100</f>
        <v>11.59889327266081</v>
      </c>
      <c r="I38" s="290">
        <f>('EnrollAge Data'!CL35/'PopAge Data'!AA35)*100</f>
        <v>1.6416978776529341</v>
      </c>
      <c r="J38" s="393">
        <f>('EnrollAge Data'!CN35/'PopAge Data'!AC35)*100</f>
        <v>2.4144608495965101</v>
      </c>
      <c r="K38" s="287">
        <f>('EnrollAge Data'!CX35/'PopAge Data'!AH35)*100</f>
        <v>7.0344873090293358</v>
      </c>
      <c r="L38" s="287">
        <f>('EnrollAge Data'!CY35/'PopAge Data'!AI35)*100</f>
        <v>6.1530380667009448</v>
      </c>
      <c r="M38" s="290">
        <f>('EnrollAge Data'!DJ35/'PopAge Data'!AE35)*100</f>
        <v>0.23157948214255472</v>
      </c>
      <c r="N38" s="287">
        <f>('EnrollAge Data'!DL35/'PopAge Data'!AG35)*100</f>
        <v>0.25135443924372536</v>
      </c>
    </row>
    <row r="39" spans="1:14" ht="13.5" customHeight="1">
      <c r="A39" s="255" t="s">
        <v>66</v>
      </c>
      <c r="B39" s="255"/>
      <c r="C39" s="292">
        <f>('EnrollAge Data'!M36/'PopAge Data'!K36)*100</f>
        <v>1.7271067215015008</v>
      </c>
      <c r="D39" s="292">
        <f>('EnrollAge Data'!O36/'PopAge Data'!M36)*100</f>
        <v>1.4733850776637114</v>
      </c>
      <c r="E39" s="290">
        <f>('EnrollAge Data'!AA36/'PopAge Data'!O36)*100</f>
        <v>30.854949708840657</v>
      </c>
      <c r="F39" s="292">
        <f>('EnrollAge Data'!AC36/'PopAge Data'!Q36)*100</f>
        <v>30.500055591782033</v>
      </c>
      <c r="G39" s="290">
        <f>('EnrollAge Data'!BZ36/'PopAge Data'!W36)*100</f>
        <v>5.8176944625193521</v>
      </c>
      <c r="H39" s="292">
        <f>('EnrollAge Data'!CB36/'PopAge Data'!Y36)*100</f>
        <v>5.0990214505751164</v>
      </c>
      <c r="I39" s="290">
        <f>('EnrollAge Data'!CL36/'PopAge Data'!AA36)*100</f>
        <v>1.3821025041561938</v>
      </c>
      <c r="J39" s="393">
        <f>('EnrollAge Data'!CN36/'PopAge Data'!AC36)*100</f>
        <v>0.95934872137573324</v>
      </c>
      <c r="K39" s="287">
        <f>('EnrollAge Data'!CX36/'PopAge Data'!AH36)*100</f>
        <v>4.1908159820107027</v>
      </c>
      <c r="L39" s="287">
        <f>('EnrollAge Data'!CY36/'PopAge Data'!AI36)*100</f>
        <v>3.9542898212393771</v>
      </c>
      <c r="M39" s="290">
        <f>('EnrollAge Data'!DJ36/'PopAge Data'!AE36)*100</f>
        <v>0.49565610534265653</v>
      </c>
      <c r="N39" s="287">
        <f>('EnrollAge Data'!DL36/'PopAge Data'!AG36)*100</f>
        <v>0.2919296638846019</v>
      </c>
    </row>
    <row r="40" spans="1:14" ht="13.5" customHeight="1">
      <c r="A40" s="258" t="s">
        <v>68</v>
      </c>
      <c r="B40" s="258"/>
      <c r="C40" s="399">
        <f>('EnrollAge Data'!M37/'PopAge Data'!K37)*100</f>
        <v>2.3097120759571763</v>
      </c>
      <c r="D40" s="399">
        <f>('EnrollAge Data'!O37/'PopAge Data'!M37)*100</f>
        <v>2.6800755899975095</v>
      </c>
      <c r="E40" s="400">
        <f>('EnrollAge Data'!AA37/'PopAge Data'!O37)*100</f>
        <v>35.363757541742672</v>
      </c>
      <c r="F40" s="399">
        <f>('EnrollAge Data'!AC37/'PopAge Data'!Q37)*100</f>
        <v>35.554057790681597</v>
      </c>
      <c r="G40" s="400">
        <f>('EnrollAge Data'!BZ37/'PopAge Data'!W37)*100</f>
        <v>6.4647017128696849</v>
      </c>
      <c r="H40" s="399">
        <f>('EnrollAge Data'!CB37/'PopAge Data'!Y37)*100</f>
        <v>6.0213880047769059</v>
      </c>
      <c r="I40" s="400">
        <f>('EnrollAge Data'!CL37/'PopAge Data'!AA37)*100</f>
        <v>1.7349548983530045</v>
      </c>
      <c r="J40" s="401">
        <f>('EnrollAge Data'!CN37/'PopAge Data'!AC37)*100</f>
        <v>1.1908088295721635</v>
      </c>
      <c r="K40" s="294">
        <f>('EnrollAge Data'!CX37/'PopAge Data'!AH37)*100</f>
        <v>4.519766454210445</v>
      </c>
      <c r="L40" s="294">
        <f>('EnrollAge Data'!CY37/'PopAge Data'!AI37)*100</f>
        <v>4.5138980458345417</v>
      </c>
      <c r="M40" s="400">
        <f>('EnrollAge Data'!DJ37/'PopAge Data'!AE37)*100</f>
        <v>0.3702266145164661</v>
      </c>
      <c r="N40" s="294">
        <f>('EnrollAge Data'!DL37/'PopAge Data'!AG37)*100</f>
        <v>0.2397446256142628</v>
      </c>
    </row>
    <row r="41" spans="1:14" ht="13.5" customHeight="1">
      <c r="A41" s="21" t="s">
        <v>90</v>
      </c>
      <c r="B41" s="21"/>
      <c r="C41" s="291">
        <f>('EnrollAge Data'!M38/'PopAge Data'!K38)*100</f>
        <v>1.0599631581308087</v>
      </c>
      <c r="D41" s="291">
        <f>('EnrollAge Data'!O38/'PopAge Data'!M38)*100</f>
        <v>1.4371241097780736</v>
      </c>
      <c r="E41" s="286">
        <f>('EnrollAge Data'!AA38/'PopAge Data'!O38)*100</f>
        <v>41.199471917156046</v>
      </c>
      <c r="F41" s="291">
        <f>('EnrollAge Data'!AC38/'PopAge Data'!Q38)*100</f>
        <v>39.937838092194099</v>
      </c>
      <c r="G41" s="286">
        <f>('EnrollAge Data'!BZ38/'PopAge Data'!W38)*100</f>
        <v>7.668715328028691</v>
      </c>
      <c r="H41" s="291">
        <f>('EnrollAge Data'!CB38/'PopAge Data'!Y38)*100</f>
        <v>7.313072007493215</v>
      </c>
      <c r="I41" s="286">
        <f>('EnrollAge Data'!CL38/'PopAge Data'!AA38)*100</f>
        <v>1.4504979291320064</v>
      </c>
      <c r="J41" s="391">
        <f>('EnrollAge Data'!CN38/'PopAge Data'!AC38)*100</f>
        <v>1.2943552754259238</v>
      </c>
      <c r="K41" s="289">
        <f>('EnrollAge Data'!CX38/'PopAge Data'!AH38)*100</f>
        <v>5.425705872337244</v>
      </c>
      <c r="L41" s="289">
        <f>('EnrollAge Data'!CY38/'PopAge Data'!AI38)*100</f>
        <v>5.379465616522312</v>
      </c>
      <c r="M41" s="286">
        <f>('EnrollAge Data'!DJ38/'PopAge Data'!AE38)*100</f>
        <v>0.17787271602242122</v>
      </c>
      <c r="N41" s="289">
        <f>('EnrollAge Data'!DL38/'PopAge Data'!AG38)*100</f>
        <v>0.16601829512571842</v>
      </c>
    </row>
    <row r="42" spans="1:14" ht="13.5" customHeight="1">
      <c r="A42" s="252" t="s">
        <v>94</v>
      </c>
      <c r="B42" s="21"/>
      <c r="C42" s="285">
        <f>(C41/C$7)*100</f>
        <v>102.56937861264188</v>
      </c>
      <c r="D42" s="285">
        <f t="shared" ref="D42" si="10">(D41/D$7)*100</f>
        <v>120.51108903504699</v>
      </c>
      <c r="E42" s="286">
        <f t="shared" ref="E42" si="11">(E41/E$7)*100</f>
        <v>106.50632663215353</v>
      </c>
      <c r="F42" s="285">
        <f t="shared" ref="F42" si="12">(F41/F$7)*100</f>
        <v>106.41378186098432</v>
      </c>
      <c r="G42" s="286">
        <f t="shared" ref="G42" si="13">(G41/G$7)*100</f>
        <v>111.51069939680234</v>
      </c>
      <c r="H42" s="285">
        <f t="shared" ref="H42" si="14">(H41/H$7)*100</f>
        <v>111.07719786176249</v>
      </c>
      <c r="I42" s="286">
        <f t="shared" ref="I42" si="15">(I41/I$7)*100</f>
        <v>109.33166007597077</v>
      </c>
      <c r="J42" s="391">
        <f t="shared" ref="J42:L42" si="16">(J41/J$7)*100</f>
        <v>110.37929212249654</v>
      </c>
      <c r="K42" s="291">
        <f t="shared" si="16"/>
        <v>110.52458684408452</v>
      </c>
      <c r="L42" s="391">
        <f t="shared" si="16"/>
        <v>117.81054348305362</v>
      </c>
      <c r="M42" s="286">
        <f t="shared" ref="M42" si="17">(M41/M$7)*100</f>
        <v>97.336806301798944</v>
      </c>
      <c r="N42" s="285">
        <f t="shared" ref="N42" si="18">(N41/N$7)*100</f>
        <v>108.26092396183158</v>
      </c>
    </row>
    <row r="43" spans="1:14" ht="13.5" customHeight="1">
      <c r="A43" s="255" t="s">
        <v>132</v>
      </c>
      <c r="B43" s="255"/>
      <c r="C43" s="287">
        <f>('EnrollAge Data'!M40/'PopAge Data'!K40)*100</f>
        <v>0.67189443084191136</v>
      </c>
      <c r="D43" s="287">
        <f>('EnrollAge Data'!O40/'PopAge Data'!M40)*100</f>
        <v>0.90129608948781204</v>
      </c>
      <c r="E43" s="288">
        <f>('EnrollAge Data'!AA40/'PopAge Data'!O40)*100</f>
        <v>39.144661880017075</v>
      </c>
      <c r="F43" s="287">
        <f>('EnrollAge Data'!AC40/'PopAge Data'!Q40)*100</f>
        <v>12.351855383881196</v>
      </c>
      <c r="G43" s="288">
        <f>('EnrollAge Data'!BZ40/'PopAge Data'!W40)*100</f>
        <v>7.6983319917080433</v>
      </c>
      <c r="H43" s="287">
        <f>('EnrollAge Data'!CB40/'PopAge Data'!Y40)*100</f>
        <v>3.2192811641077466</v>
      </c>
      <c r="I43" s="288">
        <f>('EnrollAge Data'!CL40/'PopAge Data'!AA40)*100</f>
        <v>1.7704837700549967</v>
      </c>
      <c r="J43" s="392">
        <f>('EnrollAge Data'!CN40/'PopAge Data'!AC40)*100</f>
        <v>0.60249799234124268</v>
      </c>
      <c r="K43" s="287">
        <f>('EnrollAge Data'!CX40/'PopAge Data'!AH40)*100</f>
        <v>5.6663232664707772</v>
      </c>
      <c r="L43" s="287">
        <f>('EnrollAge Data'!CY40/'PopAge Data'!AI40)*100</f>
        <v>5.238698486252658</v>
      </c>
      <c r="M43" s="288">
        <f>('EnrollAge Data'!DJ40/'PopAge Data'!AE40)*100</f>
        <v>0.38751249578167879</v>
      </c>
      <c r="N43" s="306" t="str">
        <f>IF((('EnrollAge Data'!DL40/'PopAge Data'!AG40)*100)&gt;=0.1,('EnrollAge Data'!DL40/'PopAge Data'!AG40)*100,"*")</f>
        <v>*</v>
      </c>
    </row>
    <row r="44" spans="1:14" ht="13.5" customHeight="1">
      <c r="A44" s="255" t="s">
        <v>43</v>
      </c>
      <c r="B44" s="255"/>
      <c r="C44" s="287">
        <f>('EnrollAge Data'!M41/'PopAge Data'!K41)*100</f>
        <v>1.013107685203386</v>
      </c>
      <c r="D44" s="287">
        <f>('EnrollAge Data'!O41/'PopAge Data'!M41)*100</f>
        <v>1.5629177400127698</v>
      </c>
      <c r="E44" s="288">
        <f>('EnrollAge Data'!AA41/'PopAge Data'!O41)*100</f>
        <v>40.073591083332815</v>
      </c>
      <c r="F44" s="287">
        <f>('EnrollAge Data'!AC41/'PopAge Data'!Q41)*100</f>
        <v>71.636696460666187</v>
      </c>
      <c r="G44" s="288">
        <f>('EnrollAge Data'!BZ41/'PopAge Data'!W41)*100</f>
        <v>7.0560477906595001</v>
      </c>
      <c r="H44" s="287">
        <f>('EnrollAge Data'!CB41/'PopAge Data'!Y41)*100</f>
        <v>14.212899226953116</v>
      </c>
      <c r="I44" s="288">
        <f>('EnrollAge Data'!CL41/'PopAge Data'!AA41)*100</f>
        <v>1.1417975663062383</v>
      </c>
      <c r="J44" s="392">
        <f>('EnrollAge Data'!CN41/'PopAge Data'!AC41)*100</f>
        <v>2.8286500958278964</v>
      </c>
      <c r="K44" s="287">
        <f>('EnrollAge Data'!CX41/'PopAge Data'!AH41)*100</f>
        <v>4.9422698040523763</v>
      </c>
      <c r="L44" s="287">
        <f>('EnrollAge Data'!CY41/'PopAge Data'!AI41)*100</f>
        <v>4.9768492682347993</v>
      </c>
      <c r="M44" s="288">
        <f>('EnrollAge Data'!DJ41/'PopAge Data'!AE41)*100</f>
        <v>6.1923739754185955E-2</v>
      </c>
      <c r="N44" s="287">
        <f>('EnrollAge Data'!DL41/'PopAge Data'!AG41)*100</f>
        <v>0.62017143004963393</v>
      </c>
    </row>
    <row r="45" spans="1:14" ht="13.5" customHeight="1">
      <c r="A45" s="255" t="s">
        <v>44</v>
      </c>
      <c r="B45" s="255"/>
      <c r="C45" s="287">
        <f>('EnrollAge Data'!M42/'PopAge Data'!K42)*100</f>
        <v>3.2223029296807448</v>
      </c>
      <c r="D45" s="287">
        <f>('EnrollAge Data'!O42/'PopAge Data'!M42)*100</f>
        <v>4.2013103712165902</v>
      </c>
      <c r="E45" s="288">
        <f>('EnrollAge Data'!AA42/'PopAge Data'!O42)*100</f>
        <v>53.349875930521094</v>
      </c>
      <c r="F45" s="287">
        <f>('EnrollAge Data'!AC42/'PopAge Data'!Q42)*100</f>
        <v>84.042275491038737</v>
      </c>
      <c r="G45" s="288">
        <f>('EnrollAge Data'!BZ42/'PopAge Data'!W42)*100</f>
        <v>15.357358076259503</v>
      </c>
      <c r="H45" s="287">
        <f>('EnrollAge Data'!CB42/'PopAge Data'!Y42)*100</f>
        <v>14.303857721762133</v>
      </c>
      <c r="I45" s="288">
        <f>('EnrollAge Data'!CL42/'PopAge Data'!AA42)*100</f>
        <v>2.5633339118452954</v>
      </c>
      <c r="J45" s="392">
        <f>('EnrollAge Data'!CN42/'PopAge Data'!AC42)*100</f>
        <v>2.078031475016807</v>
      </c>
      <c r="K45" s="287">
        <f>('EnrollAge Data'!CX42/'PopAge Data'!AH42)*100</f>
        <v>10.543378910016958</v>
      </c>
      <c r="L45" s="287">
        <f>('EnrollAge Data'!CY42/'PopAge Data'!AI42)*100</f>
        <v>11.837896141669914</v>
      </c>
      <c r="M45" s="288">
        <f>('EnrollAge Data'!DJ42/'PopAge Data'!AE42)*100</f>
        <v>0.11185632378945114</v>
      </c>
      <c r="N45" s="287">
        <f>('EnrollAge Data'!DL42/'PopAge Data'!AG42)*100</f>
        <v>0.13614095694329517</v>
      </c>
    </row>
    <row r="46" spans="1:14" ht="13.5" customHeight="1">
      <c r="A46" s="255" t="s">
        <v>45</v>
      </c>
      <c r="B46" s="255"/>
      <c r="C46" s="287">
        <f>('EnrollAge Data'!M43/'PopAge Data'!K43)*100</f>
        <v>1.6926378053076643</v>
      </c>
      <c r="D46" s="287">
        <f>('EnrollAge Data'!O43/'PopAge Data'!M43)*100</f>
        <v>2.0896750648163946</v>
      </c>
      <c r="E46" s="288">
        <f>('EnrollAge Data'!AA43/'PopAge Data'!O43)*100</f>
        <v>43.218831304610134</v>
      </c>
      <c r="F46" s="287">
        <f>('EnrollAge Data'!AC43/'PopAge Data'!Q43)*100</f>
        <v>42.813190068400928</v>
      </c>
      <c r="G46" s="288">
        <f>('EnrollAge Data'!BZ43/'PopAge Data'!W43)*100</f>
        <v>6.9150468040509381</v>
      </c>
      <c r="H46" s="287">
        <f>('EnrollAge Data'!CB43/'PopAge Data'!Y43)*100</f>
        <v>7.0804520192096128</v>
      </c>
      <c r="I46" s="288">
        <f>('EnrollAge Data'!CL43/'PopAge Data'!AA43)*100</f>
        <v>1.3394217323031492</v>
      </c>
      <c r="J46" s="392">
        <f>('EnrollAge Data'!CN43/'PopAge Data'!AC43)*100</f>
        <v>1.2138884876498628</v>
      </c>
      <c r="K46" s="287">
        <f>('EnrollAge Data'!CX43/'PopAge Data'!AH43)*100</f>
        <v>4.8734070371148723</v>
      </c>
      <c r="L46" s="287">
        <f>('EnrollAge Data'!CY43/'PopAge Data'!AI43)*100</f>
        <v>5.1171405502949687</v>
      </c>
      <c r="M46" s="288">
        <f>('EnrollAge Data'!DJ43/'PopAge Data'!AE43)*100</f>
        <v>0.37318514886546267</v>
      </c>
      <c r="N46" s="287">
        <f>('EnrollAge Data'!DL43/'PopAge Data'!AG43)*100</f>
        <v>0.39054872095293885</v>
      </c>
    </row>
    <row r="47" spans="1:14" ht="13.5" customHeight="1">
      <c r="A47" s="21" t="s">
        <v>48</v>
      </c>
      <c r="B47" s="21"/>
      <c r="C47" s="289">
        <f>('EnrollAge Data'!M44/'PopAge Data'!K44)*100</f>
        <v>0.76521768257450784</v>
      </c>
      <c r="D47" s="289">
        <f>('EnrollAge Data'!O44/'PopAge Data'!M44)*100</f>
        <v>1.0429349179175671</v>
      </c>
      <c r="E47" s="293">
        <f>('EnrollAge Data'!AA44/'PopAge Data'!O44)*100</f>
        <v>41.723173135131844</v>
      </c>
      <c r="F47" s="289">
        <f>('EnrollAge Data'!AC44/'PopAge Data'!Q44)*100</f>
        <v>39.660839003514596</v>
      </c>
      <c r="G47" s="293">
        <f>('EnrollAge Data'!BZ44/'PopAge Data'!W44)*100</f>
        <v>7.2179077480562182</v>
      </c>
      <c r="H47" s="289">
        <f>('EnrollAge Data'!CB44/'PopAge Data'!Y44)*100</f>
        <v>6.4755304458623444</v>
      </c>
      <c r="I47" s="293">
        <f>('EnrollAge Data'!CL44/'PopAge Data'!AA44)*100</f>
        <v>1.2199015158609963</v>
      </c>
      <c r="J47" s="396">
        <f>('EnrollAge Data'!CN44/'PopAge Data'!AC44)*100</f>
        <v>0.94021593208888643</v>
      </c>
      <c r="K47" s="289">
        <f>('EnrollAge Data'!CX44/'PopAge Data'!AH44)*100</f>
        <v>5.0301920875167667</v>
      </c>
      <c r="L47" s="289">
        <f>('EnrollAge Data'!CY44/'PopAge Data'!AI44)*100</f>
        <v>4.9171596642954949</v>
      </c>
      <c r="M47" s="293">
        <f>('EnrollAge Data'!DJ44/'PopAge Data'!AE44)*100</f>
        <v>0.1304042759872763</v>
      </c>
      <c r="N47" s="289">
        <f>('EnrollAge Data'!DL44/'PopAge Data'!AG44)*100</f>
        <v>0.13191615317801472</v>
      </c>
    </row>
    <row r="48" spans="1:14" ht="13.5" customHeight="1">
      <c r="A48" s="21" t="s">
        <v>133</v>
      </c>
      <c r="B48" s="21"/>
      <c r="C48" s="289">
        <f>('EnrollAge Data'!M45/'PopAge Data'!K45)*100</f>
        <v>1.6453970523322357</v>
      </c>
      <c r="D48" s="289">
        <f>('EnrollAge Data'!O45/'PopAge Data'!M45)*100</f>
        <v>2.210007433199014</v>
      </c>
      <c r="E48" s="293">
        <f>('EnrollAge Data'!AA45/'PopAge Data'!O45)*100</f>
        <v>42.299992179557364</v>
      </c>
      <c r="F48" s="289">
        <f>('EnrollAge Data'!AC45/'PopAge Data'!Q45)*100</f>
        <v>40.334143522183865</v>
      </c>
      <c r="G48" s="293">
        <f>('EnrollAge Data'!BZ45/'PopAge Data'!W45)*100</f>
        <v>9.7500242964062735</v>
      </c>
      <c r="H48" s="289">
        <f>('EnrollAge Data'!CB45/'PopAge Data'!Y45)*100</f>
        <v>10.135706010223062</v>
      </c>
      <c r="I48" s="293">
        <f>('EnrollAge Data'!CL45/'PopAge Data'!AA45)*100</f>
        <v>2.3990758779879156</v>
      </c>
      <c r="J48" s="396">
        <f>('EnrollAge Data'!CN45/'PopAge Data'!AC45)*100</f>
        <v>2.3797133163542079</v>
      </c>
      <c r="K48" s="289">
        <f>('EnrollAge Data'!CX45/'PopAge Data'!AH45)*100</f>
        <v>7.1317710574259232</v>
      </c>
      <c r="L48" s="289">
        <f>('EnrollAge Data'!CY45/'PopAge Data'!AI45)*100</f>
        <v>5.9778239477874981</v>
      </c>
      <c r="M48" s="293">
        <f>('EnrollAge Data'!DJ45/'PopAge Data'!AE45)*100</f>
        <v>0.15994178422261471</v>
      </c>
      <c r="N48" s="289">
        <f>('EnrollAge Data'!DL45/'PopAge Data'!AG45)*100</f>
        <v>0.23210725711975996</v>
      </c>
    </row>
    <row r="49" spans="1:14" ht="13.5" customHeight="1">
      <c r="A49" s="21" t="s">
        <v>134</v>
      </c>
      <c r="B49" s="21"/>
      <c r="C49" s="289">
        <f>('EnrollAge Data'!M46/'PopAge Data'!K46)*100</f>
        <v>1.5253735572923461</v>
      </c>
      <c r="D49" s="289">
        <f>('EnrollAge Data'!O46/'PopAge Data'!M46)*100</f>
        <v>1.9072394244901301</v>
      </c>
      <c r="E49" s="293">
        <f>('EnrollAge Data'!AA46/'PopAge Data'!O46)*100</f>
        <v>39.221625747273698</v>
      </c>
      <c r="F49" s="289">
        <f>('EnrollAge Data'!AC46/'PopAge Data'!Q46)*100</f>
        <v>39.503432420998699</v>
      </c>
      <c r="G49" s="293">
        <f>('EnrollAge Data'!BZ46/'PopAge Data'!W46)*100</f>
        <v>7.8193843141739938</v>
      </c>
      <c r="H49" s="289">
        <f>('EnrollAge Data'!CB46/'PopAge Data'!Y46)*100</f>
        <v>8.1111798621125324</v>
      </c>
      <c r="I49" s="293">
        <f>('EnrollAge Data'!CL46/'PopAge Data'!AA46)*100</f>
        <v>1.2798314785116214</v>
      </c>
      <c r="J49" s="396">
        <f>('EnrollAge Data'!CN46/'PopAge Data'!AC46)*100</f>
        <v>1.371785805350658</v>
      </c>
      <c r="K49" s="289">
        <f>('EnrollAge Data'!CX46/'PopAge Data'!AH46)*100</f>
        <v>5.4325060920867001</v>
      </c>
      <c r="L49" s="289">
        <f>('EnrollAge Data'!CY46/'PopAge Data'!AI46)*100</f>
        <v>5.8027792844658874</v>
      </c>
      <c r="M49" s="293">
        <f>('EnrollAge Data'!DJ46/'PopAge Data'!AE46)*100</f>
        <v>8.9279328382687706E-2</v>
      </c>
      <c r="N49" s="289">
        <f>('EnrollAge Data'!DL46/'PopAge Data'!AG46)*100</f>
        <v>0.10644827406580315</v>
      </c>
    </row>
    <row r="50" spans="1:14" ht="13.5" customHeight="1">
      <c r="A50" s="21" t="s">
        <v>52</v>
      </c>
      <c r="B50" s="21"/>
      <c r="C50" s="289">
        <f>('EnrollAge Data'!M47/'PopAge Data'!K47)*100</f>
        <v>1.2026203005121416</v>
      </c>
      <c r="D50" s="289">
        <f>('EnrollAge Data'!O47/'PopAge Data'!M47)*100</f>
        <v>0.62117305310662174</v>
      </c>
      <c r="E50" s="293">
        <f>('EnrollAge Data'!AA47/'PopAge Data'!O47)*100</f>
        <v>45.168803465314205</v>
      </c>
      <c r="F50" s="289">
        <f>('EnrollAge Data'!AC47/'PopAge Data'!Q47)*100</f>
        <v>19.835853039183121</v>
      </c>
      <c r="G50" s="293">
        <f>('EnrollAge Data'!BZ47/'PopAge Data'!W47)*100</f>
        <v>7.7627397944883993</v>
      </c>
      <c r="H50" s="289">
        <f>('EnrollAge Data'!CB47/'PopAge Data'!Y47)*100</f>
        <v>2.341226579269903</v>
      </c>
      <c r="I50" s="293">
        <f>('EnrollAge Data'!CL47/'PopAge Data'!AA47)*100</f>
        <v>1.4189371294163766</v>
      </c>
      <c r="J50" s="396">
        <f>('EnrollAge Data'!CN47/'PopAge Data'!AC47)*100</f>
        <v>0.32804016955261917</v>
      </c>
      <c r="K50" s="289">
        <f>('EnrollAge Data'!CX47/'PopAge Data'!AH47)*100</f>
        <v>5.443890601570887</v>
      </c>
      <c r="L50" s="289">
        <f>('EnrollAge Data'!CY47/'PopAge Data'!AI47)*100</f>
        <v>5.7228235045668123</v>
      </c>
      <c r="M50" s="293">
        <f>('EnrollAge Data'!DJ47/'PopAge Data'!AE47)*100</f>
        <v>0.10957357616608698</v>
      </c>
      <c r="N50" s="403" t="str">
        <f>IF((('EnrollAge Data'!DL47/'PopAge Data'!AG47)*100)&gt;=0.1,('EnrollAge Data'!DL47/'PopAge Data'!AG47)*100,"*")</f>
        <v>*</v>
      </c>
    </row>
    <row r="51" spans="1:14" ht="13.5" customHeight="1">
      <c r="A51" s="255" t="s">
        <v>58</v>
      </c>
      <c r="B51" s="255"/>
      <c r="C51" s="287">
        <f>('EnrollAge Data'!M48/'PopAge Data'!K48)*100</f>
        <v>1.4386199855475044</v>
      </c>
      <c r="D51" s="287">
        <f>('EnrollAge Data'!O48/'PopAge Data'!M48)*100</f>
        <v>4.2866711319490953</v>
      </c>
      <c r="E51" s="288">
        <f>('EnrollAge Data'!AA48/'PopAge Data'!O48)*100</f>
        <v>44.883604291288975</v>
      </c>
      <c r="F51" s="287">
        <f>('EnrollAge Data'!AC48/'PopAge Data'!Q48)*100</f>
        <v>92.19242812411045</v>
      </c>
      <c r="G51" s="288">
        <f>('EnrollAge Data'!BZ48/'PopAge Data'!W48)*100</f>
        <v>6.8566058362661702</v>
      </c>
      <c r="H51" s="287">
        <f>('EnrollAge Data'!CB48/'PopAge Data'!Y48)*100</f>
        <v>20.76689028190183</v>
      </c>
      <c r="I51" s="288">
        <f>('EnrollAge Data'!CL48/'PopAge Data'!AA48)*100</f>
        <v>1.1303704656547464</v>
      </c>
      <c r="J51" s="392">
        <f>('EnrollAge Data'!CN48/'PopAge Data'!AC48)*100</f>
        <v>3.2925333933119054</v>
      </c>
      <c r="K51" s="287">
        <f>('EnrollAge Data'!CX48/'PopAge Data'!AH48)*100</f>
        <v>4.622117062633718</v>
      </c>
      <c r="L51" s="287">
        <f>('EnrollAge Data'!CY48/'PopAge Data'!AI48)*100</f>
        <v>4.5266360948013542</v>
      </c>
      <c r="M51" s="288">
        <f>('EnrollAge Data'!DJ48/'PopAge Data'!AE48)*100</f>
        <v>5.6291045554049825E-2</v>
      </c>
      <c r="N51" s="287">
        <f>('EnrollAge Data'!DL48/'PopAge Data'!AG48)*100</f>
        <v>0.29296099149916582</v>
      </c>
    </row>
    <row r="52" spans="1:14" ht="13.5" customHeight="1">
      <c r="A52" s="255" t="s">
        <v>59</v>
      </c>
      <c r="B52" s="255"/>
      <c r="C52" s="287">
        <f>('EnrollAge Data'!M49/'PopAge Data'!K49)*100</f>
        <v>0.70861575990242542</v>
      </c>
      <c r="D52" s="287">
        <f>('EnrollAge Data'!O49/'PopAge Data'!M49)*100</f>
        <v>1.0590208479737644</v>
      </c>
      <c r="E52" s="288">
        <f>('EnrollAge Data'!AA49/'PopAge Data'!O49)*100</f>
        <v>39.253293685210423</v>
      </c>
      <c r="F52" s="287">
        <f>('EnrollAge Data'!AC49/'PopAge Data'!Q49)*100</f>
        <v>38.02230540752408</v>
      </c>
      <c r="G52" s="288">
        <f>('EnrollAge Data'!BZ49/'PopAge Data'!W49)*100</f>
        <v>6.3473429754313608</v>
      </c>
      <c r="H52" s="287">
        <f>('EnrollAge Data'!CB49/'PopAge Data'!Y49)*100</f>
        <v>6.0224763293851584</v>
      </c>
      <c r="I52" s="288">
        <f>('EnrollAge Data'!CL49/'PopAge Data'!AA49)*100</f>
        <v>1.0281541615688798</v>
      </c>
      <c r="J52" s="392">
        <f>('EnrollAge Data'!CN49/'PopAge Data'!AC49)*100</f>
        <v>0.96939918277587755</v>
      </c>
      <c r="K52" s="287">
        <f>('EnrollAge Data'!CX49/'PopAge Data'!AH49)*100</f>
        <v>4.3910115192662849</v>
      </c>
      <c r="L52" s="287">
        <f>('EnrollAge Data'!CY49/'PopAge Data'!AI49)*100</f>
        <v>4.5487193687696257</v>
      </c>
      <c r="M52" s="288">
        <f>('EnrollAge Data'!DJ49/'PopAge Data'!AE49)*100</f>
        <v>0.11184682023772487</v>
      </c>
      <c r="N52" s="287">
        <f>('EnrollAge Data'!DL49/'PopAge Data'!AG49)*100</f>
        <v>8.7512156095409369E-2</v>
      </c>
    </row>
    <row r="53" spans="1:14" ht="13.5" customHeight="1">
      <c r="A53" s="261" t="s">
        <v>63</v>
      </c>
      <c r="B53" s="261"/>
      <c r="C53" s="287">
        <f>('EnrollAge Data'!M50/'PopAge Data'!K50)*100</f>
        <v>0.31138613861386139</v>
      </c>
      <c r="D53" s="287">
        <f>('EnrollAge Data'!O50/'PopAge Data'!M50)*100</f>
        <v>0.57477423063059552</v>
      </c>
      <c r="E53" s="288">
        <f>('EnrollAge Data'!AA50/'PopAge Data'!O50)*100</f>
        <v>41.690733760830192</v>
      </c>
      <c r="F53" s="287">
        <f>('EnrollAge Data'!AC50/'PopAge Data'!Q50)*100</f>
        <v>41.815849182119479</v>
      </c>
      <c r="G53" s="288">
        <f>('EnrollAge Data'!BZ50/'PopAge Data'!W50)*100</f>
        <v>6.6104944540068766</v>
      </c>
      <c r="H53" s="287">
        <f>('EnrollAge Data'!CB50/'PopAge Data'!Y50)*100</f>
        <v>6.5615137026967902</v>
      </c>
      <c r="I53" s="288">
        <f>('EnrollAge Data'!CL50/'PopAge Data'!AA50)*100</f>
        <v>1.1034880137215752</v>
      </c>
      <c r="J53" s="392">
        <f>('EnrollAge Data'!CN50/'PopAge Data'!AC50)*100</f>
        <v>0.9509097357047972</v>
      </c>
      <c r="K53" s="287">
        <f>('EnrollAge Data'!CX50/'PopAge Data'!AH50)*100</f>
        <v>4.5151468575485438</v>
      </c>
      <c r="L53" s="287">
        <f>('EnrollAge Data'!CY50/'PopAge Data'!AI50)*100</f>
        <v>4.7296166880972068</v>
      </c>
      <c r="M53" s="288">
        <f>('EnrollAge Data'!DJ50/'PopAge Data'!AE50)*100</f>
        <v>5.2563799311414229E-2</v>
      </c>
      <c r="N53" s="287">
        <f>('EnrollAge Data'!DL50/'PopAge Data'!AG50)*100</f>
        <v>6.3015066329495134E-2</v>
      </c>
    </row>
    <row r="54" spans="1:14" ht="13.5" customHeight="1">
      <c r="A54" s="258" t="s">
        <v>67</v>
      </c>
      <c r="B54" s="258"/>
      <c r="C54" s="294">
        <f>('EnrollAge Data'!M51/'PopAge Data'!K51)*100</f>
        <v>0.73044204684883596</v>
      </c>
      <c r="D54" s="294">
        <f>('EnrollAge Data'!O51/'PopAge Data'!M51)*100</f>
        <v>0.92484459920994622</v>
      </c>
      <c r="E54" s="295">
        <f>('EnrollAge Data'!AA51/'PopAge Data'!O51)*100</f>
        <v>41.398216722150025</v>
      </c>
      <c r="F54" s="294">
        <f>('EnrollAge Data'!AC51/'PopAge Data'!Q51)*100</f>
        <v>40.551972655160185</v>
      </c>
      <c r="G54" s="295">
        <f>('EnrollAge Data'!BZ51/'PopAge Data'!W51)*100</f>
        <v>6.2562704608147248</v>
      </c>
      <c r="H54" s="294">
        <f>('EnrollAge Data'!CB51/'PopAge Data'!Y51)*100</f>
        <v>6.1451593341538482</v>
      </c>
      <c r="I54" s="295">
        <f>('EnrollAge Data'!CL51/'PopAge Data'!AA51)*100</f>
        <v>1.2745635018220025</v>
      </c>
      <c r="J54" s="397">
        <f>('EnrollAge Data'!CN51/'PopAge Data'!AC51)*100</f>
        <v>1.0271414394936891</v>
      </c>
      <c r="K54" s="294">
        <f>('EnrollAge Data'!CX51/'PopAge Data'!AH51)*100</f>
        <v>4.4300194850063255</v>
      </c>
      <c r="L54" s="294">
        <f>('EnrollAge Data'!CY51/'PopAge Data'!AI51)*100</f>
        <v>4.4743948445593551</v>
      </c>
      <c r="M54" s="295">
        <f>('EnrollAge Data'!DJ51/'PopAge Data'!AE51)*100</f>
        <v>0.20047401553409841</v>
      </c>
      <c r="N54" s="294">
        <f>('EnrollAge Data'!DL51/'PopAge Data'!AG51)*100</f>
        <v>0.12049684014328567</v>
      </c>
    </row>
    <row r="55" spans="1:14" ht="13.5" customHeight="1">
      <c r="A55" s="257" t="s">
        <v>91</v>
      </c>
      <c r="B55" s="257"/>
      <c r="C55" s="289">
        <f>('EnrollAge Data'!M52/'PopAge Data'!K52)*100</f>
        <v>0.7718551898555992</v>
      </c>
      <c r="D55" s="289">
        <f>('EnrollAge Data'!O52/'PopAge Data'!M52)*100</f>
        <v>1.0052756789705306</v>
      </c>
      <c r="E55" s="293">
        <f>('EnrollAge Data'!AA52/'PopAge Data'!O52)*100</f>
        <v>41.592250691547292</v>
      </c>
      <c r="F55" s="289">
        <f>('EnrollAge Data'!AC52/'PopAge Data'!Q52)*100</f>
        <v>40.622043360108044</v>
      </c>
      <c r="G55" s="293">
        <f>('EnrollAge Data'!BZ52/'PopAge Data'!W52)*100</f>
        <v>5.5212723478615144</v>
      </c>
      <c r="H55" s="289">
        <f>('EnrollAge Data'!CB52/'PopAge Data'!Y52)*100</f>
        <v>5.593959163956117</v>
      </c>
      <c r="I55" s="293">
        <f>('EnrollAge Data'!CL52/'PopAge Data'!AA52)*100</f>
        <v>0.96295895604014514</v>
      </c>
      <c r="J55" s="396">
        <f>('EnrollAge Data'!CN52/'PopAge Data'!AC52)*100</f>
        <v>0.85618160739362159</v>
      </c>
      <c r="K55" s="289">
        <f>('EnrollAge Data'!CX52/'PopAge Data'!AH52)*100</f>
        <v>3.8780910731752134</v>
      </c>
      <c r="L55" s="289">
        <f>('EnrollAge Data'!CY52/'PopAge Data'!AI52)*100</f>
        <v>3.7292714803218887</v>
      </c>
      <c r="M55" s="293">
        <f>('EnrollAge Data'!DJ52/'PopAge Data'!AE52)*100</f>
        <v>9.3667961831846794E-2</v>
      </c>
      <c r="N55" s="289">
        <f>('EnrollAge Data'!DL52/'PopAge Data'!AG52)*100</f>
        <v>8.863486608943677E-2</v>
      </c>
    </row>
    <row r="56" spans="1:14" ht="13.5" customHeight="1">
      <c r="A56" s="252" t="s">
        <v>94</v>
      </c>
      <c r="B56" s="257"/>
      <c r="C56" s="285">
        <f>(C55/C$7)*100</f>
        <v>74.690055588386244</v>
      </c>
      <c r="D56" s="285">
        <f t="shared" ref="D56" si="19">(D55/D$7)*100</f>
        <v>84.298124308757792</v>
      </c>
      <c r="E56" s="286">
        <f t="shared" ref="E56" si="20">(E55/E$7)*100</f>
        <v>107.5217140265262</v>
      </c>
      <c r="F56" s="285">
        <f t="shared" ref="F56" si="21">(F55/F$7)*100</f>
        <v>108.23683672839741</v>
      </c>
      <c r="G56" s="286">
        <f t="shared" ref="G56" si="22">(G55/G$7)*100</f>
        <v>80.284756277232745</v>
      </c>
      <c r="H56" s="285">
        <f t="shared" ref="H56" si="23">(H55/H$7)*100</f>
        <v>84.965840381266005</v>
      </c>
      <c r="I56" s="286">
        <f t="shared" ref="I56" si="24">(I55/I$7)*100</f>
        <v>72.583282702026793</v>
      </c>
      <c r="J56" s="391">
        <f t="shared" ref="J56:L56" si="25">(J55/J$7)*100</f>
        <v>73.012967572841418</v>
      </c>
      <c r="K56" s="291">
        <f t="shared" si="25"/>
        <v>78.998829588560668</v>
      </c>
      <c r="L56" s="391">
        <f t="shared" si="25"/>
        <v>81.671216290178762</v>
      </c>
      <c r="M56" s="286">
        <f t="shared" ref="M56" si="26">(M55/M$7)*100</f>
        <v>51.25766593883634</v>
      </c>
      <c r="N56" s="285">
        <f t="shared" ref="N56" si="27">(N55/N$7)*100</f>
        <v>57.799006373419502</v>
      </c>
    </row>
    <row r="57" spans="1:14" ht="13.5" customHeight="1">
      <c r="A57" s="255" t="s">
        <v>135</v>
      </c>
      <c r="B57" s="255"/>
      <c r="C57" s="287">
        <f>('EnrollAge Data'!M54/'PopAge Data'!K54)*100</f>
        <v>0.58336630568052483</v>
      </c>
      <c r="D57" s="287">
        <f>('EnrollAge Data'!O54/'PopAge Data'!M54)*100</f>
        <v>0.65500233345367498</v>
      </c>
      <c r="E57" s="288">
        <f>('EnrollAge Data'!AA54/'PopAge Data'!O54)*100</f>
        <v>38.722204705728103</v>
      </c>
      <c r="F57" s="287">
        <f>('EnrollAge Data'!AC54/'PopAge Data'!Q54)*100</f>
        <v>37.43904343495953</v>
      </c>
      <c r="G57" s="288">
        <f>('EnrollAge Data'!BZ54/'PopAge Data'!W54)*100</f>
        <v>4.7197264050692054</v>
      </c>
      <c r="H57" s="287">
        <f>('EnrollAge Data'!CB54/'PopAge Data'!Y54)*100</f>
        <v>5.268309362511487</v>
      </c>
      <c r="I57" s="288">
        <f>('EnrollAge Data'!CL54/'PopAge Data'!AA54)*100</f>
        <v>0.89947718975721069</v>
      </c>
      <c r="J57" s="392">
        <f>('EnrollAge Data'!CN54/'PopAge Data'!AC54)*100</f>
        <v>0.81991847153321984</v>
      </c>
      <c r="K57" s="287">
        <f>('EnrollAge Data'!CX54/'PopAge Data'!AH54)*100</f>
        <v>3.3201682980240963</v>
      </c>
      <c r="L57" s="287">
        <f>('EnrollAge Data'!CY54/'PopAge Data'!AI54)*100</f>
        <v>3.4331858063514251</v>
      </c>
      <c r="M57" s="288">
        <f>('EnrollAge Data'!DJ54/'PopAge Data'!AE54)*100</f>
        <v>0.21779240101406416</v>
      </c>
      <c r="N57" s="287">
        <f>('EnrollAge Data'!DL54/'PopAge Data'!AG54)*100</f>
        <v>0.14165450203933636</v>
      </c>
    </row>
    <row r="58" spans="1:14" ht="13.5" customHeight="1">
      <c r="A58" s="255" t="s">
        <v>46</v>
      </c>
      <c r="B58" s="255"/>
      <c r="C58" s="287">
        <f>('EnrollAge Data'!M55/'PopAge Data'!K55)*100</f>
        <v>0.66839821856405901</v>
      </c>
      <c r="D58" s="287">
        <f>('EnrollAge Data'!O55/'PopAge Data'!M55)*100</f>
        <v>3.5556512086269003</v>
      </c>
      <c r="E58" s="288">
        <f>('EnrollAge Data'!AA55/'PopAge Data'!O55)*100</f>
        <v>36.316346925875941</v>
      </c>
      <c r="F58" s="287">
        <f>('EnrollAge Data'!AC55/'PopAge Data'!Q55)*100</f>
        <v>273.34327168090971</v>
      </c>
      <c r="G58" s="288">
        <f>('EnrollAge Data'!BZ55/'PopAge Data'!W55)*100</f>
        <v>4.9695879301526995</v>
      </c>
      <c r="H58" s="287">
        <f>('EnrollAge Data'!CB55/'PopAge Data'!Y55)*100</f>
        <v>40.598299989988448</v>
      </c>
      <c r="I58" s="288">
        <f>('EnrollAge Data'!CL55/'PopAge Data'!AA55)*100</f>
        <v>1.1491600834750986</v>
      </c>
      <c r="J58" s="392">
        <f>('EnrollAge Data'!CN55/'PopAge Data'!AC55)*100</f>
        <v>4.9937901718265856</v>
      </c>
      <c r="K58" s="287">
        <f>('EnrollAge Data'!CX55/'PopAge Data'!AH55)*100</f>
        <v>3.452278300141788</v>
      </c>
      <c r="L58" s="287">
        <f>('EnrollAge Data'!CY55/'PopAge Data'!AI55)*100</f>
        <v>3.7061494015683039</v>
      </c>
      <c r="M58" s="288">
        <f>('EnrollAge Data'!DJ55/'PopAge Data'!AE55)*100</f>
        <v>8.2615772727943307E-2</v>
      </c>
      <c r="N58" s="287">
        <f>('EnrollAge Data'!DL55/'PopAge Data'!AG55)*100</f>
        <v>0.49438460382960298</v>
      </c>
    </row>
    <row r="59" spans="1:14" ht="13.5" customHeight="1">
      <c r="A59" s="255" t="s">
        <v>136</v>
      </c>
      <c r="B59" s="255"/>
      <c r="C59" s="287">
        <f>('EnrollAge Data'!M56/'PopAge Data'!K56)*100</f>
        <v>0.39769925587233274</v>
      </c>
      <c r="D59" s="287">
        <f>('EnrollAge Data'!O56/'PopAge Data'!M56)*100</f>
        <v>0.20258436191642662</v>
      </c>
      <c r="E59" s="288">
        <f>('EnrollAge Data'!AA56/'PopAge Data'!O56)*100</f>
        <v>47.102586720346203</v>
      </c>
      <c r="F59" s="287">
        <f>('EnrollAge Data'!AC56/'PopAge Data'!Q56)*100</f>
        <v>6.2079484961598519</v>
      </c>
      <c r="G59" s="288">
        <f>('EnrollAge Data'!BZ56/'PopAge Data'!W56)*100</f>
        <v>6.8261769794965677</v>
      </c>
      <c r="H59" s="287">
        <f>('EnrollAge Data'!CB56/'PopAge Data'!Y56)*100</f>
        <v>0.9609453986605544</v>
      </c>
      <c r="I59" s="288">
        <f>('EnrollAge Data'!CL56/'PopAge Data'!AA56)*100</f>
        <v>1.2390345442830946</v>
      </c>
      <c r="J59" s="392">
        <f>('EnrollAge Data'!CN56/'PopAge Data'!AC56)*100</f>
        <v>0.21995421060468243</v>
      </c>
      <c r="K59" s="287">
        <f>('EnrollAge Data'!CX56/'PopAge Data'!AH56)*100</f>
        <v>4.8229524173725498</v>
      </c>
      <c r="L59" s="287">
        <f>('EnrollAge Data'!CY56/'PopAge Data'!AI56)*100</f>
        <v>4.9127205605906017</v>
      </c>
      <c r="M59" s="288">
        <f>('EnrollAge Data'!DJ56/'PopAge Data'!AE56)*100</f>
        <v>9.8324267045059199E-2</v>
      </c>
      <c r="N59" s="402" t="str">
        <f>IF((('EnrollAge Data'!DL56/'PopAge Data'!AG56)*100)&gt;=0.1,('EnrollAge Data'!DL56/'PopAge Data'!AG56)*100,"*")</f>
        <v>*</v>
      </c>
    </row>
    <row r="60" spans="1:14" ht="13.5" customHeight="1">
      <c r="A60" s="255" t="s">
        <v>54</v>
      </c>
      <c r="B60" s="255"/>
      <c r="C60" s="287">
        <f>('EnrollAge Data'!M57/'PopAge Data'!K57)*100</f>
        <v>0.33592468685423893</v>
      </c>
      <c r="D60" s="287">
        <f>('EnrollAge Data'!O57/'PopAge Data'!M57)*100</f>
        <v>0.57537941686184368</v>
      </c>
      <c r="E60" s="288">
        <f>('EnrollAge Data'!AA57/'PopAge Data'!O57)*100</f>
        <v>39.437525437525437</v>
      </c>
      <c r="F60" s="287">
        <f>('EnrollAge Data'!AC57/'PopAge Data'!Q57)*100</f>
        <v>41.227394388010389</v>
      </c>
      <c r="G60" s="288">
        <f>('EnrollAge Data'!BZ57/'PopAge Data'!W57)*100</f>
        <v>4.7124420165610008</v>
      </c>
      <c r="H60" s="287">
        <f>('EnrollAge Data'!CB57/'PopAge Data'!Y57)*100</f>
        <v>8.1607772259144884</v>
      </c>
      <c r="I60" s="288">
        <f>('EnrollAge Data'!CL57/'PopAge Data'!AA57)*100</f>
        <v>0.99586060137882781</v>
      </c>
      <c r="J60" s="392">
        <f>('EnrollAge Data'!CN57/'PopAge Data'!AC57)*100</f>
        <v>1.286607436656795</v>
      </c>
      <c r="K60" s="287">
        <f>('EnrollAge Data'!CX57/'PopAge Data'!AH57)*100</f>
        <v>3.3035582815331836</v>
      </c>
      <c r="L60" s="287">
        <f>('EnrollAge Data'!CY57/'PopAge Data'!AI57)*100</f>
        <v>3.5842997593259476</v>
      </c>
      <c r="M60" s="288">
        <f>('EnrollAge Data'!DJ57/'PopAge Data'!AE57)*100</f>
        <v>9.8656174475487732E-2</v>
      </c>
      <c r="N60" s="287">
        <f>('EnrollAge Data'!DL57/'PopAge Data'!AG57)*100</f>
        <v>0.10751692491306047</v>
      </c>
    </row>
    <row r="61" spans="1:14" ht="13.5" customHeight="1">
      <c r="A61" s="257" t="s">
        <v>55</v>
      </c>
      <c r="B61" s="257"/>
      <c r="C61" s="289">
        <f>('EnrollAge Data'!M58/'PopAge Data'!K58)*100</f>
        <v>0.32514000492856004</v>
      </c>
      <c r="D61" s="289">
        <f>('EnrollAge Data'!O58/'PopAge Data'!M58)*100</f>
        <v>0.36887513475956535</v>
      </c>
      <c r="E61" s="293">
        <f>('EnrollAge Data'!AA58/'PopAge Data'!O58)*100</f>
        <v>36.016869665866203</v>
      </c>
      <c r="F61" s="289">
        <f>('EnrollAge Data'!AC58/'PopAge Data'!Q58)*100</f>
        <v>34.892388270913813</v>
      </c>
      <c r="G61" s="293">
        <f>('EnrollAge Data'!BZ58/'PopAge Data'!W58)*100</f>
        <v>4.5697949441460173</v>
      </c>
      <c r="H61" s="289">
        <f>('EnrollAge Data'!CB58/'PopAge Data'!Y58)*100</f>
        <v>4.4820493853932533</v>
      </c>
      <c r="I61" s="293">
        <f>('EnrollAge Data'!CL58/'PopAge Data'!AA58)*100</f>
        <v>0.8662401313347643</v>
      </c>
      <c r="J61" s="396">
        <f>('EnrollAge Data'!CN58/'PopAge Data'!AC58)*100</f>
        <v>0.7781527500333677</v>
      </c>
      <c r="K61" s="289">
        <f>('EnrollAge Data'!CX58/'PopAge Data'!AH58)*100</f>
        <v>3.2743420386588262</v>
      </c>
      <c r="L61" s="289">
        <f>('EnrollAge Data'!CY58/'PopAge Data'!AI58)*100</f>
        <v>3.2993059037656267</v>
      </c>
      <c r="M61" s="293">
        <f>('EnrollAge Data'!DJ58/'PopAge Data'!AE58)*100</f>
        <v>0.12386132717455287</v>
      </c>
      <c r="N61" s="289">
        <f>('EnrollAge Data'!DL58/'PopAge Data'!AG58)*100</f>
        <v>9.6299738535012225E-2</v>
      </c>
    </row>
    <row r="62" spans="1:14" ht="13.5" customHeight="1">
      <c r="A62" s="257" t="s">
        <v>137</v>
      </c>
      <c r="B62" s="257"/>
      <c r="C62" s="289">
        <f>('EnrollAge Data'!M59/'PopAge Data'!K59)*100</f>
        <v>1.3550747292073844</v>
      </c>
      <c r="D62" s="289">
        <f>('EnrollAge Data'!O59/'PopAge Data'!M59)*100</f>
        <v>1.830893377109823</v>
      </c>
      <c r="E62" s="293">
        <f>('EnrollAge Data'!AA59/'PopAge Data'!O59)*100</f>
        <v>41.278030167801823</v>
      </c>
      <c r="F62" s="289">
        <f>('EnrollAge Data'!AC59/'PopAge Data'!Q59)*100</f>
        <v>40.644467753286776</v>
      </c>
      <c r="G62" s="293">
        <f>('EnrollAge Data'!BZ59/'PopAge Data'!W59)*100</f>
        <v>5.8601718507418692</v>
      </c>
      <c r="H62" s="289">
        <f>('EnrollAge Data'!CB59/'PopAge Data'!Y59)*100</f>
        <v>5.6443158143565366</v>
      </c>
      <c r="I62" s="293">
        <f>('EnrollAge Data'!CL59/'PopAge Data'!AA59)*100</f>
        <v>0.97797795710770297</v>
      </c>
      <c r="J62" s="396">
        <f>('EnrollAge Data'!CN59/'PopAge Data'!AC59)*100</f>
        <v>0.85296128310800678</v>
      </c>
      <c r="K62" s="289">
        <f>('EnrollAge Data'!CX59/'PopAge Data'!AH59)*100</f>
        <v>4.1597860714961454</v>
      </c>
      <c r="L62" s="289">
        <f>('EnrollAge Data'!CY59/'PopAge Data'!AI59)*100</f>
        <v>3.7292607202472223</v>
      </c>
      <c r="M62" s="293">
        <f>('EnrollAge Data'!DJ59/'PopAge Data'!AE59)*100</f>
        <v>7.4516202091069364E-2</v>
      </c>
      <c r="N62" s="289">
        <f>('EnrollAge Data'!DL59/'PopAge Data'!AG59)*100</f>
        <v>7.5261520181149941E-2</v>
      </c>
    </row>
    <row r="63" spans="1:14" ht="13.5" customHeight="1">
      <c r="A63" s="257" t="s">
        <v>138</v>
      </c>
      <c r="B63" s="257"/>
      <c r="C63" s="289">
        <f>('EnrollAge Data'!M60/'PopAge Data'!K60)*100</f>
        <v>0.50861493387721901</v>
      </c>
      <c r="D63" s="289">
        <f>('EnrollAge Data'!O60/'PopAge Data'!M60)*100</f>
        <v>0.54691452040885269</v>
      </c>
      <c r="E63" s="293">
        <f>('EnrollAge Data'!AA60/'PopAge Data'!O60)*100</f>
        <v>42.569316141350058</v>
      </c>
      <c r="F63" s="289">
        <f>('EnrollAge Data'!AC60/'PopAge Data'!Q60)*100</f>
        <v>41.110250111550613</v>
      </c>
      <c r="G63" s="293">
        <f>('EnrollAge Data'!BZ60/'PopAge Data'!W60)*100</f>
        <v>5.3585962280630506</v>
      </c>
      <c r="H63" s="289">
        <f>('EnrollAge Data'!CB60/'PopAge Data'!Y60)*100</f>
        <v>5.2087055424361743</v>
      </c>
      <c r="I63" s="293">
        <f>('EnrollAge Data'!CL60/'PopAge Data'!AA60)*100</f>
        <v>0.8620856528493146</v>
      </c>
      <c r="J63" s="396">
        <f>('EnrollAge Data'!CN60/'PopAge Data'!AC60)*100</f>
        <v>0.72187717822198316</v>
      </c>
      <c r="K63" s="289">
        <f>('EnrollAge Data'!CX60/'PopAge Data'!AH60)*100</f>
        <v>3.6577579882743794</v>
      </c>
      <c r="L63" s="289">
        <f>('EnrollAge Data'!CY60/'PopAge Data'!AI60)*100</f>
        <v>3.5038724057019772</v>
      </c>
      <c r="M63" s="293">
        <f>('EnrollAge Data'!DJ60/'PopAge Data'!AE60)*100</f>
        <v>6.5484421396140302E-2</v>
      </c>
      <c r="N63" s="289">
        <f>('EnrollAge Data'!DL60/'PopAge Data'!AG60)*100</f>
        <v>6.2263940367592203E-2</v>
      </c>
    </row>
    <row r="64" spans="1:14" ht="13.5" customHeight="1">
      <c r="A64" s="257" t="s">
        <v>139</v>
      </c>
      <c r="B64" s="257"/>
      <c r="C64" s="289">
        <f>('EnrollAge Data'!M61/'PopAge Data'!K61)*100</f>
        <v>0.66381231774894056</v>
      </c>
      <c r="D64" s="289">
        <f>('EnrollAge Data'!O61/'PopAge Data'!M61)*100</f>
        <v>0.62791159374119887</v>
      </c>
      <c r="E64" s="293">
        <f>('EnrollAge Data'!AA61/'PopAge Data'!O61)*100</f>
        <v>53.091769414717703</v>
      </c>
      <c r="F64" s="289">
        <f>('EnrollAge Data'!AC61/'PopAge Data'!Q61)*100</f>
        <v>52.206201395147019</v>
      </c>
      <c r="G64" s="293">
        <f>('EnrollAge Data'!BZ61/'PopAge Data'!W61)*100</f>
        <v>5.2969272140148744</v>
      </c>
      <c r="H64" s="289">
        <f>('EnrollAge Data'!CB61/'PopAge Data'!Y61)*100</f>
        <v>5.2728765482961704</v>
      </c>
      <c r="I64" s="293">
        <f>('EnrollAge Data'!CL61/'PopAge Data'!AA61)*100</f>
        <v>0.81415771142797599</v>
      </c>
      <c r="J64" s="396">
        <f>('EnrollAge Data'!CN61/'PopAge Data'!AC61)*100</f>
        <v>0.71846787985493088</v>
      </c>
      <c r="K64" s="289">
        <f>('EnrollAge Data'!CX61/'PopAge Data'!AH61)*100</f>
        <v>3.6811073530443035</v>
      </c>
      <c r="L64" s="289">
        <f>('EnrollAge Data'!CY61/'PopAge Data'!AI61)*100</f>
        <v>3.7081247386021565</v>
      </c>
      <c r="M64" s="293">
        <f>('EnrollAge Data'!DJ61/'PopAge Data'!AE61)*100</f>
        <v>7.9393142834268474E-2</v>
      </c>
      <c r="N64" s="289">
        <f>('EnrollAge Data'!DL61/'PopAge Data'!AG61)*100</f>
        <v>7.134784283269878E-2</v>
      </c>
    </row>
    <row r="65" spans="1:21" ht="13.5" customHeight="1">
      <c r="A65" s="263" t="s">
        <v>65</v>
      </c>
      <c r="B65" s="263"/>
      <c r="C65" s="296">
        <f>('EnrollAge Data'!M62/'PopAge Data'!K62)*100</f>
        <v>0.59770954053930736</v>
      </c>
      <c r="D65" s="296">
        <f>('EnrollAge Data'!O62/'PopAge Data'!M62)*100</f>
        <v>0.64951226365862469</v>
      </c>
      <c r="E65" s="297">
        <f>('EnrollAge Data'!AA62/'PopAge Data'!O62)*100</f>
        <v>47.552157055818824</v>
      </c>
      <c r="F65" s="296">
        <f>('EnrollAge Data'!AC62/'PopAge Data'!Q62)*100</f>
        <v>45.388466642538305</v>
      </c>
      <c r="G65" s="297">
        <f>('EnrollAge Data'!BZ62/'PopAge Data'!W62)*100</f>
        <v>5.6143081613854999</v>
      </c>
      <c r="H65" s="296">
        <f>('EnrollAge Data'!CB62/'PopAge Data'!Y62)*100</f>
        <v>5.7005109393423297</v>
      </c>
      <c r="I65" s="297">
        <f>('EnrollAge Data'!CL62/'PopAge Data'!AA62)*100</f>
        <v>1.1495267303576551</v>
      </c>
      <c r="J65" s="398">
        <f>('EnrollAge Data'!CN62/'PopAge Data'!AC62)*100</f>
        <v>0.9271005478944806</v>
      </c>
      <c r="K65" s="296">
        <f>('EnrollAge Data'!CX62/'PopAge Data'!AH62)*100</f>
        <v>3.8153916803796255</v>
      </c>
      <c r="L65" s="296">
        <f>('EnrollAge Data'!CY62/'PopAge Data'!AI62)*100</f>
        <v>3.8532180301522918</v>
      </c>
      <c r="M65" s="297">
        <f>('EnrollAge Data'!DJ62/'PopAge Data'!AE62)*100</f>
        <v>0.16989156585293547</v>
      </c>
      <c r="N65" s="296">
        <f>('EnrollAge Data'!DL62/'PopAge Data'!AG62)*100</f>
        <v>0.21131768769684037</v>
      </c>
    </row>
    <row r="66" spans="1:21" ht="13.5" customHeight="1">
      <c r="A66" s="258" t="s">
        <v>140</v>
      </c>
      <c r="B66" s="258"/>
      <c r="C66" s="294">
        <f>('EnrollAge Data'!M63/'PopAge Data'!K63)*100</f>
        <v>0.65357004360286397</v>
      </c>
      <c r="D66" s="294">
        <f>('EnrollAge Data'!O63/'PopAge Data'!M63)*100</f>
        <v>0.7905836011965589</v>
      </c>
      <c r="E66" s="295">
        <f>('EnrollAge Data'!AA63/'PopAge Data'!O63)*100</f>
        <v>64.654381824629198</v>
      </c>
      <c r="F66" s="294">
        <f>('EnrollAge Data'!AC63/'PopAge Data'!Q63)*100</f>
        <v>57.988933918994348</v>
      </c>
      <c r="G66" s="295">
        <f>('EnrollAge Data'!BZ63/'PopAge Data'!W63)*100</f>
        <v>32.384769365793765</v>
      </c>
      <c r="H66" s="294">
        <f>('EnrollAge Data'!CB63/'PopAge Data'!Y63)*100</f>
        <v>13.87723965848966</v>
      </c>
      <c r="I66" s="295">
        <f>('EnrollAge Data'!CL63/'PopAge Data'!AA63)*100</f>
        <v>7.1076484367043484</v>
      </c>
      <c r="J66" s="397">
        <f>('EnrollAge Data'!CN63/'PopAge Data'!AC63)*100</f>
        <v>2.9780133304257963</v>
      </c>
      <c r="K66" s="294">
        <f>('EnrollAge Data'!CX63/'PopAge Data'!AH63)*100</f>
        <v>24.27300160665904</v>
      </c>
      <c r="L66" s="294">
        <f>('EnrollAge Data'!CY63/'PopAge Data'!AI63)*100</f>
        <v>10.517700473100202</v>
      </c>
      <c r="M66" s="295">
        <f>('EnrollAge Data'!DJ63/'PopAge Data'!AE63)*100</f>
        <v>0.96411917292669391</v>
      </c>
      <c r="N66" s="294">
        <f>('EnrollAge Data'!DL63/'PopAge Data'!AG63)*100</f>
        <v>0.38726214025018807</v>
      </c>
    </row>
    <row r="67" spans="1:21" s="4" customFormat="1" ht="15.75" customHeight="1">
      <c r="A67" s="199" t="s">
        <v>92</v>
      </c>
    </row>
    <row r="68" spans="1:21" ht="57.75" customHeight="1">
      <c r="A68" s="411" t="s">
        <v>160</v>
      </c>
      <c r="B68" s="412"/>
      <c r="C68" s="412"/>
      <c r="D68" s="412"/>
      <c r="E68" s="412"/>
      <c r="F68" s="412"/>
      <c r="G68" s="412"/>
      <c r="H68" s="412"/>
      <c r="I68" s="412"/>
      <c r="J68" s="412"/>
      <c r="K68" s="412"/>
      <c r="L68" s="412"/>
      <c r="M68" s="412"/>
      <c r="N68" s="412"/>
    </row>
    <row r="69" spans="1:21" ht="17.25" customHeight="1">
      <c r="A69" s="305" t="s">
        <v>157</v>
      </c>
      <c r="B69" s="4"/>
      <c r="C69" s="4"/>
      <c r="D69" s="4"/>
      <c r="E69" s="4"/>
      <c r="F69" s="4"/>
      <c r="G69" s="4"/>
      <c r="H69" s="409"/>
      <c r="I69" s="410"/>
      <c r="J69" s="410"/>
      <c r="K69" s="410"/>
      <c r="L69" s="410"/>
      <c r="M69" s="410"/>
      <c r="N69" s="410"/>
      <c r="O69" s="33"/>
    </row>
    <row r="70" spans="1:21" ht="18" customHeight="1">
      <c r="A70" s="312" t="s">
        <v>159</v>
      </c>
      <c r="D70" s="4"/>
      <c r="F70" s="4"/>
    </row>
    <row r="71" spans="1:21" s="21" customFormat="1" ht="36.75" customHeight="1">
      <c r="A71" s="415" t="s">
        <v>150</v>
      </c>
      <c r="B71" s="407"/>
      <c r="C71" s="407"/>
      <c r="D71" s="407"/>
      <c r="E71" s="407"/>
      <c r="F71" s="407"/>
      <c r="G71" s="407"/>
      <c r="H71" s="407"/>
      <c r="I71" s="407"/>
      <c r="J71" s="407"/>
      <c r="K71" s="407"/>
      <c r="L71" s="407"/>
      <c r="M71" s="407"/>
      <c r="N71" s="407"/>
      <c r="Q71" s="344"/>
      <c r="S71" s="341"/>
      <c r="T71" s="342"/>
      <c r="U71" s="341"/>
    </row>
    <row r="72" spans="1:21" s="21" customFormat="1" ht="36.75" customHeight="1">
      <c r="A72" s="415" t="s">
        <v>162</v>
      </c>
      <c r="B72" s="407"/>
      <c r="C72" s="407"/>
      <c r="D72" s="407"/>
      <c r="E72" s="407"/>
      <c r="F72" s="407"/>
      <c r="G72" s="407"/>
      <c r="H72" s="407"/>
      <c r="I72" s="407"/>
      <c r="J72" s="407"/>
      <c r="K72" s="407"/>
      <c r="L72" s="407"/>
      <c r="M72" s="407"/>
      <c r="N72" s="407"/>
      <c r="Q72" s="344"/>
      <c r="S72" s="341"/>
      <c r="T72" s="342"/>
      <c r="U72" s="341"/>
    </row>
    <row r="73" spans="1:21" ht="21" customHeight="1">
      <c r="A73" s="32" t="s">
        <v>29</v>
      </c>
      <c r="B73" s="32" t="s">
        <v>145</v>
      </c>
    </row>
    <row r="74" spans="1:21" ht="30" customHeight="1">
      <c r="B74" s="413" t="s">
        <v>151</v>
      </c>
      <c r="C74" s="414"/>
      <c r="D74" s="414"/>
      <c r="E74" s="414"/>
      <c r="F74" s="414"/>
      <c r="G74" s="412"/>
      <c r="H74" s="412"/>
      <c r="I74" s="412"/>
      <c r="J74" s="412"/>
      <c r="K74" s="412"/>
      <c r="L74" s="412"/>
      <c r="M74" s="412"/>
      <c r="N74" s="412"/>
    </row>
    <row r="75" spans="1:21">
      <c r="D75" s="4"/>
      <c r="F75" s="4"/>
      <c r="N75" s="313" t="s">
        <v>98</v>
      </c>
    </row>
    <row r="76" spans="1:21">
      <c r="D76" s="4"/>
      <c r="F76" s="4"/>
      <c r="M76" s="84"/>
    </row>
    <row r="78" spans="1:21">
      <c r="D78" s="4"/>
      <c r="F78" s="4"/>
    </row>
    <row r="79" spans="1:21">
      <c r="D79" s="4"/>
      <c r="F79" s="4"/>
    </row>
    <row r="80" spans="1:21">
      <c r="D80" s="4"/>
      <c r="F80" s="4"/>
    </row>
    <row r="81" spans="4:6">
      <c r="D81" s="4"/>
      <c r="F81" s="4"/>
    </row>
    <row r="82" spans="4:6">
      <c r="D82" s="4"/>
      <c r="F82" s="4"/>
    </row>
    <row r="83" spans="4:6">
      <c r="D83" s="4"/>
      <c r="F83" s="4"/>
    </row>
    <row r="84" spans="4:6">
      <c r="D84" s="4"/>
      <c r="F84" s="4"/>
    </row>
    <row r="85" spans="4:6">
      <c r="D85" s="4"/>
      <c r="F85" s="4"/>
    </row>
    <row r="86" spans="4:6">
      <c r="D86" s="4"/>
      <c r="F86" s="4"/>
    </row>
    <row r="87" spans="4:6">
      <c r="D87" s="4"/>
      <c r="F87" s="4"/>
    </row>
    <row r="88" spans="4:6">
      <c r="D88" s="4"/>
      <c r="F88" s="4"/>
    </row>
    <row r="89" spans="4:6">
      <c r="D89" s="4"/>
      <c r="F89" s="4"/>
    </row>
    <row r="90" spans="4:6">
      <c r="D90" s="4"/>
      <c r="F90" s="4"/>
    </row>
    <row r="91" spans="4:6">
      <c r="D91" s="4"/>
      <c r="F91" s="4"/>
    </row>
    <row r="92" spans="4:6">
      <c r="D92" s="4"/>
      <c r="F92" s="4"/>
    </row>
    <row r="93" spans="4:6">
      <c r="D93" s="4"/>
      <c r="F93" s="4"/>
    </row>
    <row r="94" spans="4:6">
      <c r="D94" s="4"/>
      <c r="F94" s="4"/>
    </row>
    <row r="95" spans="4:6">
      <c r="D95" s="4"/>
      <c r="F95" s="4"/>
    </row>
    <row r="96" spans="4:6">
      <c r="D96" s="4"/>
      <c r="F96" s="4"/>
    </row>
    <row r="97" spans="4:6">
      <c r="D97" s="4"/>
      <c r="F97" s="4"/>
    </row>
    <row r="98" spans="4:6">
      <c r="D98" s="4"/>
      <c r="F98" s="4"/>
    </row>
    <row r="99" spans="4:6">
      <c r="D99" s="4"/>
      <c r="F99" s="4"/>
    </row>
    <row r="100" spans="4:6">
      <c r="D100" s="4"/>
      <c r="F100" s="4"/>
    </row>
    <row r="101" spans="4:6">
      <c r="D101" s="4"/>
      <c r="F101" s="4"/>
    </row>
    <row r="102" spans="4:6">
      <c r="D102" s="4"/>
      <c r="F102" s="4"/>
    </row>
    <row r="103" spans="4:6">
      <c r="D103" s="4"/>
      <c r="F103" s="4"/>
    </row>
    <row r="104" spans="4:6">
      <c r="D104" s="4"/>
      <c r="F104" s="4"/>
    </row>
    <row r="105" spans="4:6">
      <c r="D105" s="4"/>
      <c r="F105" s="4"/>
    </row>
    <row r="106" spans="4:6">
      <c r="D106" s="4"/>
      <c r="F106" s="4"/>
    </row>
    <row r="107" spans="4:6">
      <c r="D107" s="4"/>
      <c r="F107" s="4"/>
    </row>
    <row r="108" spans="4:6">
      <c r="D108" s="4"/>
      <c r="F108" s="4"/>
    </row>
    <row r="109" spans="4:6">
      <c r="D109" s="4"/>
      <c r="F109" s="4"/>
    </row>
    <row r="110" spans="4:6">
      <c r="D110" s="4"/>
      <c r="F110" s="4"/>
    </row>
    <row r="111" spans="4:6">
      <c r="D111" s="4"/>
      <c r="F111" s="4"/>
    </row>
    <row r="112" spans="4:6">
      <c r="D112" s="4"/>
      <c r="F112" s="4"/>
    </row>
    <row r="113" spans="4:6">
      <c r="D113" s="4"/>
      <c r="F113" s="4"/>
    </row>
    <row r="114" spans="4:6">
      <c r="D114" s="4"/>
      <c r="F114" s="4"/>
    </row>
    <row r="115" spans="4:6">
      <c r="D115" s="4"/>
      <c r="F115" s="4"/>
    </row>
    <row r="116" spans="4:6">
      <c r="D116" s="4"/>
      <c r="F116" s="4"/>
    </row>
    <row r="117" spans="4:6">
      <c r="D117" s="4"/>
      <c r="F117" s="4"/>
    </row>
    <row r="118" spans="4:6">
      <c r="D118" s="4"/>
      <c r="F118" s="4"/>
    </row>
    <row r="119" spans="4:6">
      <c r="D119" s="4"/>
      <c r="F119" s="4"/>
    </row>
    <row r="120" spans="4:6">
      <c r="D120" s="4"/>
      <c r="F120" s="4"/>
    </row>
    <row r="121" spans="4:6">
      <c r="D121" s="4"/>
      <c r="F121" s="4"/>
    </row>
    <row r="122" spans="4:6">
      <c r="D122" s="4"/>
      <c r="F122" s="4"/>
    </row>
    <row r="123" spans="4:6">
      <c r="D123" s="4"/>
      <c r="F123" s="4"/>
    </row>
    <row r="124" spans="4:6">
      <c r="D124" s="4"/>
      <c r="F124" s="4"/>
    </row>
    <row r="125" spans="4:6">
      <c r="D125" s="4"/>
      <c r="F125" s="4"/>
    </row>
    <row r="126" spans="4:6">
      <c r="D126" s="4"/>
      <c r="F126" s="4"/>
    </row>
    <row r="127" spans="4:6">
      <c r="D127" s="4"/>
      <c r="F127" s="4"/>
    </row>
    <row r="128" spans="4:6">
      <c r="D128" s="4"/>
      <c r="F128" s="4"/>
    </row>
    <row r="129" spans="4:6">
      <c r="D129" s="4"/>
      <c r="F129" s="4"/>
    </row>
    <row r="130" spans="4:6">
      <c r="D130" s="4"/>
      <c r="F130" s="4"/>
    </row>
    <row r="131" spans="4:6">
      <c r="D131" s="4"/>
      <c r="F131" s="4"/>
    </row>
    <row r="132" spans="4:6">
      <c r="D132" s="4"/>
      <c r="F132" s="4"/>
    </row>
    <row r="133" spans="4:6">
      <c r="D133" s="4"/>
      <c r="F133" s="4"/>
    </row>
    <row r="134" spans="4:6">
      <c r="D134" s="4"/>
      <c r="F134" s="4"/>
    </row>
    <row r="135" spans="4:6">
      <c r="D135" s="4"/>
      <c r="F135" s="4"/>
    </row>
    <row r="136" spans="4:6">
      <c r="D136" s="4"/>
      <c r="F136" s="4"/>
    </row>
    <row r="137" spans="4:6">
      <c r="D137" s="4"/>
      <c r="F137" s="4"/>
    </row>
    <row r="138" spans="4:6">
      <c r="D138" s="4"/>
      <c r="F138" s="4"/>
    </row>
    <row r="139" spans="4:6">
      <c r="D139" s="4"/>
      <c r="F139" s="4"/>
    </row>
    <row r="140" spans="4:6">
      <c r="D140" s="4"/>
      <c r="F140" s="4"/>
    </row>
    <row r="141" spans="4:6">
      <c r="D141" s="4"/>
      <c r="F141" s="4"/>
    </row>
    <row r="142" spans="4:6">
      <c r="D142" s="4"/>
      <c r="F142" s="4"/>
    </row>
    <row r="143" spans="4:6">
      <c r="D143" s="4"/>
      <c r="F143" s="4"/>
    </row>
    <row r="144" spans="4:6">
      <c r="D144" s="4"/>
      <c r="F144" s="4"/>
    </row>
    <row r="145" spans="4:6">
      <c r="D145" s="4"/>
      <c r="F145" s="4"/>
    </row>
    <row r="146" spans="4:6">
      <c r="D146" s="4"/>
      <c r="F146" s="4"/>
    </row>
    <row r="147" spans="4:6">
      <c r="D147" s="4"/>
      <c r="F147" s="4"/>
    </row>
    <row r="148" spans="4:6">
      <c r="D148" s="4"/>
      <c r="F148" s="4"/>
    </row>
    <row r="149" spans="4:6">
      <c r="D149" s="4"/>
      <c r="F149" s="4"/>
    </row>
    <row r="150" spans="4:6">
      <c r="D150" s="4"/>
      <c r="F150" s="4"/>
    </row>
    <row r="151" spans="4:6">
      <c r="D151" s="4"/>
      <c r="F151" s="4"/>
    </row>
    <row r="152" spans="4:6">
      <c r="D152" s="4"/>
      <c r="F152" s="4"/>
    </row>
    <row r="153" spans="4:6">
      <c r="D153" s="4"/>
      <c r="F153" s="4"/>
    </row>
    <row r="154" spans="4:6">
      <c r="D154" s="4"/>
      <c r="F154" s="4"/>
    </row>
    <row r="155" spans="4:6">
      <c r="D155" s="4"/>
      <c r="F155" s="4"/>
    </row>
    <row r="156" spans="4:6">
      <c r="D156" s="4"/>
      <c r="F156" s="4"/>
    </row>
    <row r="157" spans="4:6">
      <c r="D157" s="4"/>
      <c r="F157" s="4"/>
    </row>
    <row r="158" spans="4:6">
      <c r="D158" s="4"/>
      <c r="F158" s="4"/>
    </row>
    <row r="159" spans="4:6">
      <c r="D159" s="4"/>
      <c r="F159" s="4"/>
    </row>
    <row r="160" spans="4:6">
      <c r="D160" s="4"/>
      <c r="F160" s="4"/>
    </row>
    <row r="161" spans="4:6">
      <c r="D161" s="4"/>
      <c r="F161" s="4"/>
    </row>
    <row r="162" spans="4:6">
      <c r="D162" s="4"/>
      <c r="F162" s="4"/>
    </row>
    <row r="163" spans="4:6">
      <c r="D163" s="4"/>
      <c r="F163" s="4"/>
    </row>
    <row r="164" spans="4:6">
      <c r="D164" s="4"/>
      <c r="F164" s="4"/>
    </row>
    <row r="165" spans="4:6">
      <c r="D165" s="4"/>
      <c r="F165" s="4"/>
    </row>
    <row r="166" spans="4:6">
      <c r="D166" s="4"/>
      <c r="F166" s="4"/>
    </row>
    <row r="167" spans="4:6">
      <c r="D167" s="4"/>
      <c r="F167" s="4"/>
    </row>
    <row r="168" spans="4:6">
      <c r="D168" s="4"/>
      <c r="F168" s="4"/>
    </row>
    <row r="169" spans="4:6">
      <c r="D169" s="4"/>
      <c r="F169" s="4"/>
    </row>
    <row r="170" spans="4:6">
      <c r="D170" s="4"/>
      <c r="F170" s="4"/>
    </row>
    <row r="171" spans="4:6">
      <c r="D171" s="4"/>
      <c r="F171" s="4"/>
    </row>
    <row r="172" spans="4:6">
      <c r="D172" s="4"/>
      <c r="F172" s="4"/>
    </row>
    <row r="173" spans="4:6">
      <c r="D173" s="4"/>
      <c r="F173" s="4"/>
    </row>
    <row r="174" spans="4:6">
      <c r="D174" s="4"/>
      <c r="F174" s="4"/>
    </row>
    <row r="175" spans="4:6">
      <c r="D175" s="4"/>
      <c r="F175" s="4"/>
    </row>
    <row r="176" spans="4:6">
      <c r="D176" s="4"/>
      <c r="F176" s="4"/>
    </row>
    <row r="177" spans="4:6">
      <c r="D177" s="4"/>
      <c r="F177" s="4"/>
    </row>
    <row r="178" spans="4:6">
      <c r="D178" s="4"/>
      <c r="F178" s="4"/>
    </row>
    <row r="179" spans="4:6">
      <c r="D179" s="4"/>
      <c r="F179" s="4"/>
    </row>
    <row r="180" spans="4:6">
      <c r="D180" s="4"/>
      <c r="F180" s="4"/>
    </row>
    <row r="181" spans="4:6">
      <c r="D181" s="4"/>
      <c r="F181" s="4"/>
    </row>
    <row r="182" spans="4:6">
      <c r="D182" s="4"/>
      <c r="F182" s="4"/>
    </row>
    <row r="183" spans="4:6">
      <c r="D183" s="4"/>
      <c r="F183" s="4"/>
    </row>
    <row r="184" spans="4:6">
      <c r="D184" s="4"/>
      <c r="F184" s="4"/>
    </row>
    <row r="185" spans="4:6">
      <c r="D185" s="4"/>
      <c r="F185" s="4"/>
    </row>
    <row r="186" spans="4:6">
      <c r="D186" s="4"/>
      <c r="F186" s="4"/>
    </row>
    <row r="187" spans="4:6">
      <c r="D187" s="4"/>
      <c r="F187" s="4"/>
    </row>
    <row r="188" spans="4:6">
      <c r="D188" s="4"/>
      <c r="F188" s="4"/>
    </row>
    <row r="189" spans="4:6">
      <c r="D189" s="4"/>
      <c r="F189" s="4"/>
    </row>
    <row r="190" spans="4:6">
      <c r="D190" s="4"/>
      <c r="F190" s="4"/>
    </row>
    <row r="191" spans="4:6">
      <c r="D191" s="4"/>
      <c r="F191" s="4"/>
    </row>
    <row r="192" spans="4:6">
      <c r="D192" s="4"/>
      <c r="F192" s="4"/>
    </row>
    <row r="193" spans="4:6">
      <c r="D193" s="4"/>
      <c r="F193" s="4"/>
    </row>
    <row r="194" spans="4:6">
      <c r="D194" s="4"/>
      <c r="F194" s="4"/>
    </row>
    <row r="195" spans="4:6">
      <c r="D195" s="4"/>
      <c r="F195" s="4"/>
    </row>
    <row r="196" spans="4:6">
      <c r="D196" s="4"/>
      <c r="F196" s="4"/>
    </row>
    <row r="197" spans="4:6">
      <c r="D197" s="4"/>
      <c r="F197" s="4"/>
    </row>
    <row r="198" spans="4:6">
      <c r="D198" s="4"/>
      <c r="F198" s="4"/>
    </row>
    <row r="199" spans="4:6">
      <c r="D199" s="4"/>
      <c r="F199" s="4"/>
    </row>
    <row r="200" spans="4:6">
      <c r="D200" s="4"/>
      <c r="F200" s="4"/>
    </row>
    <row r="201" spans="4:6">
      <c r="D201" s="4"/>
      <c r="F201" s="4"/>
    </row>
    <row r="202" spans="4:6">
      <c r="D202" s="4"/>
      <c r="F202" s="4"/>
    </row>
    <row r="203" spans="4:6">
      <c r="D203" s="4"/>
      <c r="F203" s="4"/>
    </row>
    <row r="204" spans="4:6">
      <c r="D204" s="4"/>
      <c r="F204" s="4"/>
    </row>
    <row r="205" spans="4:6">
      <c r="D205" s="4"/>
      <c r="F205" s="4"/>
    </row>
    <row r="206" spans="4:6">
      <c r="D206" s="4"/>
      <c r="F206" s="4"/>
    </row>
    <row r="207" spans="4:6">
      <c r="D207" s="4"/>
      <c r="F207" s="4"/>
    </row>
    <row r="208" spans="4:6">
      <c r="D208" s="4"/>
      <c r="F208" s="4"/>
    </row>
    <row r="209" spans="4:6">
      <c r="D209" s="4"/>
      <c r="F209" s="4"/>
    </row>
    <row r="210" spans="4:6">
      <c r="D210" s="4"/>
      <c r="F210" s="4"/>
    </row>
    <row r="211" spans="4:6">
      <c r="D211" s="4"/>
      <c r="F211" s="4"/>
    </row>
    <row r="212" spans="4:6">
      <c r="D212" s="4"/>
      <c r="F212" s="4"/>
    </row>
    <row r="213" spans="4:6">
      <c r="D213" s="4"/>
      <c r="F213" s="4"/>
    </row>
    <row r="214" spans="4:6">
      <c r="D214" s="4"/>
      <c r="F214" s="4"/>
    </row>
    <row r="215" spans="4:6">
      <c r="D215" s="4"/>
      <c r="F215" s="4"/>
    </row>
    <row r="216" spans="4:6">
      <c r="D216" s="4"/>
      <c r="F216" s="4"/>
    </row>
    <row r="217" spans="4:6">
      <c r="D217" s="4"/>
      <c r="F217" s="4"/>
    </row>
    <row r="218" spans="4:6">
      <c r="D218" s="4"/>
      <c r="F218" s="4"/>
    </row>
    <row r="219" spans="4:6">
      <c r="D219" s="4"/>
      <c r="F219" s="4"/>
    </row>
    <row r="220" spans="4:6">
      <c r="D220" s="4"/>
      <c r="F220" s="4"/>
    </row>
    <row r="221" spans="4:6">
      <c r="D221" s="4"/>
      <c r="F221" s="4"/>
    </row>
    <row r="222" spans="4:6">
      <c r="D222" s="4"/>
      <c r="F222" s="4"/>
    </row>
    <row r="223" spans="4:6">
      <c r="D223" s="4"/>
      <c r="F223" s="4"/>
    </row>
    <row r="224" spans="4:6">
      <c r="D224" s="4"/>
      <c r="F224" s="4"/>
    </row>
    <row r="225" spans="4:6">
      <c r="D225" s="4"/>
      <c r="F225" s="4"/>
    </row>
    <row r="226" spans="4:6">
      <c r="D226" s="4"/>
      <c r="F226" s="4"/>
    </row>
    <row r="227" spans="4:6">
      <c r="D227" s="4"/>
      <c r="F227" s="4"/>
    </row>
    <row r="228" spans="4:6">
      <c r="D228" s="4"/>
      <c r="F228" s="4"/>
    </row>
    <row r="229" spans="4:6">
      <c r="D229" s="4"/>
      <c r="F229" s="4"/>
    </row>
    <row r="230" spans="4:6">
      <c r="D230" s="4"/>
      <c r="F230" s="4"/>
    </row>
    <row r="231" spans="4:6">
      <c r="D231" s="4"/>
      <c r="F231" s="4"/>
    </row>
    <row r="232" spans="4:6">
      <c r="D232" s="4"/>
      <c r="F232" s="4"/>
    </row>
    <row r="233" spans="4:6">
      <c r="D233" s="4"/>
      <c r="F233" s="4"/>
    </row>
    <row r="234" spans="4:6">
      <c r="D234" s="4"/>
      <c r="F234" s="4"/>
    </row>
    <row r="235" spans="4:6">
      <c r="D235" s="4"/>
      <c r="F235" s="4"/>
    </row>
    <row r="236" spans="4:6">
      <c r="D236" s="4"/>
      <c r="F236" s="4"/>
    </row>
    <row r="237" spans="4:6">
      <c r="D237" s="4"/>
      <c r="F237" s="4"/>
    </row>
    <row r="238" spans="4:6">
      <c r="D238" s="4"/>
      <c r="F238" s="4"/>
    </row>
    <row r="239" spans="4:6">
      <c r="D239" s="4"/>
      <c r="F239" s="4"/>
    </row>
    <row r="240" spans="4:6">
      <c r="D240" s="4"/>
      <c r="F240" s="4"/>
    </row>
    <row r="241" spans="4:6">
      <c r="D241" s="4"/>
      <c r="F241" s="4"/>
    </row>
    <row r="242" spans="4:6">
      <c r="D242" s="4"/>
      <c r="F242" s="4"/>
    </row>
    <row r="243" spans="4:6">
      <c r="D243" s="4"/>
      <c r="F243" s="4"/>
    </row>
    <row r="244" spans="4:6">
      <c r="D244" s="4"/>
      <c r="F244" s="4"/>
    </row>
    <row r="245" spans="4:6">
      <c r="D245" s="4"/>
      <c r="F245" s="4"/>
    </row>
    <row r="246" spans="4:6">
      <c r="D246" s="4"/>
      <c r="F246" s="4"/>
    </row>
    <row r="247" spans="4:6">
      <c r="D247" s="4"/>
      <c r="F247" s="4"/>
    </row>
    <row r="248" spans="4:6">
      <c r="D248" s="4"/>
      <c r="F248" s="4"/>
    </row>
    <row r="249" spans="4:6">
      <c r="D249" s="4"/>
      <c r="F249" s="4"/>
    </row>
    <row r="250" spans="4:6">
      <c r="D250" s="4"/>
      <c r="F250" s="4"/>
    </row>
    <row r="251" spans="4:6">
      <c r="D251" s="4"/>
      <c r="F251" s="4"/>
    </row>
    <row r="252" spans="4:6">
      <c r="D252" s="4"/>
      <c r="F252" s="4"/>
    </row>
    <row r="253" spans="4:6">
      <c r="D253" s="4"/>
      <c r="F253" s="4"/>
    </row>
    <row r="254" spans="4:6">
      <c r="D254" s="4"/>
      <c r="F254" s="4"/>
    </row>
    <row r="255" spans="4:6">
      <c r="D255" s="4"/>
      <c r="F255" s="4"/>
    </row>
    <row r="256" spans="4:6">
      <c r="D256" s="4"/>
      <c r="F256" s="4"/>
    </row>
    <row r="257" spans="4:6">
      <c r="D257" s="4"/>
      <c r="F257" s="4"/>
    </row>
    <row r="258" spans="4:6">
      <c r="D258" s="4"/>
      <c r="F258" s="4"/>
    </row>
    <row r="259" spans="4:6">
      <c r="D259" s="4"/>
      <c r="F259" s="4"/>
    </row>
    <row r="260" spans="4:6">
      <c r="D260" s="4"/>
      <c r="F260" s="4"/>
    </row>
    <row r="261" spans="4:6">
      <c r="D261" s="4"/>
      <c r="F261" s="4"/>
    </row>
    <row r="262" spans="4:6">
      <c r="D262" s="4"/>
      <c r="F262" s="4"/>
    </row>
    <row r="263" spans="4:6">
      <c r="D263" s="4"/>
      <c r="F263" s="4"/>
    </row>
    <row r="264" spans="4:6">
      <c r="D264" s="4"/>
      <c r="F264" s="4"/>
    </row>
    <row r="265" spans="4:6">
      <c r="D265" s="4"/>
      <c r="F265" s="4"/>
    </row>
    <row r="266" spans="4:6">
      <c r="D266" s="4"/>
      <c r="F266" s="4"/>
    </row>
    <row r="267" spans="4:6">
      <c r="D267" s="4"/>
      <c r="F267" s="4"/>
    </row>
    <row r="268" spans="4:6">
      <c r="D268" s="4"/>
      <c r="F268" s="4"/>
    </row>
    <row r="269" spans="4:6">
      <c r="D269" s="4"/>
      <c r="F269" s="4"/>
    </row>
    <row r="270" spans="4:6">
      <c r="D270" s="4"/>
      <c r="F270" s="4"/>
    </row>
    <row r="271" spans="4:6">
      <c r="D271" s="4"/>
      <c r="F271" s="4"/>
    </row>
    <row r="272" spans="4:6">
      <c r="D272" s="4"/>
      <c r="F272" s="4"/>
    </row>
    <row r="273" spans="4:6">
      <c r="D273" s="4"/>
      <c r="F273" s="4"/>
    </row>
    <row r="274" spans="4:6">
      <c r="D274" s="4"/>
      <c r="F274" s="4"/>
    </row>
    <row r="275" spans="4:6">
      <c r="D275" s="4"/>
      <c r="F275" s="4"/>
    </row>
    <row r="276" spans="4:6">
      <c r="D276" s="4"/>
      <c r="F276" s="4"/>
    </row>
    <row r="277" spans="4:6">
      <c r="D277" s="4"/>
      <c r="F277" s="4"/>
    </row>
    <row r="278" spans="4:6">
      <c r="D278" s="4"/>
      <c r="F278" s="4"/>
    </row>
    <row r="279" spans="4:6">
      <c r="D279" s="4"/>
      <c r="F279" s="4"/>
    </row>
    <row r="280" spans="4:6">
      <c r="D280" s="4"/>
      <c r="F280" s="4"/>
    </row>
    <row r="281" spans="4:6">
      <c r="D281" s="4"/>
      <c r="F281" s="4"/>
    </row>
    <row r="282" spans="4:6">
      <c r="D282" s="4"/>
      <c r="F282" s="4"/>
    </row>
    <row r="283" spans="4:6">
      <c r="D283" s="4"/>
      <c r="F283" s="4"/>
    </row>
    <row r="284" spans="4:6">
      <c r="D284" s="4"/>
      <c r="F284" s="4"/>
    </row>
    <row r="285" spans="4:6">
      <c r="D285" s="4"/>
      <c r="F285" s="4"/>
    </row>
    <row r="286" spans="4:6">
      <c r="D286" s="4"/>
      <c r="F286" s="4"/>
    </row>
    <row r="287" spans="4:6">
      <c r="D287" s="4"/>
      <c r="F287" s="4"/>
    </row>
    <row r="288" spans="4:6">
      <c r="D288" s="4"/>
      <c r="F288" s="4"/>
    </row>
    <row r="289" spans="4:6">
      <c r="D289" s="4"/>
      <c r="F289" s="4"/>
    </row>
    <row r="290" spans="4:6">
      <c r="D290" s="4"/>
      <c r="F290" s="4"/>
    </row>
    <row r="291" spans="4:6">
      <c r="D291" s="4"/>
      <c r="F291" s="4"/>
    </row>
    <row r="292" spans="4:6">
      <c r="D292" s="4"/>
      <c r="F292" s="4"/>
    </row>
    <row r="293" spans="4:6">
      <c r="D293" s="4"/>
      <c r="F293" s="4"/>
    </row>
    <row r="294" spans="4:6">
      <c r="D294" s="4"/>
      <c r="F294" s="4"/>
    </row>
    <row r="295" spans="4:6">
      <c r="D295" s="4"/>
      <c r="F295" s="4"/>
    </row>
    <row r="296" spans="4:6">
      <c r="D296" s="4"/>
      <c r="F296" s="4"/>
    </row>
    <row r="297" spans="4:6">
      <c r="D297" s="4"/>
      <c r="F297" s="4"/>
    </row>
    <row r="298" spans="4:6">
      <c r="D298" s="4"/>
      <c r="F298" s="4"/>
    </row>
    <row r="299" spans="4:6">
      <c r="D299" s="4"/>
      <c r="F299" s="4"/>
    </row>
    <row r="300" spans="4:6">
      <c r="D300" s="4"/>
      <c r="F300" s="4"/>
    </row>
    <row r="301" spans="4:6">
      <c r="D301" s="4"/>
      <c r="F301" s="4"/>
    </row>
    <row r="302" spans="4:6">
      <c r="D302" s="4"/>
      <c r="F302" s="4"/>
    </row>
    <row r="303" spans="4:6">
      <c r="D303" s="4"/>
      <c r="F303" s="4"/>
    </row>
    <row r="304" spans="4:6">
      <c r="D304" s="4"/>
      <c r="F304" s="4"/>
    </row>
    <row r="305" spans="4:6">
      <c r="D305" s="4"/>
      <c r="F305" s="4"/>
    </row>
    <row r="306" spans="4:6">
      <c r="D306" s="4"/>
      <c r="F306" s="4"/>
    </row>
    <row r="307" spans="4:6">
      <c r="D307" s="4"/>
      <c r="F307" s="4"/>
    </row>
    <row r="308" spans="4:6">
      <c r="D308" s="4"/>
      <c r="F308" s="4"/>
    </row>
    <row r="309" spans="4:6">
      <c r="D309" s="4"/>
      <c r="F309" s="4"/>
    </row>
    <row r="310" spans="4:6">
      <c r="D310" s="4"/>
      <c r="F310" s="4"/>
    </row>
    <row r="311" spans="4:6">
      <c r="D311" s="4"/>
      <c r="F311" s="4"/>
    </row>
    <row r="312" spans="4:6">
      <c r="D312" s="4"/>
      <c r="F312" s="4"/>
    </row>
    <row r="313" spans="4:6">
      <c r="D313" s="4"/>
      <c r="F313" s="4"/>
    </row>
    <row r="314" spans="4:6">
      <c r="D314" s="4"/>
      <c r="F314" s="4"/>
    </row>
    <row r="315" spans="4:6">
      <c r="D315" s="4"/>
      <c r="F315" s="4"/>
    </row>
    <row r="316" spans="4:6">
      <c r="D316" s="4"/>
      <c r="F316" s="4"/>
    </row>
    <row r="317" spans="4:6">
      <c r="D317" s="4"/>
      <c r="F317" s="4"/>
    </row>
    <row r="318" spans="4:6">
      <c r="D318" s="4"/>
      <c r="F318" s="4"/>
    </row>
    <row r="319" spans="4:6">
      <c r="D319" s="4"/>
      <c r="F319" s="4"/>
    </row>
    <row r="320" spans="4:6">
      <c r="D320" s="4"/>
      <c r="F320" s="4"/>
    </row>
    <row r="321" spans="4:6">
      <c r="D321" s="4"/>
      <c r="F321" s="4"/>
    </row>
    <row r="322" spans="4:6">
      <c r="D322" s="4"/>
      <c r="F322" s="4"/>
    </row>
    <row r="323" spans="4:6">
      <c r="D323" s="4"/>
      <c r="F323" s="4"/>
    </row>
    <row r="324" spans="4:6">
      <c r="D324" s="4"/>
      <c r="F324" s="4"/>
    </row>
    <row r="325" spans="4:6">
      <c r="D325" s="4"/>
      <c r="F325" s="4"/>
    </row>
    <row r="326" spans="4:6">
      <c r="D326" s="4"/>
      <c r="F326" s="4"/>
    </row>
    <row r="327" spans="4:6">
      <c r="D327" s="4"/>
      <c r="F327" s="4"/>
    </row>
    <row r="328" spans="4:6">
      <c r="D328" s="4"/>
      <c r="F328" s="4"/>
    </row>
    <row r="329" spans="4:6">
      <c r="D329" s="4"/>
      <c r="F329" s="4"/>
    </row>
    <row r="330" spans="4:6">
      <c r="D330" s="4"/>
      <c r="F330" s="4"/>
    </row>
    <row r="331" spans="4:6">
      <c r="D331" s="4"/>
      <c r="F331" s="4"/>
    </row>
    <row r="332" spans="4:6">
      <c r="D332" s="4"/>
      <c r="F332" s="4"/>
    </row>
    <row r="333" spans="4:6">
      <c r="D333" s="4"/>
      <c r="F333" s="4"/>
    </row>
    <row r="334" spans="4:6">
      <c r="D334" s="4"/>
      <c r="F334" s="4"/>
    </row>
    <row r="335" spans="4:6">
      <c r="D335" s="4"/>
      <c r="F335" s="4"/>
    </row>
    <row r="336" spans="4:6">
      <c r="D336" s="4"/>
      <c r="F336" s="4"/>
    </row>
    <row r="337" spans="4:6">
      <c r="D337" s="4"/>
      <c r="F337" s="4"/>
    </row>
    <row r="338" spans="4:6">
      <c r="D338" s="4"/>
      <c r="F338" s="4"/>
    </row>
    <row r="339" spans="4:6">
      <c r="D339" s="4"/>
      <c r="F339" s="4"/>
    </row>
    <row r="340" spans="4:6">
      <c r="D340" s="4"/>
      <c r="F340" s="4"/>
    </row>
    <row r="341" spans="4:6">
      <c r="D341" s="4"/>
      <c r="F341" s="4"/>
    </row>
    <row r="342" spans="4:6">
      <c r="D342" s="4"/>
      <c r="F342" s="4"/>
    </row>
    <row r="343" spans="4:6">
      <c r="D343" s="4"/>
      <c r="F343" s="4"/>
    </row>
    <row r="344" spans="4:6">
      <c r="D344" s="4"/>
      <c r="F344" s="4"/>
    </row>
    <row r="345" spans="4:6">
      <c r="D345" s="4"/>
      <c r="F345" s="4"/>
    </row>
    <row r="346" spans="4:6">
      <c r="D346" s="4"/>
      <c r="F346" s="4"/>
    </row>
    <row r="347" spans="4:6">
      <c r="D347" s="4"/>
      <c r="F347" s="4"/>
    </row>
    <row r="348" spans="4:6">
      <c r="D348" s="4"/>
      <c r="F348" s="4"/>
    </row>
    <row r="349" spans="4:6">
      <c r="D349" s="4"/>
      <c r="F349" s="4"/>
    </row>
    <row r="350" spans="4:6">
      <c r="D350" s="4"/>
      <c r="F350" s="4"/>
    </row>
    <row r="351" spans="4:6">
      <c r="D351" s="4"/>
      <c r="F351" s="4"/>
    </row>
    <row r="352" spans="4:6">
      <c r="D352" s="4"/>
      <c r="F352" s="4"/>
    </row>
    <row r="353" spans="4:6">
      <c r="D353" s="4"/>
      <c r="F353" s="4"/>
    </row>
    <row r="354" spans="4:6">
      <c r="D354" s="4"/>
      <c r="F354" s="4"/>
    </row>
    <row r="355" spans="4:6">
      <c r="D355" s="4"/>
      <c r="F355" s="4"/>
    </row>
    <row r="356" spans="4:6">
      <c r="D356" s="4"/>
      <c r="F356" s="4"/>
    </row>
    <row r="357" spans="4:6">
      <c r="D357" s="4"/>
      <c r="F357" s="4"/>
    </row>
    <row r="358" spans="4:6">
      <c r="D358" s="4"/>
      <c r="F358" s="4"/>
    </row>
    <row r="359" spans="4:6">
      <c r="D359" s="4"/>
      <c r="F359" s="4"/>
    </row>
    <row r="360" spans="4:6">
      <c r="D360" s="4"/>
      <c r="F360" s="4"/>
    </row>
    <row r="361" spans="4:6">
      <c r="D361" s="4"/>
      <c r="F361" s="4"/>
    </row>
    <row r="362" spans="4:6">
      <c r="D362" s="4"/>
      <c r="F362" s="4"/>
    </row>
    <row r="363" spans="4:6">
      <c r="D363" s="4"/>
      <c r="F363" s="4"/>
    </row>
    <row r="364" spans="4:6">
      <c r="D364" s="4"/>
      <c r="F364" s="4"/>
    </row>
    <row r="365" spans="4:6">
      <c r="D365" s="4"/>
      <c r="F365" s="4"/>
    </row>
    <row r="366" spans="4:6">
      <c r="D366" s="4"/>
      <c r="F366" s="4"/>
    </row>
    <row r="367" spans="4:6">
      <c r="D367" s="4"/>
      <c r="F367" s="4"/>
    </row>
    <row r="368" spans="4:6">
      <c r="D368" s="4"/>
      <c r="F368" s="4"/>
    </row>
    <row r="369" spans="4:6">
      <c r="D369" s="4"/>
      <c r="F369" s="4"/>
    </row>
    <row r="370" spans="4:6">
      <c r="D370" s="4"/>
      <c r="F370" s="4"/>
    </row>
    <row r="371" spans="4:6">
      <c r="D371" s="4"/>
      <c r="F371" s="4"/>
    </row>
    <row r="372" spans="4:6">
      <c r="D372" s="4"/>
      <c r="F372" s="4"/>
    </row>
    <row r="373" spans="4:6">
      <c r="D373" s="4"/>
      <c r="F373" s="4"/>
    </row>
    <row r="374" spans="4:6">
      <c r="D374" s="4"/>
      <c r="F374" s="4"/>
    </row>
    <row r="375" spans="4:6">
      <c r="D375" s="4"/>
      <c r="F375" s="4"/>
    </row>
    <row r="376" spans="4:6">
      <c r="D376" s="4"/>
      <c r="F376" s="4"/>
    </row>
    <row r="377" spans="4:6">
      <c r="D377" s="4"/>
      <c r="F377" s="4"/>
    </row>
    <row r="378" spans="4:6">
      <c r="D378" s="4"/>
      <c r="F378" s="4"/>
    </row>
    <row r="379" spans="4:6">
      <c r="D379" s="4"/>
      <c r="F379" s="4"/>
    </row>
    <row r="380" spans="4:6">
      <c r="D380" s="4"/>
      <c r="F380" s="4"/>
    </row>
    <row r="381" spans="4:6">
      <c r="D381" s="4"/>
      <c r="F381" s="4"/>
    </row>
    <row r="382" spans="4:6">
      <c r="D382" s="4"/>
      <c r="F382" s="4"/>
    </row>
    <row r="383" spans="4:6">
      <c r="D383" s="4"/>
      <c r="F383" s="4"/>
    </row>
    <row r="384" spans="4:6">
      <c r="D384" s="4"/>
      <c r="F384" s="4"/>
    </row>
    <row r="385" spans="4:6">
      <c r="D385" s="4"/>
      <c r="F385" s="4"/>
    </row>
    <row r="386" spans="4:6">
      <c r="D386" s="4"/>
      <c r="F386" s="4"/>
    </row>
  </sheetData>
  <mergeCells count="5">
    <mergeCell ref="H69:N69"/>
    <mergeCell ref="A68:N68"/>
    <mergeCell ref="B74:N74"/>
    <mergeCell ref="A71:N71"/>
    <mergeCell ref="A72:N72"/>
  </mergeCells>
  <phoneticPr fontId="3" type="noConversion"/>
  <conditionalFormatting sqref="Q71">
    <cfRule type="cellIs" dxfId="4" priority="2" stopIfTrue="1" operator="notEqual">
      <formula>100</formula>
    </cfRule>
  </conditionalFormatting>
  <conditionalFormatting sqref="Q72">
    <cfRule type="cellIs" dxfId="3" priority="1" stopIfTrue="1" operator="notEqual">
      <formula>100</formula>
    </cfRule>
  </conditionalFormatting>
  <pageMargins left="0.75" right="0.75" top="0.5" bottom="0.55000000000000004" header="0.5" footer="0.5"/>
  <pageSetup scale="64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tabColor indexed="18"/>
    <pageSetUpPr fitToPage="1"/>
  </sheetPr>
  <dimension ref="A1:AJ65"/>
  <sheetViews>
    <sheetView topLeftCell="R1" workbookViewId="0">
      <selection activeCell="AJ26" sqref="AJ26"/>
    </sheetView>
  </sheetViews>
  <sheetFormatPr defaultColWidth="8.7109375" defaultRowHeight="12.75"/>
  <cols>
    <col min="1" max="1" width="12.5703125" style="32" customWidth="1"/>
    <col min="2" max="9" width="12.28515625" style="32" customWidth="1"/>
    <col min="10" max="11" width="12.28515625" style="280" customWidth="1"/>
    <col min="12" max="21" width="12.28515625" style="32" customWidth="1"/>
    <col min="22" max="23" width="13.42578125" style="32" customWidth="1"/>
    <col min="24" max="25" width="14" style="32" customWidth="1"/>
    <col min="26" max="26" width="12.5703125" style="32" bestFit="1" customWidth="1"/>
    <col min="27" max="27" width="12.5703125" style="32" customWidth="1"/>
    <col min="28" max="28" width="12.28515625" style="32" bestFit="1" customWidth="1"/>
    <col min="29" max="29" width="12.28515625" style="32" customWidth="1"/>
    <col min="30" max="30" width="12.28515625" style="32" bestFit="1" customWidth="1"/>
    <col min="31" max="31" width="12.28515625" style="32" customWidth="1"/>
    <col min="32" max="32" width="12" style="32" bestFit="1" customWidth="1"/>
    <col min="33" max="33" width="12" style="32" customWidth="1"/>
    <col min="34" max="36" width="11.7109375" style="32" bestFit="1" customWidth="1"/>
    <col min="37" max="16384" width="8.7109375" style="32"/>
  </cols>
  <sheetData>
    <row r="1" spans="1:36">
      <c r="A1" s="265"/>
      <c r="B1" s="265" t="s">
        <v>74</v>
      </c>
      <c r="C1" s="265"/>
      <c r="D1" s="265"/>
      <c r="E1" s="265"/>
      <c r="F1" s="333" t="s">
        <v>75</v>
      </c>
      <c r="G1" s="333"/>
      <c r="H1" s="265"/>
      <c r="I1" s="265"/>
      <c r="J1" s="266"/>
      <c r="K1" s="266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369"/>
      <c r="AH1" s="386"/>
      <c r="AI1" s="386"/>
      <c r="AJ1" s="386"/>
    </row>
    <row r="2" spans="1:36">
      <c r="A2" s="267"/>
      <c r="B2" s="268" t="s">
        <v>83</v>
      </c>
      <c r="C2" s="269"/>
      <c r="D2" s="269"/>
      <c r="E2" s="269"/>
      <c r="F2" s="270" t="s">
        <v>84</v>
      </c>
      <c r="G2" s="384"/>
      <c r="H2" s="269"/>
      <c r="I2" s="269"/>
      <c r="J2" s="270" t="s">
        <v>76</v>
      </c>
      <c r="K2" s="384"/>
      <c r="L2" s="269"/>
      <c r="M2" s="269"/>
      <c r="N2" s="270" t="s">
        <v>0</v>
      </c>
      <c r="O2" s="384"/>
      <c r="P2" s="269"/>
      <c r="Q2" s="269"/>
      <c r="R2" s="315" t="s">
        <v>1</v>
      </c>
      <c r="S2" s="385"/>
      <c r="T2" s="316"/>
      <c r="U2" s="316"/>
      <c r="V2" s="270" t="s">
        <v>77</v>
      </c>
      <c r="W2" s="384"/>
      <c r="X2" s="269"/>
      <c r="Y2" s="269"/>
      <c r="Z2" s="268" t="s">
        <v>79</v>
      </c>
      <c r="AA2" s="269"/>
      <c r="AB2" s="269"/>
      <c r="AC2" s="269"/>
      <c r="AD2" s="270" t="s">
        <v>81</v>
      </c>
      <c r="AE2" s="384"/>
      <c r="AF2" s="271"/>
      <c r="AG2" s="370"/>
      <c r="AH2" s="387" t="s">
        <v>154</v>
      </c>
      <c r="AI2" s="388"/>
      <c r="AJ2" s="388"/>
    </row>
    <row r="3" spans="1:36">
      <c r="A3" s="272"/>
      <c r="B3" s="273" t="s">
        <v>99</v>
      </c>
      <c r="C3" s="274" t="s">
        <v>97</v>
      </c>
      <c r="D3" s="366" t="s">
        <v>153</v>
      </c>
      <c r="E3" s="366" t="s">
        <v>142</v>
      </c>
      <c r="F3" s="273" t="s">
        <v>99</v>
      </c>
      <c r="G3" s="366" t="s">
        <v>152</v>
      </c>
      <c r="H3" s="274" t="s">
        <v>97</v>
      </c>
      <c r="I3" s="366" t="s">
        <v>142</v>
      </c>
      <c r="J3" s="273" t="s">
        <v>99</v>
      </c>
      <c r="K3" s="366" t="s">
        <v>153</v>
      </c>
      <c r="L3" s="274" t="s">
        <v>97</v>
      </c>
      <c r="M3" s="366" t="s">
        <v>142</v>
      </c>
      <c r="N3" s="273" t="s">
        <v>99</v>
      </c>
      <c r="O3" s="366" t="s">
        <v>153</v>
      </c>
      <c r="P3" s="274" t="s">
        <v>97</v>
      </c>
      <c r="Q3" s="366" t="s">
        <v>142</v>
      </c>
      <c r="R3" s="317" t="s">
        <v>99</v>
      </c>
      <c r="S3" s="368" t="s">
        <v>153</v>
      </c>
      <c r="T3" s="318" t="s">
        <v>97</v>
      </c>
      <c r="U3" s="368" t="s">
        <v>142</v>
      </c>
      <c r="V3" s="273" t="s">
        <v>99</v>
      </c>
      <c r="W3" s="366" t="s">
        <v>153</v>
      </c>
      <c r="X3" s="274" t="s">
        <v>97</v>
      </c>
      <c r="Y3" s="366" t="s">
        <v>142</v>
      </c>
      <c r="Z3" s="273" t="s">
        <v>99</v>
      </c>
      <c r="AA3" s="366" t="s">
        <v>153</v>
      </c>
      <c r="AB3" s="274" t="s">
        <v>97</v>
      </c>
      <c r="AC3" s="366" t="s">
        <v>142</v>
      </c>
      <c r="AD3" s="273" t="s">
        <v>99</v>
      </c>
      <c r="AE3" s="366" t="s">
        <v>153</v>
      </c>
      <c r="AF3" s="274" t="s">
        <v>97</v>
      </c>
      <c r="AG3" s="371" t="s">
        <v>142</v>
      </c>
      <c r="AH3" s="389" t="s">
        <v>153</v>
      </c>
      <c r="AI3" s="389" t="s">
        <v>97</v>
      </c>
      <c r="AJ3" s="389" t="s">
        <v>142</v>
      </c>
    </row>
    <row r="4" spans="1:36">
      <c r="A4" s="275" t="str">
        <f>'[1]%Distribution'!A5</f>
        <v>50 States and D.C.</v>
      </c>
      <c r="B4" s="325">
        <f>'[1]Under 5'!AG4</f>
        <v>20125962</v>
      </c>
      <c r="C4" s="325">
        <f>'[1]Under 5'!AK4</f>
        <v>20122198</v>
      </c>
      <c r="D4" s="325">
        <f>'[1]Under 5'!AL4</f>
        <v>19989696</v>
      </c>
      <c r="E4" s="325">
        <f>'[1]Under 5'!AL4</f>
        <v>19989696</v>
      </c>
      <c r="F4" s="325">
        <f>'[1]5 through 17'!AG4</f>
        <v>53893443</v>
      </c>
      <c r="G4" s="325">
        <f>'[1]5 through 17'!AH4</f>
        <v>53833475</v>
      </c>
      <c r="H4" s="325">
        <f>'[1]5 through 17'!AK4</f>
        <v>53780024</v>
      </c>
      <c r="I4" s="325">
        <f>'[1]5 through 17'!AL4</f>
        <v>53718483</v>
      </c>
      <c r="J4" s="326">
        <f>B4+F4</f>
        <v>74019405</v>
      </c>
      <c r="K4" s="326">
        <f>C4+G4</f>
        <v>73955673</v>
      </c>
      <c r="L4" s="326">
        <f>C4+H4</f>
        <v>73902222</v>
      </c>
      <c r="M4" s="326">
        <f>E4+I4</f>
        <v>73708179</v>
      </c>
      <c r="N4" s="325">
        <f>'[1]18 through 24'!AG4</f>
        <v>29808025</v>
      </c>
      <c r="O4" s="325">
        <f>'[1]18 through 24'!AH4</f>
        <v>30194274</v>
      </c>
      <c r="P4" s="325">
        <f>'[1]18 through 24'!AK4</f>
        <v>31068027</v>
      </c>
      <c r="Q4" s="325">
        <f>'[1]18 through 24'!AL4</f>
        <v>31353406</v>
      </c>
      <c r="R4" s="319">
        <f>'[1]25 through 34'!L4</f>
        <v>39258647</v>
      </c>
      <c r="S4" s="319">
        <f>'[1]25 through 34'!M4</f>
        <v>39395179</v>
      </c>
      <c r="T4" s="319">
        <f>'[1]25 through 34'!P4</f>
        <v>40723342</v>
      </c>
      <c r="U4" s="319">
        <f>'[1]25 through 34'!Q4</f>
        <v>41212450</v>
      </c>
      <c r="V4" s="325">
        <f>'[1]25 through 49'!N4</f>
        <v>105309454</v>
      </c>
      <c r="W4" s="325">
        <f>'[1]25 through 49'!O4</f>
        <v>105220932</v>
      </c>
      <c r="X4" s="325">
        <f>'[1]25 through 49'!R4</f>
        <v>104594639</v>
      </c>
      <c r="Y4" s="325">
        <f>'[1]25 through 49'!S4</f>
        <v>104499451</v>
      </c>
      <c r="Z4" s="325">
        <f>'[1]50 to 64'!N4</f>
        <v>54268612</v>
      </c>
      <c r="AA4" s="325">
        <f>'[1]50 to 64'!O4</f>
        <v>55796537</v>
      </c>
      <c r="AB4" s="325">
        <f>'[1]50 to 64'!R4</f>
        <v>60648163</v>
      </c>
      <c r="AC4" s="325">
        <f>'[1]50 to 64'!S4</f>
        <v>61168904</v>
      </c>
      <c r="AD4" s="325">
        <f>'[1]65 and older'!AG4</f>
        <v>37825711</v>
      </c>
      <c r="AE4" s="325">
        <f>'[1]65 and older'!AH4</f>
        <v>38777621</v>
      </c>
      <c r="AF4" s="325">
        <f>'[1]65 and older'!AK4</f>
        <v>41369513</v>
      </c>
      <c r="AG4" s="325">
        <f>'[1]65 and older'!AL4</f>
        <v>43143745</v>
      </c>
      <c r="AH4" s="389">
        <f>'[1]25 to 64'!AI4</f>
        <v>162483841</v>
      </c>
      <c r="AI4" s="389">
        <f>'[1]25 to 64'!AK4</f>
        <v>165242802</v>
      </c>
      <c r="AJ4" s="389">
        <f>'[1]25 to 64'!AM4</f>
        <v>166381240</v>
      </c>
    </row>
    <row r="5" spans="1:36">
      <c r="A5" s="276" t="str">
        <f>'[1]%Distribution'!A6</f>
        <v>SREB States</v>
      </c>
      <c r="B5" s="327">
        <f>'[1]Under 5'!AG5</f>
        <v>7552762</v>
      </c>
      <c r="C5" s="327">
        <f>'[1]Under 5'!AK5</f>
        <v>7633655</v>
      </c>
      <c r="D5" s="327">
        <f>'[1]Under 5'!AL5</f>
        <v>7602681</v>
      </c>
      <c r="E5" s="327">
        <f>'[1]Under 5'!AL5</f>
        <v>7602681</v>
      </c>
      <c r="F5" s="327">
        <f>'[1]5 through 17'!AG5</f>
        <v>19689494</v>
      </c>
      <c r="G5" s="327">
        <f>'[1]5 through 17'!AH5</f>
        <v>19797926</v>
      </c>
      <c r="H5" s="327">
        <f>'[1]5 through 17'!AK5</f>
        <v>20096885</v>
      </c>
      <c r="I5" s="327">
        <f>'[1]5 through 17'!AL5</f>
        <v>20176600</v>
      </c>
      <c r="J5" s="328">
        <f>B5+F5</f>
        <v>27242256</v>
      </c>
      <c r="K5" s="328">
        <f>C5+G5</f>
        <v>27431581</v>
      </c>
      <c r="L5" s="328">
        <f t="shared" ref="L5:L63" si="0">C5+H5</f>
        <v>27730540</v>
      </c>
      <c r="M5" s="328">
        <f>E5+I5</f>
        <v>27779281</v>
      </c>
      <c r="N5" s="327">
        <f>'[1]18 through 24'!AG5</f>
        <v>10890364</v>
      </c>
      <c r="O5" s="327">
        <f>'[1]18 through 24'!AH5</f>
        <v>11044225</v>
      </c>
      <c r="P5" s="327">
        <f>'[1]18 through 24'!AK5</f>
        <v>11447005</v>
      </c>
      <c r="Q5" s="327">
        <f>'[1]18 through 24'!AL5</f>
        <v>11598403</v>
      </c>
      <c r="R5" s="320">
        <f>'[1]25 through 34'!L5</f>
        <v>14324636</v>
      </c>
      <c r="S5" s="320">
        <f>'[1]25 through 34'!M5</f>
        <v>14451226</v>
      </c>
      <c r="T5" s="320">
        <f>'[1]25 through 34'!P5</f>
        <v>15014504</v>
      </c>
      <c r="U5" s="320">
        <f>'[1]25 through 34'!Q5</f>
        <v>15218631</v>
      </c>
      <c r="V5" s="327">
        <f>'[1]25 through 49'!N5</f>
        <v>38495905</v>
      </c>
      <c r="W5" s="327">
        <f>'[1]25 through 49'!O5</f>
        <v>38646487</v>
      </c>
      <c r="X5" s="327">
        <f>'[1]25 through 49'!R5</f>
        <v>38830752</v>
      </c>
      <c r="Y5" s="327">
        <f>'[1]25 through 49'!S5</f>
        <v>38899715</v>
      </c>
      <c r="Z5" s="327">
        <f>'[1]50 to 64'!N5</f>
        <v>19715464</v>
      </c>
      <c r="AA5" s="327">
        <f>'[1]50 to 64'!O5</f>
        <v>20297698</v>
      </c>
      <c r="AB5" s="327">
        <f>'[1]50 to 64'!R5</f>
        <v>22107776</v>
      </c>
      <c r="AC5" s="327">
        <f>'[1]50 to 64'!S5</f>
        <v>22323326</v>
      </c>
      <c r="AD5" s="327">
        <f>'[1]65 and older'!AG5</f>
        <v>13770349</v>
      </c>
      <c r="AE5" s="327">
        <f>'[1]65 and older'!AH5</f>
        <v>14180184</v>
      </c>
      <c r="AF5" s="327">
        <f>'[1]65 and older'!AK5</f>
        <v>15296625</v>
      </c>
      <c r="AG5" s="327">
        <f>'[1]65 and older'!AL5</f>
        <v>16019840</v>
      </c>
      <c r="AH5" s="389">
        <f>'[1]25 to 64'!AI5</f>
        <v>59638876</v>
      </c>
      <c r="AI5" s="389">
        <f>'[1]25 to 64'!AK5</f>
        <v>60938528</v>
      </c>
      <c r="AJ5" s="389">
        <f>'[1]25 to 64'!AM5</f>
        <v>61585950</v>
      </c>
    </row>
    <row r="6" spans="1:36">
      <c r="A6" s="265"/>
      <c r="B6" s="329"/>
      <c r="C6" s="329"/>
      <c r="D6" s="329"/>
      <c r="E6" s="329"/>
      <c r="F6" s="329"/>
      <c r="G6" s="329"/>
      <c r="H6" s="329"/>
      <c r="I6" s="329"/>
      <c r="J6" s="330"/>
      <c r="K6" s="330"/>
      <c r="L6" s="330"/>
      <c r="M6" s="330"/>
      <c r="N6" s="329"/>
      <c r="O6" s="329"/>
      <c r="P6" s="329"/>
      <c r="Q6" s="329"/>
      <c r="R6" s="321"/>
      <c r="S6" s="321"/>
      <c r="T6" s="321"/>
      <c r="U6" s="321"/>
      <c r="V6" s="329"/>
      <c r="W6" s="329"/>
      <c r="X6" s="329"/>
      <c r="Y6" s="329"/>
      <c r="Z6" s="329"/>
      <c r="AA6" s="329"/>
      <c r="AB6" s="329"/>
      <c r="AC6" s="329"/>
      <c r="AD6" s="329"/>
      <c r="AE6" s="329"/>
      <c r="AF6" s="329"/>
      <c r="AG6" s="329"/>
      <c r="AH6" s="389"/>
      <c r="AI6" s="389"/>
      <c r="AJ6" s="389"/>
    </row>
    <row r="7" spans="1:36">
      <c r="A7" s="265" t="str">
        <f>'[1]%Distribution'!A8</f>
        <v>Alabama</v>
      </c>
      <c r="B7" s="329">
        <f>'[1]Under 5'!AG7</f>
        <v>301125</v>
      </c>
      <c r="C7" s="329">
        <f>'[1]Under 5'!AK7</f>
        <v>303611</v>
      </c>
      <c r="D7" s="329">
        <f>'[1]Under 5'!AL7</f>
        <v>300551</v>
      </c>
      <c r="E7" s="329">
        <f>'[1]Under 5'!AL7</f>
        <v>300551</v>
      </c>
      <c r="F7" s="329">
        <f>'[1]5 through 17'!AG7</f>
        <v>832212</v>
      </c>
      <c r="G7" s="329">
        <f>'[1]5 through 17'!AH7</f>
        <v>830886</v>
      </c>
      <c r="H7" s="329">
        <f>'[1]5 through 17'!AK7</f>
        <v>822152</v>
      </c>
      <c r="I7" s="329">
        <f>'[1]5 through 17'!AL7</f>
        <v>816938</v>
      </c>
      <c r="J7" s="330">
        <f t="shared" ref="J7:K23" si="1">B7+F7</f>
        <v>1133337</v>
      </c>
      <c r="K7" s="330">
        <f t="shared" si="1"/>
        <v>1134497</v>
      </c>
      <c r="L7" s="330">
        <f t="shared" si="0"/>
        <v>1125763</v>
      </c>
      <c r="M7" s="330">
        <f>E7+I7</f>
        <v>1117489</v>
      </c>
      <c r="N7" s="329">
        <f>'[1]18 through 24'!AG7</f>
        <v>463397</v>
      </c>
      <c r="O7" s="329">
        <f>'[1]18 through 24'!AH7</f>
        <v>470184</v>
      </c>
      <c r="P7" s="329">
        <f>'[1]18 through 24'!AK7</f>
        <v>482263</v>
      </c>
      <c r="Q7" s="329">
        <f>'[1]18 through 24'!AL7</f>
        <v>485426</v>
      </c>
      <c r="R7" s="321">
        <f>'[1]25 through 34'!L7</f>
        <v>586164</v>
      </c>
      <c r="S7" s="321">
        <f>'[1]25 through 34'!M7</f>
        <v>591800</v>
      </c>
      <c r="T7" s="321">
        <f>'[1]25 through 34'!P7</f>
        <v>606031</v>
      </c>
      <c r="U7" s="321">
        <f>'[1]25 through 34'!Q7</f>
        <v>611136</v>
      </c>
      <c r="V7" s="329">
        <f>'[1]25 through 49'!N7</f>
        <v>1581452</v>
      </c>
      <c r="W7" s="329">
        <f>'[1]25 through 49'!O7</f>
        <v>1578923</v>
      </c>
      <c r="X7" s="329">
        <f>'[1]25 through 49'!R7</f>
        <v>1561240</v>
      </c>
      <c r="Y7" s="329">
        <f>'[1]25 through 49'!S7</f>
        <v>1552593</v>
      </c>
      <c r="Z7" s="329">
        <f>'[1]50 to 64'!N7</f>
        <v>873340</v>
      </c>
      <c r="AA7" s="329">
        <f>'[1]50 to 64'!O7</f>
        <v>895602</v>
      </c>
      <c r="AB7" s="329">
        <f>'[1]50 to 64'!R7</f>
        <v>959803</v>
      </c>
      <c r="AC7" s="329">
        <f>'[1]50 to 64'!S7</f>
        <v>962760</v>
      </c>
      <c r="AD7" s="329">
        <f>'[1]65 and older'!AG7</f>
        <v>621314</v>
      </c>
      <c r="AE7" s="329">
        <f>'[1]65 and older'!AH7</f>
        <v>637404</v>
      </c>
      <c r="AF7" s="329">
        <f>'[1]65 and older'!AK7</f>
        <v>672558</v>
      </c>
      <c r="AG7" s="329">
        <f>'[1]65 and older'!AL7</f>
        <v>699260</v>
      </c>
      <c r="AH7" s="389">
        <f>'[1]25 to 64'!AI7</f>
        <v>2497877</v>
      </c>
      <c r="AI7" s="389">
        <f>'[1]25 to 64'!AK7</f>
        <v>2521043</v>
      </c>
      <c r="AJ7" s="389">
        <f>'[1]25 to 64'!AM7</f>
        <v>2515357</v>
      </c>
    </row>
    <row r="8" spans="1:36">
      <c r="A8" s="265" t="str">
        <f>'[1]%Distribution'!A9</f>
        <v>Arkansas</v>
      </c>
      <c r="B8" s="329">
        <f>'[1]Under 5'!AG8</f>
        <v>194892</v>
      </c>
      <c r="C8" s="329">
        <f>'[1]Under 5'!AK8</f>
        <v>196103</v>
      </c>
      <c r="D8" s="329">
        <f>'[1]Under 5'!AL8</f>
        <v>194544</v>
      </c>
      <c r="E8" s="329">
        <f>'[1]Under 5'!AL8</f>
        <v>194544</v>
      </c>
      <c r="F8" s="329">
        <f>'[1]5 through 17'!AG8</f>
        <v>509219</v>
      </c>
      <c r="G8" s="329">
        <f>'[1]5 through 17'!AH8</f>
        <v>509618</v>
      </c>
      <c r="H8" s="329">
        <f>'[1]5 through 17'!AK8</f>
        <v>514473</v>
      </c>
      <c r="I8" s="329">
        <f>'[1]5 through 17'!AL8</f>
        <v>515927</v>
      </c>
      <c r="J8" s="330">
        <f t="shared" si="1"/>
        <v>704111</v>
      </c>
      <c r="K8" s="330">
        <f t="shared" si="1"/>
        <v>705721</v>
      </c>
      <c r="L8" s="330">
        <f t="shared" si="0"/>
        <v>710576</v>
      </c>
      <c r="M8" s="330">
        <f t="shared" ref="M8:M63" si="2">E8+I8</f>
        <v>710471</v>
      </c>
      <c r="N8" s="329">
        <f>'[1]18 through 24'!AG8</f>
        <v>275587</v>
      </c>
      <c r="O8" s="329">
        <f>'[1]18 through 24'!AH8</f>
        <v>278789</v>
      </c>
      <c r="P8" s="329">
        <f>'[1]18 through 24'!AK8</f>
        <v>288482</v>
      </c>
      <c r="Q8" s="329">
        <f>'[1]18 through 24'!AL8</f>
        <v>289223</v>
      </c>
      <c r="R8" s="321">
        <f>'[1]25 through 34'!L8</f>
        <v>361016</v>
      </c>
      <c r="S8" s="321">
        <f>'[1]25 through 34'!M8</f>
        <v>366395</v>
      </c>
      <c r="T8" s="321">
        <f>'[1]25 through 34'!P8</f>
        <v>374929</v>
      </c>
      <c r="U8" s="321">
        <f>'[1]25 through 34'!Q8</f>
        <v>377073</v>
      </c>
      <c r="V8" s="329">
        <f>'[1]25 through 49'!N8</f>
        <v>949838</v>
      </c>
      <c r="W8" s="329">
        <f>'[1]25 through 49'!O8</f>
        <v>949055</v>
      </c>
      <c r="X8" s="329">
        <f>'[1]25 through 49'!R8</f>
        <v>944728</v>
      </c>
      <c r="Y8" s="329">
        <f>'[1]25 through 49'!S8</f>
        <v>940253</v>
      </c>
      <c r="Z8" s="329">
        <f>'[1]50 to 64'!N8</f>
        <v>520734</v>
      </c>
      <c r="AA8" s="329">
        <f>'[1]50 to 64'!O8</f>
        <v>532030</v>
      </c>
      <c r="AB8" s="329">
        <f>'[1]50 to 64'!R8</f>
        <v>566854</v>
      </c>
      <c r="AC8" s="329">
        <f>'[1]50 to 64'!S8</f>
        <v>567309</v>
      </c>
      <c r="AD8" s="329">
        <f>'[1]65 and older'!AG8</f>
        <v>398380</v>
      </c>
      <c r="AE8" s="329">
        <f>'[1]65 and older'!AH8</f>
        <v>408174</v>
      </c>
      <c r="AF8" s="329">
        <f>'[1]65 and older'!AK8</f>
        <v>427866</v>
      </c>
      <c r="AG8" s="329">
        <f>'[1]65 and older'!AL8</f>
        <v>442572</v>
      </c>
      <c r="AH8" s="389">
        <f>'[1]25 to 64'!AI8</f>
        <v>1492494</v>
      </c>
      <c r="AI8" s="389">
        <f>'[1]25 to 64'!AK8</f>
        <v>1511582</v>
      </c>
      <c r="AJ8" s="389">
        <f>'[1]25 to 64'!AM8</f>
        <v>1506764</v>
      </c>
    </row>
    <row r="9" spans="1:36" s="277" customFormat="1">
      <c r="A9" s="265" t="str">
        <f>'[1]%Distribution'!A10</f>
        <v>Delaware</v>
      </c>
      <c r="B9" s="329">
        <f>'[1]Under 5'!AG9</f>
        <v>55976</v>
      </c>
      <c r="C9" s="329">
        <f>'[1]Under 5'!AK9</f>
        <v>55897</v>
      </c>
      <c r="D9" s="329">
        <f>'[1]Under 5'!AL9</f>
        <v>56094</v>
      </c>
      <c r="E9" s="329">
        <f>'[1]Under 5'!AL9</f>
        <v>56094</v>
      </c>
      <c r="F9" s="329">
        <f>'[1]5 through 17'!AG9</f>
        <v>148987</v>
      </c>
      <c r="G9" s="329">
        <f>'[1]5 through 17'!AH9</f>
        <v>149583</v>
      </c>
      <c r="H9" s="329">
        <f>'[1]5 through 17'!AK9</f>
        <v>148904</v>
      </c>
      <c r="I9" s="329">
        <f>'[1]5 through 17'!AL9</f>
        <v>148492</v>
      </c>
      <c r="J9" s="330">
        <f t="shared" si="1"/>
        <v>204963</v>
      </c>
      <c r="K9" s="330">
        <f t="shared" si="1"/>
        <v>205480</v>
      </c>
      <c r="L9" s="330">
        <f t="shared" si="0"/>
        <v>204801</v>
      </c>
      <c r="M9" s="330">
        <f t="shared" si="2"/>
        <v>204586</v>
      </c>
      <c r="N9" s="329">
        <f>'[1]18 through 24'!AG9</f>
        <v>86795</v>
      </c>
      <c r="O9" s="329">
        <f>'[1]18 through 24'!AH9</f>
        <v>88595</v>
      </c>
      <c r="P9" s="329">
        <f>'[1]18 through 24'!AK9</f>
        <v>92331</v>
      </c>
      <c r="Q9" s="329">
        <f>'[1]18 through 24'!AL9</f>
        <v>93201</v>
      </c>
      <c r="R9" s="321">
        <f>'[1]25 through 34'!L9</f>
        <v>107715</v>
      </c>
      <c r="S9" s="321">
        <f>'[1]25 through 34'!M9</f>
        <v>108014</v>
      </c>
      <c r="T9" s="321">
        <f>'[1]25 through 34'!P9</f>
        <v>110766</v>
      </c>
      <c r="U9" s="321">
        <f>'[1]25 through 34'!Q9</f>
        <v>111967</v>
      </c>
      <c r="V9" s="329">
        <f>'[1]25 through 49'!N9</f>
        <v>298480</v>
      </c>
      <c r="W9" s="329">
        <f>'[1]25 through 49'!O9</f>
        <v>297618</v>
      </c>
      <c r="X9" s="329">
        <f>'[1]25 through 49'!R9</f>
        <v>293996</v>
      </c>
      <c r="Y9" s="329">
        <f>'[1]25 through 49'!S9</f>
        <v>293356</v>
      </c>
      <c r="Z9" s="329">
        <f>'[1]50 to 64'!N9</f>
        <v>162334</v>
      </c>
      <c r="AA9" s="329">
        <f>'[1]50 to 64'!O9</f>
        <v>168059</v>
      </c>
      <c r="AB9" s="329">
        <f>'[1]50 to 64'!R9</f>
        <v>183255</v>
      </c>
      <c r="AC9" s="329">
        <f>'[1]50 to 64'!S9</f>
        <v>185407</v>
      </c>
      <c r="AD9" s="329">
        <f>'[1]65 and older'!AG9</f>
        <v>119177</v>
      </c>
      <c r="AE9" s="329">
        <f>'[1]65 and older'!AH9</f>
        <v>123656</v>
      </c>
      <c r="AF9" s="329">
        <f>'[1]65 and older'!AK9</f>
        <v>133602</v>
      </c>
      <c r="AG9" s="329">
        <f>'[1]65 and older'!AL9</f>
        <v>140503</v>
      </c>
      <c r="AH9" s="389">
        <f>'[1]25 to 64'!AI9</f>
        <v>469127</v>
      </c>
      <c r="AI9" s="389">
        <f>'[1]25 to 64'!AK9</f>
        <v>477251</v>
      </c>
      <c r="AJ9" s="389">
        <f>'[1]25 to 64'!AM9</f>
        <v>482572</v>
      </c>
    </row>
    <row r="10" spans="1:36">
      <c r="A10" s="265" t="str">
        <f>'[1]%Distribution'!A11</f>
        <v>Florida</v>
      </c>
      <c r="B10" s="329">
        <f>'[1]Under 5'!AG10</f>
        <v>1085734</v>
      </c>
      <c r="C10" s="329">
        <f>'[1]Under 5'!AK10</f>
        <v>1075720</v>
      </c>
      <c r="D10" s="329">
        <f>'[1]Under 5'!AL10</f>
        <v>1077584</v>
      </c>
      <c r="E10" s="329">
        <f>'[1]Under 5'!AL10</f>
        <v>1077584</v>
      </c>
      <c r="F10" s="329">
        <f>'[1]5 through 17'!AG10</f>
        <v>2943415</v>
      </c>
      <c r="G10" s="329">
        <f>'[1]5 through 17'!AH10</f>
        <v>2932090</v>
      </c>
      <c r="H10" s="329">
        <f>'[1]5 through 17'!AK10</f>
        <v>2926830</v>
      </c>
      <c r="I10" s="329">
        <f>'[1]5 through 17'!AL10</f>
        <v>2934837</v>
      </c>
      <c r="J10" s="330">
        <f t="shared" si="1"/>
        <v>4029149</v>
      </c>
      <c r="K10" s="330">
        <f t="shared" si="1"/>
        <v>4007810</v>
      </c>
      <c r="L10" s="330">
        <f t="shared" si="0"/>
        <v>4002550</v>
      </c>
      <c r="M10" s="330">
        <f t="shared" si="2"/>
        <v>4012421</v>
      </c>
      <c r="N10" s="329">
        <f>'[1]18 through 24'!AG10</f>
        <v>1689511</v>
      </c>
      <c r="O10" s="329">
        <f>'[1]18 through 24'!AH10</f>
        <v>1717741</v>
      </c>
      <c r="P10" s="329">
        <f>'[1]18 through 24'!AK10</f>
        <v>1769611</v>
      </c>
      <c r="Q10" s="329">
        <f>'[1]18 through 24'!AL10</f>
        <v>1783220</v>
      </c>
      <c r="R10" s="321">
        <f>'[1]25 through 34'!L10</f>
        <v>2186741</v>
      </c>
      <c r="S10" s="321">
        <f>'[1]25 through 34'!M10</f>
        <v>2223290</v>
      </c>
      <c r="T10" s="321">
        <f>'[1]25 through 34'!P10</f>
        <v>2270179</v>
      </c>
      <c r="U10" s="321">
        <f>'[1]25 through 34'!Q10</f>
        <v>2299861</v>
      </c>
      <c r="V10" s="329">
        <f>'[1]25 through 49'!N10</f>
        <v>6172669</v>
      </c>
      <c r="W10" s="329">
        <f>'[1]25 through 49'!O10</f>
        <v>6153322</v>
      </c>
      <c r="X10" s="329">
        <f>'[1]25 through 49'!R10</f>
        <v>6139848</v>
      </c>
      <c r="Y10" s="329">
        <f>'[1]25 through 49'!S10</f>
        <v>6160787</v>
      </c>
      <c r="Z10" s="329">
        <f>'[1]50 to 64'!N10</f>
        <v>3424574</v>
      </c>
      <c r="AA10" s="329">
        <f>'[1]50 to 64'!O10</f>
        <v>3504267</v>
      </c>
      <c r="AB10" s="329">
        <f>'[1]50 to 64'!R10</f>
        <v>3812655</v>
      </c>
      <c r="AC10" s="329">
        <f>'[1]50 to 64'!S10</f>
        <v>3853568</v>
      </c>
      <c r="AD10" s="329">
        <f>'[1]65 and older'!AG10</f>
        <v>3051939</v>
      </c>
      <c r="AE10" s="329">
        <f>'[1]65 and older'!AH10</f>
        <v>3134783</v>
      </c>
      <c r="AF10" s="329">
        <f>'[1]65 and older'!AK10</f>
        <v>3358818</v>
      </c>
      <c r="AG10" s="329">
        <f>'[1]65 and older'!AL10</f>
        <v>3510753</v>
      </c>
      <c r="AH10" s="389">
        <f>'[1]25 to 64'!AI10</f>
        <v>9719408</v>
      </c>
      <c r="AI10" s="389">
        <f>'[1]25 to 64'!AK10</f>
        <v>9952503</v>
      </c>
      <c r="AJ10" s="389">
        <f>'[1]25 to 64'!AM10</f>
        <v>10096320</v>
      </c>
    </row>
    <row r="11" spans="1:36">
      <c r="A11" s="265" t="str">
        <f>'[1]%Distribution'!A12</f>
        <v>Georgia</v>
      </c>
      <c r="B11" s="329">
        <f>'[1]Under 5'!AG11</f>
        <v>694047</v>
      </c>
      <c r="C11" s="329">
        <f>'[1]Under 5'!AK11</f>
        <v>681215</v>
      </c>
      <c r="D11" s="329">
        <f>'[1]Under 5'!AL11</f>
        <v>674686</v>
      </c>
      <c r="E11" s="329">
        <f>'[1]Under 5'!AL11</f>
        <v>674686</v>
      </c>
      <c r="F11" s="329">
        <f>'[1]5 through 17'!AG11</f>
        <v>1761203</v>
      </c>
      <c r="G11" s="329">
        <f>'[1]5 through 17'!AH11</f>
        <v>1776753</v>
      </c>
      <c r="H11" s="329">
        <f>'[1]5 through 17'!AK11</f>
        <v>1807683</v>
      </c>
      <c r="I11" s="329">
        <f>'[1]5 through 17'!AL11</f>
        <v>1813145</v>
      </c>
      <c r="J11" s="330">
        <f t="shared" si="1"/>
        <v>2455250</v>
      </c>
      <c r="K11" s="330">
        <f t="shared" si="1"/>
        <v>2457968</v>
      </c>
      <c r="L11" s="330">
        <f t="shared" si="0"/>
        <v>2488898</v>
      </c>
      <c r="M11" s="330">
        <f t="shared" si="2"/>
        <v>2487831</v>
      </c>
      <c r="N11" s="329">
        <f>'[1]18 through 24'!AG11</f>
        <v>930121</v>
      </c>
      <c r="O11" s="329">
        <f>'[1]18 through 24'!AH11</f>
        <v>949364</v>
      </c>
      <c r="P11" s="329">
        <f>'[1]18 through 24'!AK11</f>
        <v>995789</v>
      </c>
      <c r="Q11" s="329">
        <f>'[1]18 through 24'!AL11</f>
        <v>1017269</v>
      </c>
      <c r="R11" s="321">
        <f>'[1]25 through 34'!L11</f>
        <v>1293584</v>
      </c>
      <c r="S11" s="321">
        <f>'[1]25 through 34'!M11</f>
        <v>1310938</v>
      </c>
      <c r="T11" s="321">
        <f>'[1]25 through 34'!P11</f>
        <v>1338697</v>
      </c>
      <c r="U11" s="321">
        <f>'[1]25 through 34'!Q11</f>
        <v>1336923</v>
      </c>
      <c r="V11" s="329">
        <f>'[1]25 through 49'!N11</f>
        <v>3442512</v>
      </c>
      <c r="W11" s="329">
        <f>'[1]25 through 49'!O11</f>
        <v>3462358</v>
      </c>
      <c r="X11" s="329">
        <f>'[1]25 through 49'!R11</f>
        <v>3450621</v>
      </c>
      <c r="Y11" s="329">
        <f>'[1]25 through 49'!S11</f>
        <v>3446533</v>
      </c>
      <c r="Z11" s="329">
        <f>'[1]50 to 64'!N11</f>
        <v>1585232</v>
      </c>
      <c r="AA11" s="329">
        <f>'[1]50 to 64'!O11</f>
        <v>1640873</v>
      </c>
      <c r="AB11" s="329">
        <f>'[1]50 to 64'!R11</f>
        <v>1799311</v>
      </c>
      <c r="AC11" s="329">
        <f>'[1]50 to 64'!S11</f>
        <v>1825057</v>
      </c>
      <c r="AD11" s="329">
        <f>'[1]65 and older'!AG11</f>
        <v>936873</v>
      </c>
      <c r="AE11" s="329">
        <f>'[1]65 and older'!AH11</f>
        <v>975287</v>
      </c>
      <c r="AF11" s="329">
        <f>'[1]65 and older'!AK11</f>
        <v>1075562</v>
      </c>
      <c r="AG11" s="329">
        <f>'[1]65 and older'!AL11</f>
        <v>1138956</v>
      </c>
      <c r="AH11" s="389">
        <f>'[1]25 to 64'!AI11</f>
        <v>5160555</v>
      </c>
      <c r="AI11" s="389">
        <f>'[1]25 to 64'!AK11</f>
        <v>5249932</v>
      </c>
      <c r="AJ11" s="389">
        <f>'[1]25 to 64'!AM11</f>
        <v>5289140</v>
      </c>
    </row>
    <row r="12" spans="1:36">
      <c r="A12" s="265" t="str">
        <f>'[1]%Distribution'!A13</f>
        <v>Kentucky</v>
      </c>
      <c r="B12" s="329">
        <f>'[1]Under 5'!AG12</f>
        <v>276776</v>
      </c>
      <c r="C12" s="329">
        <f>'[1]Under 5'!AK12</f>
        <v>280920</v>
      </c>
      <c r="D12" s="329">
        <f>'[1]Under 5'!AL12</f>
        <v>278022</v>
      </c>
      <c r="E12" s="329">
        <f>'[1]Under 5'!AL12</f>
        <v>278022</v>
      </c>
      <c r="F12" s="329">
        <f>'[1]5 through 17'!AG12</f>
        <v>740111</v>
      </c>
      <c r="G12" s="329">
        <f>'[1]5 through 17'!AH12</f>
        <v>739651</v>
      </c>
      <c r="H12" s="329">
        <f>'[1]5 through 17'!AK12</f>
        <v>741006</v>
      </c>
      <c r="I12" s="329">
        <f>'[1]5 through 17'!AL12</f>
        <v>739328</v>
      </c>
      <c r="J12" s="330">
        <f t="shared" si="1"/>
        <v>1016887</v>
      </c>
      <c r="K12" s="330">
        <f t="shared" si="1"/>
        <v>1020571</v>
      </c>
      <c r="L12" s="330">
        <f t="shared" si="0"/>
        <v>1021926</v>
      </c>
      <c r="M12" s="330">
        <f t="shared" si="2"/>
        <v>1017350</v>
      </c>
      <c r="N12" s="329">
        <f>'[1]18 through 24'!AG12</f>
        <v>407357</v>
      </c>
      <c r="O12" s="329">
        <f>'[1]18 through 24'!AH12</f>
        <v>407524</v>
      </c>
      <c r="P12" s="329">
        <f>'[1]18 through 24'!AK12</f>
        <v>419076</v>
      </c>
      <c r="Q12" s="329">
        <f>'[1]18 through 24'!AL12</f>
        <v>424062</v>
      </c>
      <c r="R12" s="321">
        <f>'[1]25 through 34'!L12</f>
        <v>555003</v>
      </c>
      <c r="S12" s="321">
        <f>'[1]25 through 34'!M12</f>
        <v>553584</v>
      </c>
      <c r="T12" s="321">
        <f>'[1]25 through 34'!P12</f>
        <v>564040</v>
      </c>
      <c r="U12" s="321">
        <f>'[1]25 through 34'!Q12</f>
        <v>566952</v>
      </c>
      <c r="V12" s="329">
        <f>'[1]25 through 49'!N12</f>
        <v>1484311</v>
      </c>
      <c r="W12" s="329">
        <f>'[1]25 through 49'!O12</f>
        <v>1476496</v>
      </c>
      <c r="X12" s="329">
        <f>'[1]25 through 49'!R12</f>
        <v>1453085</v>
      </c>
      <c r="Y12" s="329">
        <f>'[1]25 through 49'!S12</f>
        <v>1439394</v>
      </c>
      <c r="Z12" s="329">
        <f>'[1]50 to 64'!N12</f>
        <v>799832</v>
      </c>
      <c r="AA12" s="329">
        <f>'[1]50 to 64'!O12</f>
        <v>823959</v>
      </c>
      <c r="AB12" s="329">
        <f>'[1]50 to 64'!R12</f>
        <v>882448</v>
      </c>
      <c r="AC12" s="329">
        <f>'[1]50 to 64'!S12</f>
        <v>884455</v>
      </c>
      <c r="AD12" s="329">
        <f>'[1]65 and older'!AG12</f>
        <v>548285</v>
      </c>
      <c r="AE12" s="329">
        <f>'[1]65 and older'!AH12</f>
        <v>560939</v>
      </c>
      <c r="AF12" s="329">
        <f>'[1]65 and older'!AK12</f>
        <v>590334</v>
      </c>
      <c r="AG12" s="329">
        <f>'[1]65 and older'!AL12</f>
        <v>614469</v>
      </c>
      <c r="AH12" s="389">
        <f>'[1]25 to 64'!AI12</f>
        <v>2313716</v>
      </c>
      <c r="AI12" s="389">
        <f>'[1]25 to 64'!AK12</f>
        <v>2335533</v>
      </c>
      <c r="AJ12" s="389">
        <f>'[1]25 to 64'!AM12</f>
        <v>2320105</v>
      </c>
    </row>
    <row r="13" spans="1:36">
      <c r="A13" s="265" t="str">
        <f>'[1]%Distribution'!A14</f>
        <v>Louisiana</v>
      </c>
      <c r="B13" s="329">
        <f>'[1]Under 5'!AG13</f>
        <v>299630</v>
      </c>
      <c r="C13" s="329">
        <f>'[1]Under 5'!AK13</f>
        <v>314560</v>
      </c>
      <c r="D13" s="329">
        <f>'[1]Under 5'!AL13</f>
        <v>311327</v>
      </c>
      <c r="E13" s="329">
        <f>'[1]Under 5'!AL13</f>
        <v>311327</v>
      </c>
      <c r="F13" s="329">
        <f>'[1]5 through 17'!AG13</f>
        <v>799567</v>
      </c>
      <c r="G13" s="329">
        <f>'[1]5 through 17'!AH13</f>
        <v>799899</v>
      </c>
      <c r="H13" s="329">
        <f>'[1]5 through 17'!AK13</f>
        <v>802019</v>
      </c>
      <c r="I13" s="329">
        <f>'[1]5 through 17'!AL13</f>
        <v>803293</v>
      </c>
      <c r="J13" s="330">
        <f t="shared" si="1"/>
        <v>1099197</v>
      </c>
      <c r="K13" s="330">
        <f t="shared" si="1"/>
        <v>1114459</v>
      </c>
      <c r="L13" s="330">
        <f t="shared" si="0"/>
        <v>1116579</v>
      </c>
      <c r="M13" s="330">
        <f t="shared" si="2"/>
        <v>1114620</v>
      </c>
      <c r="N13" s="329">
        <f>'[1]18 through 24'!AG13</f>
        <v>466153</v>
      </c>
      <c r="O13" s="329">
        <f>'[1]18 through 24'!AH13</f>
        <v>469188</v>
      </c>
      <c r="P13" s="329">
        <f>'[1]18 through 24'!AK13</f>
        <v>473595</v>
      </c>
      <c r="Q13" s="329">
        <f>'[1]18 through 24'!AL13</f>
        <v>474874</v>
      </c>
      <c r="R13" s="321">
        <f>'[1]25 through 34'!L13</f>
        <v>600249</v>
      </c>
      <c r="S13" s="321">
        <f>'[1]25 through 34'!M13</f>
        <v>558506</v>
      </c>
      <c r="T13" s="321">
        <f>'[1]25 through 34'!P13</f>
        <v>612475</v>
      </c>
      <c r="U13" s="321">
        <f>'[1]25 through 34'!Q13</f>
        <v>633197</v>
      </c>
      <c r="V13" s="329">
        <f>'[1]25 through 49'!N13</f>
        <v>1490061</v>
      </c>
      <c r="W13" s="329">
        <f>'[1]25 through 49'!O13</f>
        <v>1497988</v>
      </c>
      <c r="X13" s="329">
        <f>'[1]25 through 49'!R13</f>
        <v>1521448</v>
      </c>
      <c r="Y13" s="329">
        <f>'[1]25 through 49'!S13</f>
        <v>1521777</v>
      </c>
      <c r="Z13" s="329">
        <f>'[1]50 to 64'!N13</f>
        <v>795701</v>
      </c>
      <c r="AA13" s="329">
        <f>'[1]50 to 64'!O13</f>
        <v>821334</v>
      </c>
      <c r="AB13" s="329">
        <f>'[1]50 to 64'!R13</f>
        <v>891890</v>
      </c>
      <c r="AC13" s="329">
        <f>'[1]50 to 64'!S13</f>
        <v>895790</v>
      </c>
      <c r="AD13" s="329">
        <f>'[1]65 and older'!AG13</f>
        <v>524469</v>
      </c>
      <c r="AE13" s="329">
        <f>'[1]65 and older'!AH13</f>
        <v>537113</v>
      </c>
      <c r="AF13" s="329">
        <f>'[1]65 and older'!AK13</f>
        <v>571685</v>
      </c>
      <c r="AG13" s="329">
        <f>'[1]65 and older'!AL13</f>
        <v>595073</v>
      </c>
      <c r="AH13" s="389">
        <f>'[1]25 to 64'!AI13</f>
        <v>2353658</v>
      </c>
      <c r="AI13" s="389">
        <f>'[1]25 to 64'!AK13</f>
        <v>2413338</v>
      </c>
      <c r="AJ13" s="389">
        <f>'[1]25 to 64'!AM13</f>
        <v>2425785</v>
      </c>
    </row>
    <row r="14" spans="1:36">
      <c r="A14" s="265" t="str">
        <f>'[1]%Distribution'!A15</f>
        <v>Maryland</v>
      </c>
      <c r="B14" s="329">
        <f>'[1]Under 5'!AG14</f>
        <v>365188</v>
      </c>
      <c r="C14" s="329">
        <f>'[1]Under 5'!AK14</f>
        <v>367345</v>
      </c>
      <c r="D14" s="329">
        <f>'[1]Under 5'!AL14</f>
        <v>367458</v>
      </c>
      <c r="E14" s="329">
        <f>'[1]Under 5'!AL14</f>
        <v>367458</v>
      </c>
      <c r="F14" s="329">
        <f>'[1]5 through 17'!AG14</f>
        <v>1004230</v>
      </c>
      <c r="G14" s="329">
        <f>'[1]5 through 17'!AH14</f>
        <v>993345</v>
      </c>
      <c r="H14" s="329">
        <f>'[1]5 through 17'!AK14</f>
        <v>981421</v>
      </c>
      <c r="I14" s="329">
        <f>'[1]5 through 17'!AL14</f>
        <v>978777</v>
      </c>
      <c r="J14" s="330">
        <f t="shared" si="1"/>
        <v>1369418</v>
      </c>
      <c r="K14" s="330">
        <f t="shared" si="1"/>
        <v>1360690</v>
      </c>
      <c r="L14" s="330">
        <f t="shared" si="0"/>
        <v>1348766</v>
      </c>
      <c r="M14" s="330">
        <f t="shared" si="2"/>
        <v>1346235</v>
      </c>
      <c r="N14" s="329">
        <f>'[1]18 through 24'!AG14</f>
        <v>536683</v>
      </c>
      <c r="O14" s="329">
        <f>'[1]18 through 24'!AH14</f>
        <v>544224</v>
      </c>
      <c r="P14" s="329">
        <f>'[1]18 through 24'!AK14</f>
        <v>566667</v>
      </c>
      <c r="Q14" s="329">
        <f>'[1]18 through 24'!AL14</f>
        <v>566113</v>
      </c>
      <c r="R14" s="321">
        <f>'[1]25 through 34'!L14</f>
        <v>724262</v>
      </c>
      <c r="S14" s="321">
        <f>'[1]25 through 34'!M14</f>
        <v>725017</v>
      </c>
      <c r="T14" s="321">
        <f>'[1]25 through 34'!P14</f>
        <v>749587</v>
      </c>
      <c r="U14" s="321">
        <f>'[1]25 through 34'!Q14</f>
        <v>766620</v>
      </c>
      <c r="V14" s="329">
        <f>'[1]25 through 49'!N14</f>
        <v>2039518</v>
      </c>
      <c r="W14" s="329">
        <f>'[1]25 through 49'!O14</f>
        <v>2028790</v>
      </c>
      <c r="X14" s="329">
        <f>'[1]25 through 49'!R14</f>
        <v>2019005</v>
      </c>
      <c r="Y14" s="329">
        <f>'[1]25 through 49'!S14</f>
        <v>2020937</v>
      </c>
      <c r="Z14" s="329">
        <f>'[1]50 to 64'!N14</f>
        <v>1049371</v>
      </c>
      <c r="AA14" s="329">
        <f>'[1]50 to 64'!O14</f>
        <v>1075027</v>
      </c>
      <c r="AB14" s="329">
        <f>'[1]50 to 64'!R14</f>
        <v>1175811</v>
      </c>
      <c r="AC14" s="329">
        <f>'[1]50 to 64'!S14</f>
        <v>1188667</v>
      </c>
      <c r="AD14" s="329">
        <f>'[1]65 and older'!AG14</f>
        <v>658418</v>
      </c>
      <c r="AE14" s="329">
        <f>'[1]65 and older'!AH14</f>
        <v>677924</v>
      </c>
      <c r="AF14" s="329">
        <f>'[1]65 and older'!AK14</f>
        <v>729992</v>
      </c>
      <c r="AG14" s="329">
        <f>'[1]65 and older'!AL14</f>
        <v>762916</v>
      </c>
      <c r="AH14" s="389">
        <f>'[1]25 to 64'!AI14</f>
        <v>3129005</v>
      </c>
      <c r="AI14" s="389">
        <f>'[1]25 to 64'!AK14</f>
        <v>3194816</v>
      </c>
      <c r="AJ14" s="389">
        <f>'[1]25 to 64'!AM14</f>
        <v>3225232</v>
      </c>
    </row>
    <row r="15" spans="1:36">
      <c r="A15" s="265" t="str">
        <f>'[1]%Distribution'!A16</f>
        <v>Mississippi</v>
      </c>
      <c r="B15" s="329">
        <f>'[1]Under 5'!AG15</f>
        <v>208995</v>
      </c>
      <c r="C15" s="329">
        <f>'[1]Under 5'!AK15</f>
        <v>207434</v>
      </c>
      <c r="D15" s="329">
        <f>'[1]Under 5'!AL15</f>
        <v>202873</v>
      </c>
      <c r="E15" s="329">
        <f>'[1]Under 5'!AL15</f>
        <v>202873</v>
      </c>
      <c r="F15" s="329">
        <f>'[1]5 through 17'!AG15</f>
        <v>552131</v>
      </c>
      <c r="G15" s="329">
        <f>'[1]5 through 17'!AH15</f>
        <v>547507</v>
      </c>
      <c r="H15" s="329">
        <f>'[1]5 through 17'!AK15</f>
        <v>540308</v>
      </c>
      <c r="I15" s="329">
        <f>'[1]5 through 17'!AL15</f>
        <v>540068</v>
      </c>
      <c r="J15" s="330">
        <f t="shared" si="1"/>
        <v>761126</v>
      </c>
      <c r="K15" s="330">
        <f t="shared" si="1"/>
        <v>754941</v>
      </c>
      <c r="L15" s="330">
        <f t="shared" si="0"/>
        <v>747742</v>
      </c>
      <c r="M15" s="330">
        <f t="shared" si="2"/>
        <v>742941</v>
      </c>
      <c r="N15" s="329">
        <f>'[1]18 through 24'!AG15</f>
        <v>303636</v>
      </c>
      <c r="O15" s="329">
        <f>'[1]18 through 24'!AH15</f>
        <v>304659</v>
      </c>
      <c r="P15" s="329">
        <f>'[1]18 through 24'!AK15</f>
        <v>308617</v>
      </c>
      <c r="Q15" s="329">
        <f>'[1]18 through 24'!AL15</f>
        <v>312151</v>
      </c>
      <c r="R15" s="321">
        <f>'[1]25 through 34'!L15</f>
        <v>375670</v>
      </c>
      <c r="S15" s="321">
        <f>'[1]25 through 34'!M15</f>
        <v>372882</v>
      </c>
      <c r="T15" s="321">
        <f>'[1]25 through 34'!P15</f>
        <v>383525</v>
      </c>
      <c r="U15" s="321">
        <f>'[1]25 through 34'!Q15</f>
        <v>387675</v>
      </c>
      <c r="V15" s="329">
        <f>'[1]25 through 49'!N15</f>
        <v>979306</v>
      </c>
      <c r="W15" s="329">
        <f>'[1]25 through 49'!O15</f>
        <v>978192</v>
      </c>
      <c r="X15" s="329">
        <f>'[1]25 through 49'!R15</f>
        <v>962774</v>
      </c>
      <c r="Y15" s="329">
        <f>'[1]25 through 49'!S15</f>
        <v>956328</v>
      </c>
      <c r="Z15" s="329">
        <f>'[1]50 to 64'!N15</f>
        <v>521456</v>
      </c>
      <c r="AA15" s="329">
        <f>'[1]50 to 64'!O15</f>
        <v>534439</v>
      </c>
      <c r="AB15" s="329">
        <f>'[1]50 to 64'!R15</f>
        <v>570026</v>
      </c>
      <c r="AC15" s="329">
        <f>'[1]50 to 64'!S15</f>
        <v>571011</v>
      </c>
      <c r="AD15" s="329">
        <f>'[1]65 and older'!AG15</f>
        <v>362826</v>
      </c>
      <c r="AE15" s="329">
        <f>'[1]65 and older'!AH15</f>
        <v>369204</v>
      </c>
      <c r="AF15" s="329">
        <f>'[1]65 and older'!AK15</f>
        <v>388727</v>
      </c>
      <c r="AG15" s="329">
        <f>'[1]65 and older'!AL15</f>
        <v>404019</v>
      </c>
      <c r="AH15" s="389">
        <f>'[1]25 to 64'!AI15</f>
        <v>1518101</v>
      </c>
      <c r="AI15" s="389">
        <f>'[1]25 to 64'!AK15</f>
        <v>1532800</v>
      </c>
      <c r="AJ15" s="389">
        <f>'[1]25 to 64'!AM15</f>
        <v>1523680</v>
      </c>
    </row>
    <row r="16" spans="1:36">
      <c r="A16" s="265" t="str">
        <f>'[1]%Distribution'!A17</f>
        <v>North Carolina</v>
      </c>
      <c r="B16" s="329">
        <f>'[1]Under 5'!AG16</f>
        <v>617927</v>
      </c>
      <c r="C16" s="329">
        <f>'[1]Under 5'!AK16</f>
        <v>627466</v>
      </c>
      <c r="D16" s="329">
        <f>'[1]Under 5'!AL16</f>
        <v>619778</v>
      </c>
      <c r="E16" s="329">
        <f>'[1]Under 5'!AL16</f>
        <v>619778</v>
      </c>
      <c r="F16" s="329">
        <f>'[1]5 through 17'!AG16</f>
        <v>1601424</v>
      </c>
      <c r="G16" s="329">
        <f>'[1]5 through 17'!AH16</f>
        <v>1622749</v>
      </c>
      <c r="H16" s="329">
        <f>'[1]5 through 17'!AK16</f>
        <v>1656772</v>
      </c>
      <c r="I16" s="329">
        <f>'[1]5 through 17'!AL16</f>
        <v>1664344</v>
      </c>
      <c r="J16" s="330">
        <f t="shared" si="1"/>
        <v>2219351</v>
      </c>
      <c r="K16" s="330">
        <f t="shared" si="1"/>
        <v>2250215</v>
      </c>
      <c r="L16" s="330">
        <f t="shared" si="0"/>
        <v>2284238</v>
      </c>
      <c r="M16" s="330">
        <f t="shared" si="2"/>
        <v>2284122</v>
      </c>
      <c r="N16" s="329">
        <f>'[1]18 through 24'!AG16</f>
        <v>884049</v>
      </c>
      <c r="O16" s="329">
        <f>'[1]18 through 24'!AH16</f>
        <v>912993</v>
      </c>
      <c r="P16" s="329">
        <f>'[1]18 through 24'!AK16</f>
        <v>954384</v>
      </c>
      <c r="Q16" s="329">
        <f>'[1]18 through 24'!AL16</f>
        <v>972301</v>
      </c>
      <c r="R16" s="321">
        <f>'[1]25 through 34'!L16</f>
        <v>1183837</v>
      </c>
      <c r="S16" s="321">
        <f>'[1]25 through 34'!M16</f>
        <v>1190199</v>
      </c>
      <c r="T16" s="321">
        <f>'[1]25 through 34'!P16</f>
        <v>1236316</v>
      </c>
      <c r="U16" s="321">
        <f>'[1]25 through 34'!Q16</f>
        <v>1250362</v>
      </c>
      <c r="V16" s="329">
        <f>'[1]25 through 49'!N16</f>
        <v>3221412</v>
      </c>
      <c r="W16" s="329">
        <f>'[1]25 through 49'!O16</f>
        <v>3257935</v>
      </c>
      <c r="X16" s="329">
        <f>'[1]25 through 49'!R16</f>
        <v>3264979</v>
      </c>
      <c r="Y16" s="329">
        <f>'[1]25 through 49'!S16</f>
        <v>3258198</v>
      </c>
      <c r="Z16" s="329">
        <f>'[1]50 to 64'!N16</f>
        <v>1663814</v>
      </c>
      <c r="AA16" s="329">
        <f>'[1]50 to 64'!O16</f>
        <v>1716036</v>
      </c>
      <c r="AB16" s="329">
        <f>'[1]50 to 64'!R16</f>
        <v>1868194</v>
      </c>
      <c r="AC16" s="329">
        <f>'[1]50 to 64'!S16</f>
        <v>1886105</v>
      </c>
      <c r="AD16" s="329">
        <f>'[1]65 and older'!AG16</f>
        <v>1129411</v>
      </c>
      <c r="AE16" s="329">
        <f>'[1]65 and older'!AH16</f>
        <v>1169648</v>
      </c>
      <c r="AF16" s="329">
        <f>'[1]65 and older'!AK16</f>
        <v>1279582</v>
      </c>
      <c r="AG16" s="329">
        <f>'[1]65 and older'!AL16</f>
        <v>1347638</v>
      </c>
      <c r="AH16" s="389">
        <f>'[1]25 to 64'!AI16</f>
        <v>5038533</v>
      </c>
      <c r="AI16" s="389">
        <f>'[1]25 to 64'!AK16</f>
        <v>5133173</v>
      </c>
      <c r="AJ16" s="389">
        <f>'[1]25 to 64'!AM16</f>
        <v>5169971</v>
      </c>
    </row>
    <row r="17" spans="1:36">
      <c r="A17" s="265" t="str">
        <f>'[1]%Distribution'!A18</f>
        <v>Oklahoma</v>
      </c>
      <c r="B17" s="329">
        <f>'[1]Under 5'!AG17</f>
        <v>254256</v>
      </c>
      <c r="C17" s="329">
        <f>'[1]Under 5'!AK17</f>
        <v>265177</v>
      </c>
      <c r="D17" s="329">
        <f>'[1]Under 5'!AL17</f>
        <v>264626</v>
      </c>
      <c r="E17" s="329">
        <f>'[1]Under 5'!AL17</f>
        <v>264626</v>
      </c>
      <c r="F17" s="329">
        <f>'[1]5 through 17'!AG17</f>
        <v>649981</v>
      </c>
      <c r="G17" s="329">
        <f>'[1]5 through 17'!AH17</f>
        <v>653561</v>
      </c>
      <c r="H17" s="329">
        <f>'[1]5 through 17'!AK17</f>
        <v>670537</v>
      </c>
      <c r="I17" s="329">
        <f>'[1]5 through 17'!AL17</f>
        <v>675285</v>
      </c>
      <c r="J17" s="330">
        <f t="shared" si="1"/>
        <v>904237</v>
      </c>
      <c r="K17" s="330">
        <f t="shared" si="1"/>
        <v>918738</v>
      </c>
      <c r="L17" s="330">
        <f t="shared" si="0"/>
        <v>935714</v>
      </c>
      <c r="M17" s="330">
        <f t="shared" si="2"/>
        <v>939911</v>
      </c>
      <c r="N17" s="329">
        <f>'[1]18 through 24'!AG17</f>
        <v>380258</v>
      </c>
      <c r="O17" s="329">
        <f>'[1]18 through 24'!AH17</f>
        <v>378760</v>
      </c>
      <c r="P17" s="329">
        <f>'[1]18 through 24'!AK17</f>
        <v>384262</v>
      </c>
      <c r="Q17" s="329">
        <f>'[1]18 through 24'!AL17</f>
        <v>389952</v>
      </c>
      <c r="R17" s="321">
        <f>'[1]25 through 34'!L17</f>
        <v>453797</v>
      </c>
      <c r="S17" s="321">
        <f>'[1]25 through 34'!M17</f>
        <v>462933</v>
      </c>
      <c r="T17" s="321">
        <f>'[1]25 through 34'!P17</f>
        <v>497903</v>
      </c>
      <c r="U17" s="321">
        <f>'[1]25 through 34'!Q17</f>
        <v>508165</v>
      </c>
      <c r="V17" s="329">
        <f>'[1]25 through 49'!N17</f>
        <v>1210102</v>
      </c>
      <c r="W17" s="329">
        <f>'[1]25 through 49'!O17</f>
        <v>1215063</v>
      </c>
      <c r="X17" s="329">
        <f>'[1]25 through 49'!R17</f>
        <v>1225989</v>
      </c>
      <c r="Y17" s="329">
        <f>'[1]25 through 49'!S17</f>
        <v>1225116</v>
      </c>
      <c r="Z17" s="329">
        <f>'[1]50 to 64'!N17</f>
        <v>658192</v>
      </c>
      <c r="AA17" s="329">
        <f>'[1]50 to 64'!O17</f>
        <v>674260</v>
      </c>
      <c r="AB17" s="329">
        <f>'[1]50 to 64'!R17</f>
        <v>723673</v>
      </c>
      <c r="AC17" s="329">
        <f>'[1]50 to 64'!S17</f>
        <v>726619</v>
      </c>
      <c r="AD17" s="329">
        <f>'[1]65 and older'!AG17</f>
        <v>481560</v>
      </c>
      <c r="AE17" s="329">
        <f>'[1]65 and older'!AH17</f>
        <v>489794</v>
      </c>
      <c r="AF17" s="329">
        <f>'[1]65 and older'!AK17</f>
        <v>515896</v>
      </c>
      <c r="AG17" s="329">
        <f>'[1]65 and older'!AL17</f>
        <v>534182</v>
      </c>
      <c r="AH17" s="389">
        <f>'[1]25 to 64'!AI17</f>
        <v>1915532</v>
      </c>
      <c r="AI17" s="389">
        <f>'[1]25 to 64'!AK17</f>
        <v>1949662</v>
      </c>
      <c r="AJ17" s="389">
        <f>'[1]25 to 64'!AM17</f>
        <v>1961484</v>
      </c>
    </row>
    <row r="18" spans="1:36">
      <c r="A18" s="265" t="str">
        <f>'[1]%Distribution'!A19</f>
        <v>South Carolina</v>
      </c>
      <c r="B18" s="329">
        <f>'[1]Under 5'!AG18</f>
        <v>291969</v>
      </c>
      <c r="C18" s="329">
        <f>'[1]Under 5'!AK18</f>
        <v>299240</v>
      </c>
      <c r="D18" s="329">
        <f>'[1]Under 5'!AL18</f>
        <v>295614</v>
      </c>
      <c r="E18" s="329">
        <f>'[1]Under 5'!AL18</f>
        <v>295614</v>
      </c>
      <c r="F18" s="329">
        <f>'[1]5 through 17'!AG18</f>
        <v>771698</v>
      </c>
      <c r="G18" s="329">
        <f>'[1]5 through 17'!AH18</f>
        <v>774450</v>
      </c>
      <c r="H18" s="329">
        <f>'[1]5 through 17'!AK18</f>
        <v>777284</v>
      </c>
      <c r="I18" s="329">
        <f>'[1]5 through 17'!AL18</f>
        <v>781841</v>
      </c>
      <c r="J18" s="330">
        <f t="shared" si="1"/>
        <v>1063667</v>
      </c>
      <c r="K18" s="330">
        <f t="shared" si="1"/>
        <v>1073690</v>
      </c>
      <c r="L18" s="330">
        <f t="shared" si="0"/>
        <v>1076524</v>
      </c>
      <c r="M18" s="330">
        <f t="shared" si="2"/>
        <v>1077455</v>
      </c>
      <c r="N18" s="329">
        <f>'[1]18 through 24'!AG18</f>
        <v>450662</v>
      </c>
      <c r="O18" s="329">
        <f>'[1]18 through 24'!AH18</f>
        <v>462421</v>
      </c>
      <c r="P18" s="329">
        <f>'[1]18 through 24'!AK18</f>
        <v>482787</v>
      </c>
      <c r="Q18" s="329">
        <f>'[1]18 through 24'!AL18</f>
        <v>487285</v>
      </c>
      <c r="R18" s="321">
        <f>'[1]25 through 34'!L18</f>
        <v>557287</v>
      </c>
      <c r="S18" s="321">
        <f>'[1]25 through 34'!M18</f>
        <v>565634</v>
      </c>
      <c r="T18" s="321">
        <f>'[1]25 through 34'!P18</f>
        <v>586856</v>
      </c>
      <c r="U18" s="321">
        <f>'[1]25 through 34'!Q18</f>
        <v>593634</v>
      </c>
      <c r="V18" s="329">
        <f>'[1]25 through 49'!N18</f>
        <v>1513859</v>
      </c>
      <c r="W18" s="329">
        <f>'[1]25 through 49'!O18</f>
        <v>1526233</v>
      </c>
      <c r="X18" s="329">
        <f>'[1]25 through 49'!R18</f>
        <v>1520584</v>
      </c>
      <c r="Y18" s="329">
        <f>'[1]25 through 49'!S18</f>
        <v>1520624</v>
      </c>
      <c r="Z18" s="329">
        <f>'[1]50 to 64'!N18</f>
        <v>842208</v>
      </c>
      <c r="AA18" s="329">
        <f>'[1]50 to 64'!O18</f>
        <v>869274</v>
      </c>
      <c r="AB18" s="329">
        <f>'[1]50 to 64'!R18</f>
        <v>936223</v>
      </c>
      <c r="AC18" s="329">
        <f>'[1]50 to 64'!S18</f>
        <v>942701</v>
      </c>
      <c r="AD18" s="329">
        <f>'[1]65 and older'!AG18</f>
        <v>573714</v>
      </c>
      <c r="AE18" s="329">
        <f>'[1]65 and older'!AH18</f>
        <v>597091</v>
      </c>
      <c r="AF18" s="329">
        <f>'[1]65 and older'!AK18</f>
        <v>657391</v>
      </c>
      <c r="AG18" s="329">
        <f>'[1]65 and older'!AL18</f>
        <v>695352</v>
      </c>
      <c r="AH18" s="389">
        <f>'[1]25 to 64'!AI18</f>
        <v>2421500</v>
      </c>
      <c r="AI18" s="389">
        <f>'[1]25 to 64'!AK18</f>
        <v>2456807</v>
      </c>
      <c r="AJ18" s="389">
        <f>'[1]25 to 64'!AM18</f>
        <v>2479217</v>
      </c>
    </row>
    <row r="19" spans="1:36">
      <c r="A19" s="265" t="str">
        <f>'[1]%Distribution'!A20</f>
        <v>Tennessee</v>
      </c>
      <c r="B19" s="329">
        <f>'[1]Under 5'!AG19</f>
        <v>401521</v>
      </c>
      <c r="C19" s="329">
        <f>'[1]Under 5'!AK19</f>
        <v>403838</v>
      </c>
      <c r="D19" s="329">
        <f>'[1]Under 5'!AL19</f>
        <v>402467</v>
      </c>
      <c r="E19" s="329">
        <f>'[1]Under 5'!AL19</f>
        <v>402467</v>
      </c>
      <c r="F19" s="329">
        <f>'[1]5 through 17'!AG19</f>
        <v>1082830</v>
      </c>
      <c r="G19" s="329">
        <f>'[1]5 through 17'!AH19</f>
        <v>1089253</v>
      </c>
      <c r="H19" s="329">
        <f>'[1]5 through 17'!AK19</f>
        <v>1087999</v>
      </c>
      <c r="I19" s="329">
        <f>'[1]5 through 17'!AL19</f>
        <v>1090222</v>
      </c>
      <c r="J19" s="330">
        <f t="shared" si="1"/>
        <v>1484351</v>
      </c>
      <c r="K19" s="330">
        <f t="shared" si="1"/>
        <v>1493091</v>
      </c>
      <c r="L19" s="330">
        <f t="shared" si="0"/>
        <v>1491837</v>
      </c>
      <c r="M19" s="330">
        <f t="shared" si="2"/>
        <v>1492689</v>
      </c>
      <c r="N19" s="329">
        <f>'[1]18 through 24'!AG19</f>
        <v>584131</v>
      </c>
      <c r="O19" s="329">
        <f>'[1]18 through 24'!AH19</f>
        <v>588847</v>
      </c>
      <c r="P19" s="329">
        <f>'[1]18 through 24'!AK19</f>
        <v>614441</v>
      </c>
      <c r="Q19" s="329">
        <f>'[1]18 through 24'!AL19</f>
        <v>626913</v>
      </c>
      <c r="R19" s="321">
        <f>'[1]25 through 34'!L19</f>
        <v>802528</v>
      </c>
      <c r="S19" s="321">
        <f>'[1]25 through 34'!M19</f>
        <v>809499</v>
      </c>
      <c r="T19" s="321">
        <f>'[1]25 through 34'!P19</f>
        <v>821712</v>
      </c>
      <c r="U19" s="321">
        <f>'[1]25 through 34'!Q19</f>
        <v>825240</v>
      </c>
      <c r="V19" s="329">
        <f>'[1]25 through 49'!N19</f>
        <v>2158272</v>
      </c>
      <c r="W19" s="329">
        <f>'[1]25 through 49'!O19</f>
        <v>2157908</v>
      </c>
      <c r="X19" s="329">
        <f>'[1]25 through 49'!R19</f>
        <v>2135640</v>
      </c>
      <c r="Y19" s="329">
        <f>'[1]25 through 49'!S19</f>
        <v>2133108</v>
      </c>
      <c r="Z19" s="329">
        <f>'[1]50 to 64'!N19</f>
        <v>1156790</v>
      </c>
      <c r="AA19" s="329">
        <f>'[1]50 to 64'!O19</f>
        <v>1188928</v>
      </c>
      <c r="AB19" s="329">
        <f>'[1]50 to 64'!R19</f>
        <v>1278863</v>
      </c>
      <c r="AC19" s="329">
        <f>'[1]50 to 64'!S19</f>
        <v>1283790</v>
      </c>
      <c r="AD19" s="329">
        <f>'[1]65 and older'!AG19</f>
        <v>792183</v>
      </c>
      <c r="AE19" s="329">
        <f>'[1]65 and older'!AH19</f>
        <v>816563</v>
      </c>
      <c r="AF19" s="329">
        <f>'[1]65 and older'!AK19</f>
        <v>877580</v>
      </c>
      <c r="AG19" s="329">
        <f>'[1]65 and older'!AL19</f>
        <v>918414</v>
      </c>
      <c r="AH19" s="389">
        <f>'[1]25 to 64'!AI19</f>
        <v>3372720</v>
      </c>
      <c r="AI19" s="389">
        <f>'[1]25 to 64'!AK19</f>
        <v>3414503</v>
      </c>
      <c r="AJ19" s="389">
        <f>'[1]25 to 64'!AM19</f>
        <v>3422095</v>
      </c>
    </row>
    <row r="20" spans="1:36">
      <c r="A20" s="265" t="str">
        <f>'[1]%Distribution'!A21</f>
        <v>Texas</v>
      </c>
      <c r="B20" s="329">
        <f>'[1]Under 5'!AG20</f>
        <v>1891836</v>
      </c>
      <c r="C20" s="329">
        <f>'[1]Under 5'!AK20</f>
        <v>1939846</v>
      </c>
      <c r="D20" s="329">
        <f>'[1]Under 5'!AL20</f>
        <v>1941336</v>
      </c>
      <c r="E20" s="329">
        <f>'[1]Under 5'!AL20</f>
        <v>1941336</v>
      </c>
      <c r="F20" s="329">
        <f>'[1]5 through 17'!AG20</f>
        <v>4676668</v>
      </c>
      <c r="G20" s="329">
        <f>'[1]5 through 17'!AH20</f>
        <v>4761794</v>
      </c>
      <c r="H20" s="329">
        <f>'[1]5 through 17'!AK20</f>
        <v>4991912</v>
      </c>
      <c r="I20" s="329">
        <f>'[1]5 through 17'!AL20</f>
        <v>5044471</v>
      </c>
      <c r="J20" s="330">
        <f t="shared" si="1"/>
        <v>6568504</v>
      </c>
      <c r="K20" s="330">
        <f t="shared" si="1"/>
        <v>6701640</v>
      </c>
      <c r="L20" s="330">
        <f t="shared" si="0"/>
        <v>6931758</v>
      </c>
      <c r="M20" s="330">
        <f t="shared" si="2"/>
        <v>6985807</v>
      </c>
      <c r="N20" s="329">
        <f>'[1]18 through 24'!AG20</f>
        <v>2478033</v>
      </c>
      <c r="O20" s="329">
        <f>'[1]18 through 24'!AH20</f>
        <v>2511744</v>
      </c>
      <c r="P20" s="329">
        <f>'[1]18 through 24'!AK20</f>
        <v>2628352</v>
      </c>
      <c r="Q20" s="329">
        <f>'[1]18 through 24'!AL20</f>
        <v>2682217</v>
      </c>
      <c r="R20" s="321">
        <f>'[1]25 through 34'!L20</f>
        <v>3297082</v>
      </c>
      <c r="S20" s="321">
        <f>'[1]25 through 34'!M20</f>
        <v>3365991</v>
      </c>
      <c r="T20" s="321">
        <f>'[1]25 through 34'!P20</f>
        <v>3567362</v>
      </c>
      <c r="U20" s="321">
        <f>'[1]25 through 34'!Q20</f>
        <v>3631653</v>
      </c>
      <c r="V20" s="329">
        <f>'[1]25 through 49'!N20</f>
        <v>8554103</v>
      </c>
      <c r="W20" s="329">
        <f>'[1]25 through 49'!O20</f>
        <v>8663988</v>
      </c>
      <c r="X20" s="329">
        <f>'[1]25 through 49'!R20</f>
        <v>8928171</v>
      </c>
      <c r="Y20" s="329">
        <f>'[1]25 through 49'!S20</f>
        <v>9021535</v>
      </c>
      <c r="Z20" s="329">
        <f>'[1]50 to 64'!N20</f>
        <v>3846395</v>
      </c>
      <c r="AA20" s="329">
        <f>'[1]50 to 64'!O20</f>
        <v>3994345</v>
      </c>
      <c r="AB20" s="329">
        <f>'[1]50 to 64'!R20</f>
        <v>4448094</v>
      </c>
      <c r="AC20" s="329">
        <f>'[1]50 to 64'!S20</f>
        <v>4529655</v>
      </c>
      <c r="AD20" s="329">
        <f>'[1]65 and older'!AG20</f>
        <v>2384948</v>
      </c>
      <c r="AE20" s="329">
        <f>'[1]65 and older'!AH20</f>
        <v>2460285</v>
      </c>
      <c r="AF20" s="329">
        <f>'[1]65 and older'!AK20</f>
        <v>2704534</v>
      </c>
      <c r="AG20" s="329">
        <f>'[1]65 and older'!AL20</f>
        <v>2841582</v>
      </c>
      <c r="AH20" s="389">
        <f>'[1]25 to 64'!AI20</f>
        <v>12917090</v>
      </c>
      <c r="AI20" s="389">
        <f>'[1]25 to 64'!AK20</f>
        <v>13376265</v>
      </c>
      <c r="AJ20" s="389">
        <f>'[1]25 to 64'!AM20</f>
        <v>13726277</v>
      </c>
    </row>
    <row r="21" spans="1:36">
      <c r="A21" s="265" t="str">
        <f>'[1]%Distribution'!A22</f>
        <v>Virginia</v>
      </c>
      <c r="B21" s="329">
        <f>'[1]Under 5'!AG21</f>
        <v>508374</v>
      </c>
      <c r="C21" s="329">
        <f>'[1]Under 5'!AK21</f>
        <v>511837</v>
      </c>
      <c r="D21" s="329">
        <f>'[1]Under 5'!AL21</f>
        <v>512633</v>
      </c>
      <c r="E21" s="329">
        <f>'[1]Under 5'!AL21</f>
        <v>512633</v>
      </c>
      <c r="F21" s="329">
        <f>'[1]5 through 17'!AG21</f>
        <v>1329523</v>
      </c>
      <c r="G21" s="329">
        <f>'[1]5 through 17'!AH21</f>
        <v>1331222</v>
      </c>
      <c r="H21" s="329">
        <f>'[1]5 through 17'!AK21</f>
        <v>1345748</v>
      </c>
      <c r="I21" s="329">
        <f>'[1]5 through 17'!AL21</f>
        <v>1348690</v>
      </c>
      <c r="J21" s="330">
        <f t="shared" si="1"/>
        <v>1837897</v>
      </c>
      <c r="K21" s="330">
        <f t="shared" si="1"/>
        <v>1843059</v>
      </c>
      <c r="L21" s="330">
        <f t="shared" si="0"/>
        <v>1857585</v>
      </c>
      <c r="M21" s="330">
        <f t="shared" si="2"/>
        <v>1861323</v>
      </c>
      <c r="N21" s="329">
        <f>'[1]18 through 24'!AG21</f>
        <v>787297</v>
      </c>
      <c r="O21" s="329">
        <f>'[1]18 through 24'!AH21</f>
        <v>792992</v>
      </c>
      <c r="P21" s="329">
        <f>'[1]18 through 24'!AK21</f>
        <v>815759</v>
      </c>
      <c r="Q21" s="329">
        <f>'[1]18 through 24'!AL21</f>
        <v>822694</v>
      </c>
      <c r="R21" s="321">
        <f>'[1]25 through 34'!L21</f>
        <v>1017215</v>
      </c>
      <c r="S21" s="321">
        <f>'[1]25 through 34'!M21</f>
        <v>1024571</v>
      </c>
      <c r="T21" s="321">
        <f>'[1]25 through 34'!P21</f>
        <v>1072779</v>
      </c>
      <c r="U21" s="321">
        <f>'[1]25 through 34'!Q21</f>
        <v>1097207</v>
      </c>
      <c r="V21" s="329">
        <f>'[1]25 through 49'!N21</f>
        <v>2795631</v>
      </c>
      <c r="W21" s="329">
        <f>'[1]25 through 49'!O21</f>
        <v>2803440</v>
      </c>
      <c r="X21" s="329">
        <f>'[1]25 through 49'!R21</f>
        <v>2823875</v>
      </c>
      <c r="Y21" s="329">
        <f>'[1]25 through 49'!S21</f>
        <v>2829723</v>
      </c>
      <c r="Z21" s="329">
        <f>'[1]50 to 64'!N21</f>
        <v>1430505</v>
      </c>
      <c r="AA21" s="329">
        <f>'[1]50 to 64'!O21</f>
        <v>1466521</v>
      </c>
      <c r="AB21" s="329">
        <f>'[1]50 to 64'!R21</f>
        <v>1596930</v>
      </c>
      <c r="AC21" s="329">
        <f>'[1]50 to 64'!S21</f>
        <v>1610650</v>
      </c>
      <c r="AD21" s="329">
        <f>'[1]65 and older'!AG21</f>
        <v>899670</v>
      </c>
      <c r="AE21" s="329">
        <f>'[1]65 and older'!AH21</f>
        <v>930261</v>
      </c>
      <c r="AF21" s="329">
        <f>'[1]65 and older'!AK21</f>
        <v>1011701</v>
      </c>
      <c r="AG21" s="329">
        <f>'[1]65 and older'!AL21</f>
        <v>1062238</v>
      </c>
      <c r="AH21" s="389">
        <f>'[1]25 to 64'!AI21</f>
        <v>4323086</v>
      </c>
      <c r="AI21" s="389">
        <f>'[1]25 to 64'!AK21</f>
        <v>4420805</v>
      </c>
      <c r="AJ21" s="389">
        <f>'[1]25 to 64'!AM21</f>
        <v>4461282</v>
      </c>
    </row>
    <row r="22" spans="1:36">
      <c r="A22" s="278" t="str">
        <f>'[1]%Distribution'!A23</f>
        <v>West Virginia</v>
      </c>
      <c r="B22" s="331">
        <f>'[1]Under 5'!AG22</f>
        <v>104516</v>
      </c>
      <c r="C22" s="331">
        <f>'[1]Under 5'!AK22</f>
        <v>103446</v>
      </c>
      <c r="D22" s="331">
        <f>'[1]Under 5'!AL22</f>
        <v>103088</v>
      </c>
      <c r="E22" s="331">
        <f>'[1]Under 5'!AL22</f>
        <v>103088</v>
      </c>
      <c r="F22" s="331">
        <f>'[1]5 through 17'!AG22</f>
        <v>286295</v>
      </c>
      <c r="G22" s="331">
        <f>'[1]5 through 17'!AH22</f>
        <v>285565</v>
      </c>
      <c r="H22" s="331">
        <f>'[1]5 through 17'!AK22</f>
        <v>281837</v>
      </c>
      <c r="I22" s="331">
        <f>'[1]5 through 17'!AL22</f>
        <v>280942</v>
      </c>
      <c r="J22" s="332">
        <f t="shared" si="1"/>
        <v>390811</v>
      </c>
      <c r="K22" s="332">
        <f t="shared" si="1"/>
        <v>389011</v>
      </c>
      <c r="L22" s="332">
        <f t="shared" si="0"/>
        <v>385283</v>
      </c>
      <c r="M22" s="367">
        <f t="shared" si="2"/>
        <v>384030</v>
      </c>
      <c r="N22" s="331">
        <f>'[1]18 through 24'!AG22</f>
        <v>166694</v>
      </c>
      <c r="O22" s="331">
        <f>'[1]18 through 24'!AH22</f>
        <v>166200</v>
      </c>
      <c r="P22" s="331">
        <f>'[1]18 through 24'!AK22</f>
        <v>170589</v>
      </c>
      <c r="Q22" s="331">
        <f>'[1]18 through 24'!AL22</f>
        <v>171502</v>
      </c>
      <c r="R22" s="322">
        <f>'[1]25 through 34'!L22</f>
        <v>222486</v>
      </c>
      <c r="S22" s="322">
        <f>'[1]25 through 34'!M22</f>
        <v>221973</v>
      </c>
      <c r="T22" s="322">
        <f>'[1]25 through 34'!P22</f>
        <v>221347</v>
      </c>
      <c r="U22" s="322">
        <f>'[1]25 through 34'!Q22</f>
        <v>220966</v>
      </c>
      <c r="V22" s="331">
        <f>'[1]25 through 49'!N22</f>
        <v>604379</v>
      </c>
      <c r="W22" s="331">
        <f>'[1]25 through 49'!O22</f>
        <v>599178</v>
      </c>
      <c r="X22" s="331">
        <f>'[1]25 through 49'!R22</f>
        <v>584769</v>
      </c>
      <c r="Y22" s="331">
        <f>'[1]25 through 49'!S22</f>
        <v>579453</v>
      </c>
      <c r="Z22" s="331">
        <f>'[1]50 to 64'!N22</f>
        <v>384986</v>
      </c>
      <c r="AA22" s="331">
        <f>'[1]50 to 64'!O22</f>
        <v>392744</v>
      </c>
      <c r="AB22" s="331">
        <f>'[1]50 to 64'!R22</f>
        <v>413746</v>
      </c>
      <c r="AC22" s="331">
        <f>'[1]50 to 64'!S22</f>
        <v>409782</v>
      </c>
      <c r="AD22" s="331">
        <f>'[1]65 and older'!AG22</f>
        <v>287182</v>
      </c>
      <c r="AE22" s="331">
        <f>'[1]65 and older'!AH22</f>
        <v>292058</v>
      </c>
      <c r="AF22" s="331">
        <f>'[1]65 and older'!AK22</f>
        <v>300797</v>
      </c>
      <c r="AG22" s="331">
        <f>'[1]65 and older'!AL22</f>
        <v>311913</v>
      </c>
      <c r="AH22" s="389">
        <f>'[1]25 to 64'!AI22</f>
        <v>996474</v>
      </c>
      <c r="AI22" s="389">
        <f>'[1]25 to 64'!AK22</f>
        <v>998515</v>
      </c>
      <c r="AJ22" s="389">
        <f>'[1]25 to 64'!AM22</f>
        <v>980669</v>
      </c>
    </row>
    <row r="23" spans="1:36">
      <c r="A23" s="265" t="str">
        <f>'[1]%Distribution'!A24</f>
        <v>West</v>
      </c>
      <c r="B23" s="329">
        <f>'[1]Under 5'!AG23</f>
        <v>4943360</v>
      </c>
      <c r="C23" s="329">
        <f>'[1]Under 5'!AK23</f>
        <v>4956065</v>
      </c>
      <c r="D23" s="329">
        <f>'[1]Under 5'!AL23</f>
        <v>4914154</v>
      </c>
      <c r="E23" s="329">
        <f>'[1]Under 5'!AL23</f>
        <v>4914154</v>
      </c>
      <c r="F23" s="329">
        <f>'[1]5 through 17'!AG23</f>
        <v>12826301</v>
      </c>
      <c r="G23" s="329">
        <f>'[1]5 through 17'!AH23</f>
        <v>12852508</v>
      </c>
      <c r="H23" s="329">
        <f>'[1]5 through 17'!AK23</f>
        <v>12927772</v>
      </c>
      <c r="I23" s="329">
        <f>'[1]5 through 17'!AL23</f>
        <v>12934525</v>
      </c>
      <c r="J23" s="330">
        <f t="shared" si="1"/>
        <v>17769661</v>
      </c>
      <c r="K23" s="330">
        <f t="shared" si="1"/>
        <v>17808573</v>
      </c>
      <c r="L23" s="330">
        <f t="shared" si="0"/>
        <v>17883837</v>
      </c>
      <c r="M23" s="330">
        <f t="shared" si="2"/>
        <v>17848679</v>
      </c>
      <c r="N23" s="329">
        <f>'[1]18 through 24'!AG23</f>
        <v>7072317</v>
      </c>
      <c r="O23" s="329">
        <f>'[1]18 through 24'!AH23</f>
        <v>7191784</v>
      </c>
      <c r="P23" s="329">
        <f>'[1]18 through 24'!AK23</f>
        <v>7443848</v>
      </c>
      <c r="Q23" s="329">
        <f>'[1]18 through 24'!AL23</f>
        <v>7526937</v>
      </c>
      <c r="R23" s="321">
        <f>'[1]25 through 34'!L23</f>
        <v>9565497</v>
      </c>
      <c r="S23" s="321">
        <f>'[1]25 through 34'!M23</f>
        <v>9671739</v>
      </c>
      <c r="T23" s="321">
        <f>'[1]25 through 34'!P23</f>
        <v>10075788</v>
      </c>
      <c r="U23" s="321">
        <f>'[1]25 through 34'!Q23</f>
        <v>10192240</v>
      </c>
      <c r="V23" s="329">
        <f>'[1]25 through 49'!N23</f>
        <v>24815935</v>
      </c>
      <c r="W23" s="329">
        <f>'[1]25 through 49'!O23</f>
        <v>24900977</v>
      </c>
      <c r="X23" s="329">
        <f>'[1]25 through 49'!R23</f>
        <v>25020724</v>
      </c>
      <c r="Y23" s="329">
        <f>'[1]25 through 49'!S23</f>
        <v>25103523</v>
      </c>
      <c r="Z23" s="329">
        <f>'[1]50 to 64'!N23</f>
        <v>12070378</v>
      </c>
      <c r="AA23" s="329">
        <f>'[1]50 to 64'!O23</f>
        <v>12451554</v>
      </c>
      <c r="AB23" s="329">
        <f>'[1]50 to 64'!R23</f>
        <v>13577846</v>
      </c>
      <c r="AC23" s="329">
        <f>'[1]50 to 64'!S23</f>
        <v>13726010</v>
      </c>
      <c r="AD23" s="329">
        <f>'[1]65 and older'!AG23</f>
        <v>7867123</v>
      </c>
      <c r="AE23" s="329">
        <f>'[1]65 and older'!AH23</f>
        <v>8115326</v>
      </c>
      <c r="AF23" s="329">
        <f>'[1]65 and older'!AK23</f>
        <v>8878825</v>
      </c>
      <c r="AG23" s="329">
        <f>'[1]65 and older'!AL23</f>
        <v>9321327</v>
      </c>
      <c r="AH23" s="389">
        <f>'[1]25 to 64'!AI23</f>
        <v>37801931</v>
      </c>
      <c r="AI23" s="389">
        <f>'[1]25 to 64'!AK23</f>
        <v>38598570</v>
      </c>
      <c r="AJ23" s="389">
        <f>'[1]25 to 64'!AM23</f>
        <v>39124062</v>
      </c>
    </row>
    <row r="24" spans="1:36">
      <c r="A24" s="265"/>
      <c r="B24" s="329"/>
      <c r="C24" s="329"/>
      <c r="D24" s="329"/>
      <c r="E24" s="329"/>
      <c r="F24" s="329"/>
      <c r="G24" s="329"/>
      <c r="H24" s="329"/>
      <c r="I24" s="329"/>
      <c r="J24" s="330"/>
      <c r="K24" s="330"/>
      <c r="L24" s="330"/>
      <c r="M24" s="330"/>
      <c r="N24" s="329"/>
      <c r="O24" s="329"/>
      <c r="P24" s="329"/>
      <c r="Q24" s="329"/>
      <c r="R24" s="321"/>
      <c r="S24" s="321"/>
      <c r="T24" s="321"/>
      <c r="U24" s="321"/>
      <c r="V24" s="329"/>
      <c r="W24" s="329"/>
      <c r="X24" s="329"/>
      <c r="Y24" s="329"/>
      <c r="Z24" s="329"/>
      <c r="AA24" s="329"/>
      <c r="AB24" s="329"/>
      <c r="AC24" s="329"/>
      <c r="AD24" s="329"/>
      <c r="AE24" s="329"/>
      <c r="AF24" s="329"/>
      <c r="AG24" s="329"/>
      <c r="AH24" s="389"/>
      <c r="AI24" s="389"/>
      <c r="AJ24" s="389"/>
    </row>
    <row r="25" spans="1:36">
      <c r="A25" s="265" t="str">
        <f>'[1]%Distribution'!A26</f>
        <v>Alaska</v>
      </c>
      <c r="B25" s="329">
        <f>'[1]Under 5'!AG25</f>
        <v>49937</v>
      </c>
      <c r="C25" s="329">
        <f>'[1]Under 5'!AK25</f>
        <v>55145</v>
      </c>
      <c r="D25" s="329">
        <f>'[1]Under 5'!AL25</f>
        <v>55232</v>
      </c>
      <c r="E25" s="329">
        <f>'[1]Under 5'!AL25</f>
        <v>55232</v>
      </c>
      <c r="F25" s="329">
        <f>'[1]5 through 17'!AG25</f>
        <v>133972</v>
      </c>
      <c r="G25" s="329">
        <f>'[1]5 through 17'!AH25</f>
        <v>131932</v>
      </c>
      <c r="H25" s="329">
        <f>'[1]5 through 17'!AK25</f>
        <v>133184</v>
      </c>
      <c r="I25" s="329">
        <f>'[1]5 through 17'!AL25</f>
        <v>132930</v>
      </c>
      <c r="J25" s="330">
        <f t="shared" ref="J25:K38" si="3">B25+F25</f>
        <v>183909</v>
      </c>
      <c r="K25" s="330">
        <f t="shared" si="3"/>
        <v>187077</v>
      </c>
      <c r="L25" s="330">
        <f t="shared" si="0"/>
        <v>188329</v>
      </c>
      <c r="M25" s="330">
        <f t="shared" si="2"/>
        <v>188162</v>
      </c>
      <c r="N25" s="329">
        <f>'[1]18 through 24'!AG25</f>
        <v>74406</v>
      </c>
      <c r="O25" s="329">
        <f>'[1]18 through 24'!AH25</f>
        <v>75284</v>
      </c>
      <c r="P25" s="329">
        <f>'[1]18 through 24'!AK25</f>
        <v>77479</v>
      </c>
      <c r="Q25" s="329">
        <f>'[1]18 through 24'!AL25</f>
        <v>79202</v>
      </c>
      <c r="R25" s="321">
        <f>'[1]25 through 34'!L25</f>
        <v>88312</v>
      </c>
      <c r="S25" s="321">
        <f>'[1]25 through 34'!M25</f>
        <v>89987</v>
      </c>
      <c r="T25" s="321">
        <f>'[1]25 through 34'!P25</f>
        <v>98518</v>
      </c>
      <c r="U25" s="321">
        <f>'[1]25 through 34'!Q25</f>
        <v>104272</v>
      </c>
      <c r="V25" s="329">
        <f>'[1]25 through 49'!N25</f>
        <v>245405</v>
      </c>
      <c r="W25" s="329">
        <f>'[1]25 through 49'!O25</f>
        <v>245116</v>
      </c>
      <c r="X25" s="329">
        <f>'[1]25 through 49'!R25</f>
        <v>251665</v>
      </c>
      <c r="Y25" s="329">
        <f>'[1]25 through 49'!S25</f>
        <v>252783</v>
      </c>
      <c r="Z25" s="329">
        <f>'[1]50 to 64'!N25</f>
        <v>128281</v>
      </c>
      <c r="AA25" s="329">
        <f>'[1]50 to 64'!O25</f>
        <v>133021</v>
      </c>
      <c r="AB25" s="329">
        <f>'[1]50 to 64'!R25</f>
        <v>147252</v>
      </c>
      <c r="AC25" s="329">
        <f>'[1]50 to 64'!S25</f>
        <v>147636</v>
      </c>
      <c r="AD25" s="329">
        <f>'[1]65 and older'!AG25</f>
        <v>48299</v>
      </c>
      <c r="AE25" s="329">
        <f>'[1]65 and older'!AH25</f>
        <v>51443</v>
      </c>
      <c r="AF25" s="329">
        <f>'[1]65 and older'!AK25</f>
        <v>58650</v>
      </c>
      <c r="AG25" s="329">
        <f>'[1]65 and older'!AL25</f>
        <v>62524</v>
      </c>
      <c r="AH25" s="389">
        <f>'[1]25 to 64'!AI25</f>
        <v>386154</v>
      </c>
      <c r="AI25" s="389">
        <f>'[1]25 to 64'!AK25</f>
        <v>398917</v>
      </c>
      <c r="AJ25" s="389">
        <f>'[1]25 to 64'!AM25</f>
        <v>398584</v>
      </c>
    </row>
    <row r="26" spans="1:36">
      <c r="A26" s="265" t="str">
        <f>'[1]%Distribution'!A27</f>
        <v>Arizona</v>
      </c>
      <c r="B26" s="329">
        <f>'[1]Under 5'!AG26</f>
        <v>468617</v>
      </c>
      <c r="C26" s="329">
        <f>'[1]Under 5'!AK26</f>
        <v>445358</v>
      </c>
      <c r="D26" s="329">
        <f>'[1]Under 5'!AL26</f>
        <v>438214</v>
      </c>
      <c r="E26" s="329">
        <f>'[1]Under 5'!AL26</f>
        <v>438214</v>
      </c>
      <c r="F26" s="329">
        <f>'[1]5 through 17'!AG26</f>
        <v>1138482</v>
      </c>
      <c r="G26" s="329">
        <f>'[1]5 through 17'!AH26</f>
        <v>1155014</v>
      </c>
      <c r="H26" s="329">
        <f>'[1]5 through 17'!AK26</f>
        <v>1170995</v>
      </c>
      <c r="I26" s="329">
        <f>'[1]5 through 17'!AL26</f>
        <v>1178935</v>
      </c>
      <c r="J26" s="330">
        <f t="shared" si="3"/>
        <v>1607099</v>
      </c>
      <c r="K26" s="330">
        <f t="shared" si="3"/>
        <v>1600372</v>
      </c>
      <c r="L26" s="330">
        <f t="shared" si="0"/>
        <v>1616353</v>
      </c>
      <c r="M26" s="330">
        <f t="shared" si="2"/>
        <v>1617149</v>
      </c>
      <c r="N26" s="329">
        <f>'[1]18 through 24'!AG26</f>
        <v>606406</v>
      </c>
      <c r="O26" s="329">
        <f>'[1]18 through 24'!AH26</f>
        <v>621589</v>
      </c>
      <c r="P26" s="329">
        <f>'[1]18 through 24'!AK26</f>
        <v>647043</v>
      </c>
      <c r="Q26" s="329">
        <f>'[1]18 through 24'!AL26</f>
        <v>659405</v>
      </c>
      <c r="R26" s="321">
        <f>'[1]25 through 34'!L26</f>
        <v>811088</v>
      </c>
      <c r="S26" s="321">
        <f>'[1]25 through 34'!M26</f>
        <v>837507</v>
      </c>
      <c r="T26" s="321">
        <f>'[1]25 through 34'!P26</f>
        <v>858896</v>
      </c>
      <c r="U26" s="321">
        <f>'[1]25 through 34'!Q26</f>
        <v>858399</v>
      </c>
      <c r="V26" s="329">
        <f>'[1]25 through 49'!N26</f>
        <v>2103539</v>
      </c>
      <c r="W26" s="329">
        <f>'[1]25 through 49'!O26</f>
        <v>2115354</v>
      </c>
      <c r="X26" s="329">
        <f>'[1]25 through 49'!R26</f>
        <v>2106987</v>
      </c>
      <c r="Y26" s="329">
        <f>'[1]25 through 49'!S26</f>
        <v>2111574</v>
      </c>
      <c r="Z26" s="329">
        <f>'[1]50 to 64'!N26</f>
        <v>1047575</v>
      </c>
      <c r="AA26" s="329">
        <f>'[1]50 to 64'!O26</f>
        <v>1082813</v>
      </c>
      <c r="AB26" s="329">
        <f>'[1]50 to 64'!R26</f>
        <v>1179522</v>
      </c>
      <c r="AC26" s="329">
        <f>'[1]50 to 64'!S26</f>
        <v>1191503</v>
      </c>
      <c r="AD26" s="329">
        <f>'[1]65 and older'!AG26</f>
        <v>803062</v>
      </c>
      <c r="AE26" s="329">
        <f>'[1]65 and older'!AH26</f>
        <v>832514</v>
      </c>
      <c r="AF26" s="329">
        <f>'[1]65 and older'!AK26</f>
        <v>918891</v>
      </c>
      <c r="AG26" s="329">
        <f>'[1]65 and older'!AL26</f>
        <v>971518</v>
      </c>
      <c r="AH26" s="389">
        <f>'[1]25 to 64'!AI26</f>
        <v>3225872</v>
      </c>
      <c r="AI26" s="389">
        <f>'[1]25 to 64'!AK26</f>
        <v>3286509</v>
      </c>
      <c r="AJ26" s="389">
        <f>'[1]25 to 64'!AM26</f>
        <v>3324670</v>
      </c>
    </row>
    <row r="27" spans="1:36">
      <c r="A27" s="265" t="str">
        <f>'[1]%Distribution'!A28</f>
        <v>California</v>
      </c>
      <c r="B27" s="329">
        <f>'[1]Under 5'!AG27</f>
        <v>2547247</v>
      </c>
      <c r="C27" s="329">
        <f>'[1]Under 5'!AK27</f>
        <v>2536884</v>
      </c>
      <c r="D27" s="329">
        <f>'[1]Under 5'!AL27</f>
        <v>2520627</v>
      </c>
      <c r="E27" s="329">
        <f>'[1]Under 5'!AL27</f>
        <v>2520627</v>
      </c>
      <c r="F27" s="329">
        <f>'[1]5 through 17'!AG27</f>
        <v>6787574</v>
      </c>
      <c r="G27" s="329">
        <f>'[1]5 through 17'!AH27</f>
        <v>6759162</v>
      </c>
      <c r="H27" s="329">
        <f>'[1]5 through 17'!AK27</f>
        <v>6715452</v>
      </c>
      <c r="I27" s="329">
        <f>'[1]5 through 17'!AL27</f>
        <v>6688380</v>
      </c>
      <c r="J27" s="330">
        <f t="shared" si="3"/>
        <v>9334821</v>
      </c>
      <c r="K27" s="330">
        <f t="shared" si="3"/>
        <v>9296046</v>
      </c>
      <c r="L27" s="330">
        <f t="shared" si="0"/>
        <v>9252336</v>
      </c>
      <c r="M27" s="330">
        <f t="shared" si="2"/>
        <v>9209007</v>
      </c>
      <c r="N27" s="329">
        <f>'[1]18 through 24'!AG27</f>
        <v>3741753</v>
      </c>
      <c r="O27" s="329">
        <f>'[1]18 through 24'!AH27</f>
        <v>3812699</v>
      </c>
      <c r="P27" s="329">
        <f>'[1]18 through 24'!AK27</f>
        <v>3972131</v>
      </c>
      <c r="Q27" s="329">
        <f>'[1]18 through 24'!AL27</f>
        <v>4008905</v>
      </c>
      <c r="R27" s="321">
        <f>'[1]25 through 34'!L27</f>
        <v>5174028</v>
      </c>
      <c r="S27" s="321">
        <f>'[1]25 through 34'!M27</f>
        <v>5173409</v>
      </c>
      <c r="T27" s="321">
        <f>'[1]25 through 34'!P27</f>
        <v>5280077</v>
      </c>
      <c r="U27" s="321">
        <f>'[1]25 through 34'!Q27</f>
        <v>5335217</v>
      </c>
      <c r="V27" s="329">
        <f>'[1]25 through 49'!N27</f>
        <v>13196832</v>
      </c>
      <c r="W27" s="329">
        <f>'[1]25 through 49'!O27</f>
        <v>13191805</v>
      </c>
      <c r="X27" s="329">
        <f>'[1]25 through 49'!R27</f>
        <v>13214778</v>
      </c>
      <c r="Y27" s="329">
        <f>'[1]25 through 49'!S27</f>
        <v>13259109</v>
      </c>
      <c r="Z27" s="329">
        <f>'[1]50 to 64'!N27</f>
        <v>6032014</v>
      </c>
      <c r="AA27" s="329">
        <f>'[1]50 to 64'!O27</f>
        <v>6222240</v>
      </c>
      <c r="AB27" s="329">
        <f>'[1]50 to 64'!R27</f>
        <v>6826953</v>
      </c>
      <c r="AC27" s="329">
        <f>'[1]50 to 64'!S27</f>
        <v>6922889</v>
      </c>
      <c r="AD27" s="329">
        <f>'[1]65 and older'!AG27</f>
        <v>3944891</v>
      </c>
      <c r="AE27" s="329">
        <f>'[1]65 and older'!AH27</f>
        <v>4056084</v>
      </c>
      <c r="AF27" s="329">
        <f>'[1]65 and older'!AK27</f>
        <v>4402483</v>
      </c>
      <c r="AG27" s="329">
        <f>'[1]65 and older'!AL27</f>
        <v>4599968</v>
      </c>
      <c r="AH27" s="389">
        <f>'[1]25 to 64'!AI27</f>
        <v>19620170</v>
      </c>
      <c r="AI27" s="389">
        <f>'[1]25 to 64'!AK27</f>
        <v>20041731</v>
      </c>
      <c r="AJ27" s="389">
        <f>'[1]25 to 64'!AM27</f>
        <v>20356297</v>
      </c>
    </row>
    <row r="28" spans="1:36">
      <c r="A28" s="265" t="str">
        <f>'[1]%Distribution'!A29</f>
        <v>Colorado</v>
      </c>
      <c r="B28" s="329">
        <f>'[1]Under 5'!AG28</f>
        <v>340434</v>
      </c>
      <c r="C28" s="329">
        <f>'[1]Under 5'!AK28</f>
        <v>341007</v>
      </c>
      <c r="D28" s="329">
        <f>'[1]Under 5'!AL28</f>
        <v>337601</v>
      </c>
      <c r="E28" s="329">
        <f>'[1]Under 5'!AL28</f>
        <v>337601</v>
      </c>
      <c r="F28" s="329">
        <f>'[1]5 through 17'!AG28</f>
        <v>849570</v>
      </c>
      <c r="G28" s="329">
        <f>'[1]5 through 17'!AH28</f>
        <v>860440</v>
      </c>
      <c r="H28" s="329">
        <f>'[1]5 through 17'!AK28</f>
        <v>889171</v>
      </c>
      <c r="I28" s="329">
        <f>'[1]5 through 17'!AL28</f>
        <v>895263</v>
      </c>
      <c r="J28" s="330">
        <f t="shared" si="3"/>
        <v>1190004</v>
      </c>
      <c r="K28" s="330">
        <f t="shared" si="3"/>
        <v>1201447</v>
      </c>
      <c r="L28" s="330">
        <f t="shared" si="0"/>
        <v>1230178</v>
      </c>
      <c r="M28" s="330">
        <f t="shared" si="2"/>
        <v>1232864</v>
      </c>
      <c r="N28" s="329">
        <f>'[1]18 through 24'!AG28</f>
        <v>475507</v>
      </c>
      <c r="O28" s="329">
        <f>'[1]18 through 24'!AH28</f>
        <v>480959</v>
      </c>
      <c r="P28" s="329">
        <f>'[1]18 through 24'!AK28</f>
        <v>500955</v>
      </c>
      <c r="Q28" s="329">
        <f>'[1]18 through 24'!AL28</f>
        <v>508684</v>
      </c>
      <c r="R28" s="321">
        <f>'[1]25 through 34'!L28</f>
        <v>667435</v>
      </c>
      <c r="S28" s="321">
        <f>'[1]25 through 34'!M28</f>
        <v>672944</v>
      </c>
      <c r="T28" s="321">
        <f>'[1]25 through 34'!P28</f>
        <v>716078</v>
      </c>
      <c r="U28" s="321">
        <f>'[1]25 through 34'!Q28</f>
        <v>730943</v>
      </c>
      <c r="V28" s="329">
        <f>'[1]25 through 49'!N28</f>
        <v>1767252</v>
      </c>
      <c r="W28" s="329">
        <f>'[1]25 through 49'!O28</f>
        <v>1780161</v>
      </c>
      <c r="X28" s="329">
        <f>'[1]25 through 49'!R28</f>
        <v>1807135</v>
      </c>
      <c r="Y28" s="329">
        <f>'[1]25 through 49'!S28</f>
        <v>1819254</v>
      </c>
      <c r="Z28" s="329">
        <f>'[1]50 to 64'!N28</f>
        <v>875193</v>
      </c>
      <c r="AA28" s="329">
        <f>'[1]50 to 64'!O28</f>
        <v>909332</v>
      </c>
      <c r="AB28" s="329">
        <f>'[1]50 to 64'!R28</f>
        <v>1003209</v>
      </c>
      <c r="AC28" s="329">
        <f>'[1]50 to 64'!S28</f>
        <v>1015446</v>
      </c>
      <c r="AD28" s="329">
        <f>'[1]65 and older'!AG28</f>
        <v>495912</v>
      </c>
      <c r="AE28" s="329">
        <f>'[1]65 and older'!AH28</f>
        <v>515581</v>
      </c>
      <c r="AF28" s="329">
        <f>'[1]65 and older'!AK28</f>
        <v>576923</v>
      </c>
      <c r="AG28" s="329">
        <f>'[1]65 and older'!AL28</f>
        <v>613210</v>
      </c>
      <c r="AH28" s="389">
        <f>'[1]25 to 64'!AI28</f>
        <v>2735191</v>
      </c>
      <c r="AI28" s="389">
        <f>'[1]25 to 64'!AK28</f>
        <v>2810344</v>
      </c>
      <c r="AJ28" s="389">
        <f>'[1]25 to 64'!AM28</f>
        <v>2867753</v>
      </c>
    </row>
    <row r="29" spans="1:36">
      <c r="A29" s="265" t="str">
        <f>'[1]%Distribution'!A30</f>
        <v>Hawaii</v>
      </c>
      <c r="B29" s="329">
        <f>'[1]Under 5'!AG29</f>
        <v>86095</v>
      </c>
      <c r="C29" s="329">
        <f>'[1]Under 5'!AK29</f>
        <v>89728</v>
      </c>
      <c r="D29" s="329">
        <f>'[1]Under 5'!AL29</f>
        <v>90450</v>
      </c>
      <c r="E29" s="329">
        <f>'[1]Under 5'!AL29</f>
        <v>90450</v>
      </c>
      <c r="F29" s="329">
        <f>'[1]5 through 17'!AG29</f>
        <v>213412</v>
      </c>
      <c r="G29" s="329">
        <f>'[1]5 through 17'!AH29</f>
        <v>212703</v>
      </c>
      <c r="H29" s="329">
        <f>'[1]5 through 17'!AK29</f>
        <v>215668</v>
      </c>
      <c r="I29" s="329">
        <f>'[1]5 through 17'!AL29</f>
        <v>215531</v>
      </c>
      <c r="J29" s="330">
        <f t="shared" si="3"/>
        <v>299507</v>
      </c>
      <c r="K29" s="330">
        <f t="shared" si="3"/>
        <v>302431</v>
      </c>
      <c r="L29" s="330">
        <f t="shared" si="0"/>
        <v>305396</v>
      </c>
      <c r="M29" s="330">
        <f t="shared" si="2"/>
        <v>305981</v>
      </c>
      <c r="N29" s="329">
        <f>'[1]18 through 24'!AG29</f>
        <v>127119</v>
      </c>
      <c r="O29" s="329">
        <f>'[1]18 through 24'!AH29</f>
        <v>128035</v>
      </c>
      <c r="P29" s="329">
        <f>'[1]18 through 24'!AK29</f>
        <v>133433</v>
      </c>
      <c r="Q29" s="329">
        <f>'[1]18 through 24'!AL29</f>
        <v>136021</v>
      </c>
      <c r="R29" s="321">
        <f>'[1]25 through 34'!L29</f>
        <v>173338</v>
      </c>
      <c r="S29" s="321">
        <f>'[1]25 through 34'!M29</f>
        <v>176339</v>
      </c>
      <c r="T29" s="321">
        <f>'[1]25 through 34'!P29</f>
        <v>183161</v>
      </c>
      <c r="U29" s="321">
        <f>'[1]25 through 34'!Q29</f>
        <v>186535</v>
      </c>
      <c r="V29" s="329">
        <f>'[1]25 through 49'!N29</f>
        <v>452779</v>
      </c>
      <c r="W29" s="329">
        <f>'[1]25 through 49'!O29</f>
        <v>455616</v>
      </c>
      <c r="X29" s="329">
        <f>'[1]25 through 49'!R29</f>
        <v>459558</v>
      </c>
      <c r="Y29" s="329">
        <f>'[1]25 through 49'!S29</f>
        <v>462970</v>
      </c>
      <c r="Z29" s="329">
        <f>'[1]50 to 64'!N29</f>
        <v>255913</v>
      </c>
      <c r="AA29" s="329">
        <f>'[1]50 to 64'!O29</f>
        <v>263136</v>
      </c>
      <c r="AB29" s="329">
        <f>'[1]50 to 64'!R29</f>
        <v>276042</v>
      </c>
      <c r="AC29" s="329">
        <f>'[1]50 to 64'!S29</f>
        <v>274385</v>
      </c>
      <c r="AD29" s="329">
        <f>'[1]65 and older'!AG29</f>
        <v>180357</v>
      </c>
      <c r="AE29" s="329">
        <f>'[1]65 and older'!AH29</f>
        <v>185106</v>
      </c>
      <c r="AF29" s="329">
        <f>'[1]65 and older'!AK29</f>
        <v>202468</v>
      </c>
      <c r="AG29" s="329">
        <f>'[1]65 and older'!AL29</f>
        <v>210733</v>
      </c>
      <c r="AH29" s="389">
        <f>'[1]25 to 64'!AI29</f>
        <v>724689</v>
      </c>
      <c r="AI29" s="389">
        <f>'[1]25 to 64'!AK29</f>
        <v>735600</v>
      </c>
      <c r="AJ29" s="389">
        <f>'[1]25 to 64'!AM29</f>
        <v>740204</v>
      </c>
    </row>
    <row r="30" spans="1:36">
      <c r="A30" s="265" t="str">
        <f>'[1]%Distribution'!A31</f>
        <v>Idaho</v>
      </c>
      <c r="B30" s="329">
        <f>'[1]Under 5'!AG30</f>
        <v>118596</v>
      </c>
      <c r="C30" s="329">
        <f>'[1]Under 5'!AK30</f>
        <v>118990</v>
      </c>
      <c r="D30" s="329">
        <f>'[1]Under 5'!AL30</f>
        <v>115857</v>
      </c>
      <c r="E30" s="329">
        <f>'[1]Under 5'!AL30</f>
        <v>115857</v>
      </c>
      <c r="F30" s="329">
        <f>'[1]5 through 17'!AG30</f>
        <v>296099</v>
      </c>
      <c r="G30" s="329">
        <f>'[1]5 through 17'!AH30</f>
        <v>299929</v>
      </c>
      <c r="H30" s="329">
        <f>'[1]5 through 17'!AK30</f>
        <v>309545</v>
      </c>
      <c r="I30" s="329">
        <f>'[1]5 through 17'!AL30</f>
        <v>311320</v>
      </c>
      <c r="J30" s="330">
        <f t="shared" si="3"/>
        <v>414695</v>
      </c>
      <c r="K30" s="330">
        <f t="shared" si="3"/>
        <v>418919</v>
      </c>
      <c r="L30" s="330">
        <f t="shared" si="0"/>
        <v>428535</v>
      </c>
      <c r="M30" s="330">
        <f t="shared" si="2"/>
        <v>427177</v>
      </c>
      <c r="N30" s="329">
        <f>'[1]18 through 24'!AG30</f>
        <v>153652</v>
      </c>
      <c r="O30" s="329">
        <f>'[1]18 through 24'!AH30</f>
        <v>154829</v>
      </c>
      <c r="P30" s="329">
        <f>'[1]18 through 24'!AK30</f>
        <v>154944</v>
      </c>
      <c r="Q30" s="329">
        <f>'[1]18 through 24'!AL30</f>
        <v>155325</v>
      </c>
      <c r="R30" s="321">
        <f>'[1]25 through 34'!L30</f>
        <v>185530</v>
      </c>
      <c r="S30" s="321">
        <f>'[1]25 through 34'!M30</f>
        <v>190754</v>
      </c>
      <c r="T30" s="321">
        <f>'[1]25 through 34'!P30</f>
        <v>207831</v>
      </c>
      <c r="U30" s="321">
        <f>'[1]25 through 34'!Q30</f>
        <v>209257</v>
      </c>
      <c r="V30" s="329">
        <f>'[1]25 through 49'!N30</f>
        <v>496337</v>
      </c>
      <c r="W30" s="329">
        <f>'[1]25 through 49'!O30</f>
        <v>501434</v>
      </c>
      <c r="X30" s="329">
        <f>'[1]25 through 49'!R30</f>
        <v>503056</v>
      </c>
      <c r="Y30" s="329">
        <f>'[1]25 through 49'!S30</f>
        <v>502346</v>
      </c>
      <c r="Z30" s="329">
        <f>'[1]50 to 64'!N30</f>
        <v>263167</v>
      </c>
      <c r="AA30" s="329">
        <f>'[1]50 to 64'!O30</f>
        <v>272171</v>
      </c>
      <c r="AB30" s="329">
        <f>'[1]50 to 64'!R30</f>
        <v>295278</v>
      </c>
      <c r="AC30" s="329">
        <f>'[1]50 to 64'!S30</f>
        <v>298155</v>
      </c>
      <c r="AD30" s="329">
        <f>'[1]65 and older'!AG30</f>
        <v>177254</v>
      </c>
      <c r="AE30" s="329">
        <f>'[1]65 and older'!AH30</f>
        <v>184238</v>
      </c>
      <c r="AF30" s="329">
        <f>'[1]65 and older'!AK30</f>
        <v>202117</v>
      </c>
      <c r="AG30" s="329">
        <f>'[1]65 and older'!AL30</f>
        <v>212587</v>
      </c>
      <c r="AH30" s="389">
        <f>'[1]25 to 64'!AI30</f>
        <v>783277</v>
      </c>
      <c r="AI30" s="389">
        <f>'[1]25 to 64'!AK30</f>
        <v>798334</v>
      </c>
      <c r="AJ30" s="389">
        <f>'[1]25 to 64'!AM30</f>
        <v>805536</v>
      </c>
    </row>
    <row r="31" spans="1:36">
      <c r="A31" s="265" t="str">
        <f>'[1]%Distribution'!A32</f>
        <v>Montana</v>
      </c>
      <c r="B31" s="329">
        <f>'[1]Under 5'!AG31</f>
        <v>58854</v>
      </c>
      <c r="C31" s="329">
        <f>'[1]Under 5'!AK31</f>
        <v>61967</v>
      </c>
      <c r="D31" s="329">
        <f>'[1]Under 5'!AL31</f>
        <v>61487</v>
      </c>
      <c r="E31" s="329">
        <f>'[1]Under 5'!AL31</f>
        <v>61487</v>
      </c>
      <c r="F31" s="329">
        <f>'[1]5 through 17'!AG31</f>
        <v>163695</v>
      </c>
      <c r="G31" s="329">
        <f>'[1]5 through 17'!AH31</f>
        <v>162889</v>
      </c>
      <c r="H31" s="329">
        <f>'[1]5 through 17'!AK31</f>
        <v>161010</v>
      </c>
      <c r="I31" s="329">
        <f>'[1]5 through 17'!AL31</f>
        <v>161418</v>
      </c>
      <c r="J31" s="330">
        <f t="shared" si="3"/>
        <v>222549</v>
      </c>
      <c r="K31" s="330">
        <f t="shared" si="3"/>
        <v>224856</v>
      </c>
      <c r="L31" s="330">
        <f t="shared" si="0"/>
        <v>222977</v>
      </c>
      <c r="M31" s="330">
        <f t="shared" si="2"/>
        <v>222905</v>
      </c>
      <c r="N31" s="329">
        <f>'[1]18 through 24'!AG31</f>
        <v>96650</v>
      </c>
      <c r="O31" s="329">
        <f>'[1]18 through 24'!AH31</f>
        <v>96914</v>
      </c>
      <c r="P31" s="329">
        <f>'[1]18 through 24'!AK31</f>
        <v>97047</v>
      </c>
      <c r="Q31" s="329">
        <f>'[1]18 through 24'!AL31</f>
        <v>99031</v>
      </c>
      <c r="R31" s="321">
        <f>'[1]25 through 34'!L31</f>
        <v>105599</v>
      </c>
      <c r="S31" s="321">
        <f>'[1]25 through 34'!M31</f>
        <v>107917</v>
      </c>
      <c r="T31" s="321">
        <f>'[1]25 through 34'!P31</f>
        <v>120307</v>
      </c>
      <c r="U31" s="321">
        <f>'[1]25 through 34'!Q31</f>
        <v>123220</v>
      </c>
      <c r="V31" s="329">
        <f>'[1]25 through 49'!N31</f>
        <v>307523</v>
      </c>
      <c r="W31" s="329">
        <f>'[1]25 through 49'!O31</f>
        <v>308367</v>
      </c>
      <c r="X31" s="329">
        <f>'[1]25 through 49'!R31</f>
        <v>303859</v>
      </c>
      <c r="Y31" s="329">
        <f>'[1]25 through 49'!S31</f>
        <v>302370</v>
      </c>
      <c r="Z31" s="329">
        <f>'[1]50 to 64'!N31</f>
        <v>201888</v>
      </c>
      <c r="AA31" s="329">
        <f>'[1]50 to 64'!O31</f>
        <v>207579</v>
      </c>
      <c r="AB31" s="329">
        <f>'[1]50 to 64'!R31</f>
        <v>222629</v>
      </c>
      <c r="AC31" s="329">
        <f>'[1]50 to 64'!S31</f>
        <v>222924</v>
      </c>
      <c r="AD31" s="329">
        <f>'[1]65 and older'!AG31</f>
        <v>136096</v>
      </c>
      <c r="AE31" s="329">
        <f>'[1]65 and older'!AH31</f>
        <v>139916</v>
      </c>
      <c r="AF31" s="329">
        <f>'[1]65 and older'!AK31</f>
        <v>151088</v>
      </c>
      <c r="AG31" s="329">
        <f>'[1]65 and older'!AL31</f>
        <v>158264</v>
      </c>
      <c r="AH31" s="389">
        <f>'[1]25 to 64'!AI31</f>
        <v>520890</v>
      </c>
      <c r="AI31" s="389">
        <f>'[1]25 to 64'!AK31</f>
        <v>526488</v>
      </c>
      <c r="AJ31" s="389">
        <f>'[1]25 to 64'!AM31</f>
        <v>526133</v>
      </c>
    </row>
    <row r="32" spans="1:36">
      <c r="A32" s="265" t="str">
        <f>'[1]%Distribution'!A33</f>
        <v>Nevada</v>
      </c>
      <c r="B32" s="329">
        <f>'[1]Under 5'!AG32</f>
        <v>189550</v>
      </c>
      <c r="C32" s="329">
        <f>'[1]Under 5'!AK32</f>
        <v>183570</v>
      </c>
      <c r="D32" s="329">
        <f>'[1]Under 5'!AL32</f>
        <v>180495</v>
      </c>
      <c r="E32" s="329">
        <f>'[1]Under 5'!AL32</f>
        <v>180495</v>
      </c>
      <c r="F32" s="329">
        <f>'[1]5 through 17'!AG32</f>
        <v>464125</v>
      </c>
      <c r="G32" s="329">
        <f>'[1]5 through 17'!AH32</f>
        <v>470090</v>
      </c>
      <c r="H32" s="329">
        <f>'[1]5 through 17'!AK32</f>
        <v>475666</v>
      </c>
      <c r="I32" s="329">
        <f>'[1]5 through 17'!AL32</f>
        <v>479160</v>
      </c>
      <c r="J32" s="330">
        <f t="shared" si="3"/>
        <v>653675</v>
      </c>
      <c r="K32" s="330">
        <f t="shared" si="3"/>
        <v>653660</v>
      </c>
      <c r="L32" s="330">
        <f t="shared" si="0"/>
        <v>659236</v>
      </c>
      <c r="M32" s="330">
        <f t="shared" si="2"/>
        <v>659655</v>
      </c>
      <c r="N32" s="329">
        <f>'[1]18 through 24'!AG32</f>
        <v>237763</v>
      </c>
      <c r="O32" s="329">
        <f>'[1]18 through 24'!AH32</f>
        <v>244843</v>
      </c>
      <c r="P32" s="329">
        <f>'[1]18 through 24'!AK32</f>
        <v>250117</v>
      </c>
      <c r="Q32" s="329">
        <f>'[1]18 through 24'!AL32</f>
        <v>253686</v>
      </c>
      <c r="R32" s="321">
        <f>'[1]25 through 34'!L32</f>
        <v>355187</v>
      </c>
      <c r="S32" s="321">
        <f>'[1]25 through 34'!M32</f>
        <v>368095</v>
      </c>
      <c r="T32" s="321">
        <f>'[1]25 through 34'!P32</f>
        <v>388582</v>
      </c>
      <c r="U32" s="321">
        <f>'[1]25 through 34'!Q32</f>
        <v>387083</v>
      </c>
      <c r="V32" s="329">
        <f>'[1]25 through 49'!N32</f>
        <v>952754</v>
      </c>
      <c r="W32" s="329">
        <f>'[1]25 through 49'!O32</f>
        <v>965531</v>
      </c>
      <c r="X32" s="329">
        <f>'[1]25 through 49'!R32</f>
        <v>957526</v>
      </c>
      <c r="Y32" s="329">
        <f>'[1]25 through 49'!S32</f>
        <v>961611</v>
      </c>
      <c r="Z32" s="329">
        <f>'[1]50 to 64'!N32</f>
        <v>465965</v>
      </c>
      <c r="AA32" s="329">
        <f>'[1]50 to 64'!O32</f>
        <v>477861</v>
      </c>
      <c r="AB32" s="329">
        <f>'[1]50 to 64'!R32</f>
        <v>511553</v>
      </c>
      <c r="AC32" s="329">
        <f>'[1]50 to 64'!S32</f>
        <v>518503</v>
      </c>
      <c r="AD32" s="329">
        <f>'[1]65 and older'!AG32</f>
        <v>290915</v>
      </c>
      <c r="AE32" s="329">
        <f>'[1]65 and older'!AH32</f>
        <v>302800</v>
      </c>
      <c r="AF32" s="329">
        <f>'[1]65 and older'!AK32</f>
        <v>339519</v>
      </c>
      <c r="AG32" s="329">
        <f>'[1]65 and older'!AL32</f>
        <v>360899</v>
      </c>
      <c r="AH32" s="389">
        <f>'[1]25 to 64'!AI32</f>
        <v>1456754</v>
      </c>
      <c r="AI32" s="389">
        <f>'[1]25 to 64'!AK32</f>
        <v>1469079</v>
      </c>
      <c r="AJ32" s="389">
        <f>'[1]25 to 64'!AM32</f>
        <v>1492548</v>
      </c>
    </row>
    <row r="33" spans="1:36">
      <c r="A33" s="265" t="str">
        <f>'[1]%Distribution'!A34</f>
        <v>New Mexico</v>
      </c>
      <c r="B33" s="329">
        <f>'[1]Under 5'!AG33</f>
        <v>142213</v>
      </c>
      <c r="C33" s="329">
        <f>'[1]Under 5'!AK33</f>
        <v>143974</v>
      </c>
      <c r="D33" s="329">
        <f>'[1]Under 5'!AL33</f>
        <v>141435</v>
      </c>
      <c r="E33" s="329">
        <f>'[1]Under 5'!AL33</f>
        <v>141435</v>
      </c>
      <c r="F33" s="329">
        <f>'[1]5 through 17'!AG33</f>
        <v>366729</v>
      </c>
      <c r="G33" s="329">
        <f>'[1]5 through 17'!AH33</f>
        <v>367670</v>
      </c>
      <c r="H33" s="329">
        <f>'[1]5 through 17'!AK33</f>
        <v>372539</v>
      </c>
      <c r="I33" s="329">
        <f>'[1]5 through 17'!AL33</f>
        <v>370879</v>
      </c>
      <c r="J33" s="330">
        <f t="shared" si="3"/>
        <v>508942</v>
      </c>
      <c r="K33" s="330">
        <f t="shared" si="3"/>
        <v>511644</v>
      </c>
      <c r="L33" s="330">
        <f t="shared" si="0"/>
        <v>516513</v>
      </c>
      <c r="M33" s="330">
        <f t="shared" si="2"/>
        <v>512314</v>
      </c>
      <c r="N33" s="329">
        <f>'[1]18 through 24'!AG33</f>
        <v>201789</v>
      </c>
      <c r="O33" s="329">
        <f>'[1]18 through 24'!AH33</f>
        <v>201751</v>
      </c>
      <c r="P33" s="329">
        <f>'[1]18 through 24'!AK33</f>
        <v>208433</v>
      </c>
      <c r="Q33" s="329">
        <f>'[1]18 through 24'!AL33</f>
        <v>210613</v>
      </c>
      <c r="R33" s="321">
        <f>'[1]25 through 34'!L33</f>
        <v>242495</v>
      </c>
      <c r="S33" s="321">
        <f>'[1]25 through 34'!M33</f>
        <v>247644</v>
      </c>
      <c r="T33" s="321">
        <f>'[1]25 through 34'!P33</f>
        <v>261872</v>
      </c>
      <c r="U33" s="321">
        <f>'[1]25 through 34'!Q33</f>
        <v>268909</v>
      </c>
      <c r="V33" s="329">
        <f>'[1]25 through 49'!N33</f>
        <v>656758</v>
      </c>
      <c r="W33" s="329">
        <f>'[1]25 through 49'!O33</f>
        <v>655706</v>
      </c>
      <c r="X33" s="329">
        <f>'[1]25 through 49'!R33</f>
        <v>657764</v>
      </c>
      <c r="Y33" s="329">
        <f>'[1]25 through 49'!S33</f>
        <v>652934</v>
      </c>
      <c r="Z33" s="329">
        <f>'[1]50 to 64'!N33</f>
        <v>372009</v>
      </c>
      <c r="AA33" s="329">
        <f>'[1]50 to 64'!O33</f>
        <v>383223</v>
      </c>
      <c r="AB33" s="329">
        <f>'[1]50 to 64'!R33</f>
        <v>413439</v>
      </c>
      <c r="AC33" s="329">
        <f>'[1]50 to 64'!S33</f>
        <v>412838</v>
      </c>
      <c r="AD33" s="329">
        <f>'[1]65 and older'!AG33</f>
        <v>250572</v>
      </c>
      <c r="AE33" s="329">
        <f>'[1]65 and older'!AH33</f>
        <v>257696</v>
      </c>
      <c r="AF33" s="329">
        <f>'[1]65 and older'!AK33</f>
        <v>281770</v>
      </c>
      <c r="AG33" s="329">
        <f>'[1]65 and older'!AL33</f>
        <v>294841</v>
      </c>
      <c r="AH33" s="389">
        <f>'[1]25 to 64'!AI33</f>
        <v>1052132</v>
      </c>
      <c r="AI33" s="389">
        <f>'[1]25 to 64'!AK33</f>
        <v>1071203</v>
      </c>
      <c r="AJ33" s="389">
        <f>'[1]25 to 64'!AM33</f>
        <v>1060551</v>
      </c>
    </row>
    <row r="34" spans="1:36">
      <c r="A34" s="265" t="str">
        <f>'[1]%Distribution'!A35</f>
        <v>Oregon</v>
      </c>
      <c r="B34" s="329">
        <f>'[1]Under 5'!AG34</f>
        <v>233480</v>
      </c>
      <c r="C34" s="329">
        <f>'[1]Under 5'!AK34</f>
        <v>235047</v>
      </c>
      <c r="D34" s="329">
        <f>'[1]Under 5'!AL34</f>
        <v>232111</v>
      </c>
      <c r="E34" s="329">
        <f>'[1]Under 5'!AL34</f>
        <v>232111</v>
      </c>
      <c r="F34" s="329">
        <f>'[1]5 through 17'!AG34</f>
        <v>628699</v>
      </c>
      <c r="G34" s="329">
        <f>'[1]5 through 17'!AH34</f>
        <v>629534</v>
      </c>
      <c r="H34" s="329">
        <f>'[1]5 through 17'!AK34</f>
        <v>627471</v>
      </c>
      <c r="I34" s="329">
        <f>'[1]5 through 17'!AL34</f>
        <v>627799</v>
      </c>
      <c r="J34" s="330">
        <f t="shared" si="3"/>
        <v>862179</v>
      </c>
      <c r="K34" s="330">
        <f t="shared" si="3"/>
        <v>864581</v>
      </c>
      <c r="L34" s="330">
        <f t="shared" si="0"/>
        <v>862518</v>
      </c>
      <c r="M34" s="330">
        <f t="shared" si="2"/>
        <v>859910</v>
      </c>
      <c r="N34" s="329">
        <f>'[1]18 through 24'!AG34</f>
        <v>352177</v>
      </c>
      <c r="O34" s="329">
        <f>'[1]18 through 24'!AH34</f>
        <v>356553</v>
      </c>
      <c r="P34" s="329">
        <f>'[1]18 through 24'!AK34</f>
        <v>361926</v>
      </c>
      <c r="Q34" s="329">
        <f>'[1]18 through 24'!AL34</f>
        <v>366407</v>
      </c>
      <c r="R34" s="321">
        <f>'[1]25 through 34'!L34</f>
        <v>481605</v>
      </c>
      <c r="S34" s="321">
        <f>'[1]25 through 34'!M34</f>
        <v>489457</v>
      </c>
      <c r="T34" s="321">
        <f>'[1]25 through 34'!P34</f>
        <v>520392</v>
      </c>
      <c r="U34" s="321">
        <f>'[1]25 through 34'!Q34</f>
        <v>525095</v>
      </c>
      <c r="V34" s="329">
        <f>'[1]25 through 49'!N34</f>
        <v>1276775</v>
      </c>
      <c r="W34" s="329">
        <f>'[1]25 through 49'!O34</f>
        <v>1282184</v>
      </c>
      <c r="X34" s="329">
        <f>'[1]25 through 49'!R34</f>
        <v>1287112</v>
      </c>
      <c r="Y34" s="329">
        <f>'[1]25 through 49'!S34</f>
        <v>1288342</v>
      </c>
      <c r="Z34" s="329">
        <f>'[1]50 to 64'!N34</f>
        <v>737781</v>
      </c>
      <c r="AA34" s="329">
        <f>'[1]50 to 64'!O34</f>
        <v>755925</v>
      </c>
      <c r="AB34" s="329">
        <f>'[1]50 to 64'!R34</f>
        <v>804106</v>
      </c>
      <c r="AC34" s="329">
        <f>'[1]50 to 64'!S34</f>
        <v>803624</v>
      </c>
      <c r="AD34" s="329">
        <f>'[1]65 and older'!AG34</f>
        <v>493505</v>
      </c>
      <c r="AE34" s="329">
        <f>'[1]65 and older'!AH34</f>
        <v>508194</v>
      </c>
      <c r="AF34" s="329">
        <f>'[1]65 and older'!AK34</f>
        <v>552275</v>
      </c>
      <c r="AG34" s="329">
        <f>'[1]65 and older'!AL34</f>
        <v>581518</v>
      </c>
      <c r="AH34" s="389">
        <f>'[1]25 to 64'!AI34</f>
        <v>2060192</v>
      </c>
      <c r="AI34" s="389">
        <f>'[1]25 to 64'!AK34</f>
        <v>2091218</v>
      </c>
      <c r="AJ34" s="389">
        <f>'[1]25 to 64'!AM34</f>
        <v>2097637</v>
      </c>
    </row>
    <row r="35" spans="1:36">
      <c r="A35" s="265" t="str">
        <f>'[1]%Distribution'!A36</f>
        <v>Utah</v>
      </c>
      <c r="B35" s="329">
        <f>'[1]Under 5'!AG35</f>
        <v>251726</v>
      </c>
      <c r="C35" s="329">
        <f>'[1]Under 5'!AK35</f>
        <v>261197</v>
      </c>
      <c r="D35" s="329">
        <f>'[1]Under 5'!AL35</f>
        <v>257528</v>
      </c>
      <c r="E35" s="329">
        <f>'[1]Under 5'!AL35</f>
        <v>257528</v>
      </c>
      <c r="F35" s="329">
        <f>'[1]5 through 17'!AG35</f>
        <v>562877</v>
      </c>
      <c r="G35" s="329">
        <f>'[1]5 through 17'!AH35</f>
        <v>579001</v>
      </c>
      <c r="H35" s="329">
        <f>'[1]5 through 17'!AK35</f>
        <v>620153</v>
      </c>
      <c r="I35" s="329">
        <f>'[1]5 through 17'!AL35</f>
        <v>631050</v>
      </c>
      <c r="J35" s="330">
        <f t="shared" si="3"/>
        <v>814603</v>
      </c>
      <c r="K35" s="330">
        <f t="shared" si="3"/>
        <v>840198</v>
      </c>
      <c r="L35" s="330">
        <f t="shared" si="0"/>
        <v>881350</v>
      </c>
      <c r="M35" s="330">
        <f t="shared" si="2"/>
        <v>888578</v>
      </c>
      <c r="N35" s="329">
        <f>'[1]18 through 24'!AG35</f>
        <v>319880</v>
      </c>
      <c r="O35" s="329">
        <f>'[1]18 through 24'!AH35</f>
        <v>319052</v>
      </c>
      <c r="P35" s="329">
        <f>'[1]18 through 24'!AK35</f>
        <v>320886</v>
      </c>
      <c r="Q35" s="329">
        <f>'[1]18 through 24'!AL35</f>
        <v>326228</v>
      </c>
      <c r="R35" s="321">
        <f>'[1]25 through 34'!L35</f>
        <v>379164</v>
      </c>
      <c r="S35" s="321">
        <f>'[1]25 through 34'!M35</f>
        <v>395832</v>
      </c>
      <c r="T35" s="321">
        <f>'[1]25 through 34'!P35</f>
        <v>440543</v>
      </c>
      <c r="U35" s="321">
        <f>'[1]25 through 34'!Q35</f>
        <v>446576</v>
      </c>
      <c r="V35" s="329">
        <f>'[1]25 through 49'!N35</f>
        <v>880532</v>
      </c>
      <c r="W35" s="329">
        <f>'[1]25 through 49'!O35</f>
        <v>903014</v>
      </c>
      <c r="X35" s="329">
        <f>'[1]25 through 49'!R35</f>
        <v>944528</v>
      </c>
      <c r="Y35" s="329">
        <f>'[1]25 through 49'!S35</f>
        <v>951996</v>
      </c>
      <c r="Z35" s="329">
        <f>'[1]50 to 64'!N35</f>
        <v>354979</v>
      </c>
      <c r="AA35" s="329">
        <f>'[1]50 to 64'!O35</f>
        <v>368460</v>
      </c>
      <c r="AB35" s="329">
        <f>'[1]50 to 64'!R35</f>
        <v>409096</v>
      </c>
      <c r="AC35" s="329">
        <f>'[1]50 to 64'!S35</f>
        <v>416739</v>
      </c>
      <c r="AD35" s="329">
        <f>'[1]65 and older'!AG35</f>
        <v>227752</v>
      </c>
      <c r="AE35" s="329">
        <f>'[1]65 and older'!AH35</f>
        <v>236204</v>
      </c>
      <c r="AF35" s="329">
        <f>'[1]65 and older'!AK35</f>
        <v>258924</v>
      </c>
      <c r="AG35" s="329">
        <f>'[1]65 and older'!AL35</f>
        <v>271330</v>
      </c>
      <c r="AH35" s="389">
        <f>'[1]25 to 64'!AI35</f>
        <v>1303407</v>
      </c>
      <c r="AI35" s="389">
        <f>'[1]25 to 64'!AK35</f>
        <v>1353624</v>
      </c>
      <c r="AJ35" s="389">
        <f>'[1]25 to 64'!AM35</f>
        <v>1388336</v>
      </c>
    </row>
    <row r="36" spans="1:36">
      <c r="A36" s="265" t="str">
        <f>'[1]%Distribution'!A37</f>
        <v>Washington</v>
      </c>
      <c r="B36" s="329">
        <f>'[1]Under 5'!AG36</f>
        <v>419780</v>
      </c>
      <c r="C36" s="329">
        <f>'[1]Under 5'!AK36</f>
        <v>443761</v>
      </c>
      <c r="D36" s="329">
        <f>'[1]Under 5'!AL36</f>
        <v>444355</v>
      </c>
      <c r="E36" s="329">
        <f>'[1]Under 5'!AL36</f>
        <v>444355</v>
      </c>
      <c r="F36" s="329">
        <f>'[1]5 through 17'!AG36</f>
        <v>1129295</v>
      </c>
      <c r="G36" s="329">
        <f>'[1]5 through 17'!AH36</f>
        <v>1130664</v>
      </c>
      <c r="H36" s="329">
        <f>'[1]5 through 17'!AK36</f>
        <v>1140948</v>
      </c>
      <c r="I36" s="329">
        <f>'[1]5 through 17'!AL36</f>
        <v>1144096</v>
      </c>
      <c r="J36" s="330">
        <f t="shared" si="3"/>
        <v>1549075</v>
      </c>
      <c r="K36" s="330">
        <f t="shared" si="3"/>
        <v>1574425</v>
      </c>
      <c r="L36" s="330">
        <f t="shared" si="0"/>
        <v>1584709</v>
      </c>
      <c r="M36" s="330">
        <f t="shared" si="2"/>
        <v>1588451</v>
      </c>
      <c r="N36" s="329">
        <f>'[1]18 through 24'!AG36</f>
        <v>628514</v>
      </c>
      <c r="O36" s="329">
        <f>'[1]18 through 24'!AH36</f>
        <v>642260</v>
      </c>
      <c r="P36" s="329">
        <f>'[1]18 through 24'!AK36</f>
        <v>662959</v>
      </c>
      <c r="Q36" s="329">
        <f>'[1]18 through 24'!AL36</f>
        <v>665566</v>
      </c>
      <c r="R36" s="321">
        <f>'[1]25 through 34'!L36</f>
        <v>839101</v>
      </c>
      <c r="S36" s="321">
        <f>'[1]25 through 34'!M36</f>
        <v>856919</v>
      </c>
      <c r="T36" s="321">
        <f>'[1]25 through 34'!P36</f>
        <v>923106</v>
      </c>
      <c r="U36" s="321">
        <f>'[1]25 through 34'!Q36</f>
        <v>938732</v>
      </c>
      <c r="V36" s="329">
        <f>'[1]25 through 49'!N36</f>
        <v>2302602</v>
      </c>
      <c r="W36" s="329">
        <f>'[1]25 through 49'!O36</f>
        <v>2317516</v>
      </c>
      <c r="X36" s="329">
        <f>'[1]25 through 49'!R36</f>
        <v>2343852</v>
      </c>
      <c r="Y36" s="329">
        <f>'[1]25 through 49'!S36</f>
        <v>2353177</v>
      </c>
      <c r="Z36" s="329">
        <f>'[1]50 to 64'!N36</f>
        <v>1227755</v>
      </c>
      <c r="AA36" s="329">
        <f>'[1]50 to 64'!O36</f>
        <v>1264378</v>
      </c>
      <c r="AB36" s="329">
        <f>'[1]50 to 64'!R36</f>
        <v>1368319</v>
      </c>
      <c r="AC36" s="329">
        <f>'[1]50 to 64'!S36</f>
        <v>1379686</v>
      </c>
      <c r="AD36" s="329">
        <f>'[1]65 and older'!AG36</f>
        <v>753641</v>
      </c>
      <c r="AE36" s="329">
        <f>'[1]65 and older'!AH36</f>
        <v>778564</v>
      </c>
      <c r="AF36" s="329">
        <f>'[1]65 and older'!AK36</f>
        <v>861642</v>
      </c>
      <c r="AG36" s="329">
        <f>'[1]65 and older'!AL36</f>
        <v>908438</v>
      </c>
      <c r="AH36" s="389">
        <f>'[1]25 to 64'!AI36</f>
        <v>3634161</v>
      </c>
      <c r="AI36" s="389">
        <f>'[1]25 to 64'!AK36</f>
        <v>3712171</v>
      </c>
      <c r="AJ36" s="389">
        <f>'[1]25 to 64'!AM36</f>
        <v>3758089</v>
      </c>
    </row>
    <row r="37" spans="1:36">
      <c r="A37" s="278" t="str">
        <f>'[1]%Distribution'!A38</f>
        <v>Wyoming</v>
      </c>
      <c r="B37" s="331">
        <f>'[1]Under 5'!AG37</f>
        <v>36831</v>
      </c>
      <c r="C37" s="331">
        <f>'[1]Under 5'!AK37</f>
        <v>39437</v>
      </c>
      <c r="D37" s="331">
        <f>'[1]Under 5'!AL37</f>
        <v>38762</v>
      </c>
      <c r="E37" s="331">
        <f>'[1]Under 5'!AL37</f>
        <v>38762</v>
      </c>
      <c r="F37" s="331">
        <f>'[1]5 through 17'!AG37</f>
        <v>91772</v>
      </c>
      <c r="G37" s="331">
        <f>'[1]5 through 17'!AH37</f>
        <v>93480</v>
      </c>
      <c r="H37" s="331">
        <f>'[1]5 through 17'!AK37</f>
        <v>95970</v>
      </c>
      <c r="I37" s="331">
        <f>'[1]5 through 17'!AL37</f>
        <v>97764</v>
      </c>
      <c r="J37" s="332">
        <f t="shared" si="3"/>
        <v>128603</v>
      </c>
      <c r="K37" s="332">
        <f t="shared" si="3"/>
        <v>132917</v>
      </c>
      <c r="L37" s="332">
        <f t="shared" si="0"/>
        <v>135407</v>
      </c>
      <c r="M37" s="367">
        <f t="shared" si="2"/>
        <v>136526</v>
      </c>
      <c r="N37" s="331">
        <f>'[1]18 through 24'!AG37</f>
        <v>56701</v>
      </c>
      <c r="O37" s="331">
        <f>'[1]18 through 24'!AH37</f>
        <v>57016</v>
      </c>
      <c r="P37" s="331">
        <f>'[1]18 through 24'!AK37</f>
        <v>56495</v>
      </c>
      <c r="Q37" s="331">
        <f>'[1]18 through 24'!AL37</f>
        <v>57864</v>
      </c>
      <c r="R37" s="322">
        <f>'[1]25 through 34'!L37</f>
        <v>62615</v>
      </c>
      <c r="S37" s="322">
        <f>'[1]25 through 34'!M37</f>
        <v>64935</v>
      </c>
      <c r="T37" s="322">
        <f>'[1]25 through 34'!P37</f>
        <v>76425</v>
      </c>
      <c r="U37" s="322">
        <f>'[1]25 through 34'!Q37</f>
        <v>78002</v>
      </c>
      <c r="V37" s="331">
        <f>'[1]25 through 49'!N37</f>
        <v>176847</v>
      </c>
      <c r="W37" s="331">
        <f>'[1]25 through 49'!O37</f>
        <v>179173</v>
      </c>
      <c r="X37" s="331">
        <f>'[1]25 through 49'!R37</f>
        <v>182904</v>
      </c>
      <c r="Y37" s="331">
        <f>'[1]25 through 49'!S37</f>
        <v>185057</v>
      </c>
      <c r="Z37" s="331">
        <f>'[1]50 to 64'!N37</f>
        <v>107858</v>
      </c>
      <c r="AA37" s="331">
        <f>'[1]50 to 64'!O37</f>
        <v>111415</v>
      </c>
      <c r="AB37" s="331">
        <f>'[1]50 to 64'!R37</f>
        <v>120448</v>
      </c>
      <c r="AC37" s="331">
        <f>'[1]50 to 64'!S37</f>
        <v>121682</v>
      </c>
      <c r="AD37" s="331">
        <f>'[1]65 and older'!AG37</f>
        <v>64867</v>
      </c>
      <c r="AE37" s="331">
        <f>'[1]65 and older'!AH37</f>
        <v>66986</v>
      </c>
      <c r="AF37" s="331">
        <f>'[1]65 and older'!AK37</f>
        <v>72075</v>
      </c>
      <c r="AG37" s="331">
        <f>'[1]65 and older'!AL37</f>
        <v>75497</v>
      </c>
      <c r="AH37" s="389">
        <f>'[1]25 to 64'!AI37</f>
        <v>299042</v>
      </c>
      <c r="AI37" s="389">
        <f>'[1]25 to 64'!AK37</f>
        <v>303352</v>
      </c>
      <c r="AJ37" s="389">
        <f>'[1]25 to 64'!AM37</f>
        <v>307724</v>
      </c>
    </row>
    <row r="38" spans="1:36">
      <c r="A38" s="265" t="str">
        <f>'[1]%Distribution'!A39</f>
        <v>Midwest</v>
      </c>
      <c r="B38" s="329">
        <f>'[1]Under 5'!AG38</f>
        <v>4346656</v>
      </c>
      <c r="C38" s="329">
        <f>'[1]Under 5'!AK38</f>
        <v>4277430</v>
      </c>
      <c r="D38" s="329">
        <f>'[1]Under 5'!AL38</f>
        <v>4227986</v>
      </c>
      <c r="E38" s="329">
        <f>'[1]Under 5'!AL38</f>
        <v>4227986</v>
      </c>
      <c r="F38" s="329">
        <f>'[1]5 through 17'!AG38</f>
        <v>11980892</v>
      </c>
      <c r="G38" s="329">
        <f>'[1]5 through 17'!AH38</f>
        <v>11886245</v>
      </c>
      <c r="H38" s="329">
        <f>'[1]5 through 17'!AK38</f>
        <v>11693303</v>
      </c>
      <c r="I38" s="329">
        <f>'[1]5 through 17'!AL38</f>
        <v>11630700</v>
      </c>
      <c r="J38" s="330">
        <f t="shared" si="3"/>
        <v>16327548</v>
      </c>
      <c r="K38" s="330">
        <f t="shared" si="3"/>
        <v>16163675</v>
      </c>
      <c r="L38" s="330">
        <f t="shared" si="0"/>
        <v>15970733</v>
      </c>
      <c r="M38" s="330">
        <f t="shared" si="2"/>
        <v>15858686</v>
      </c>
      <c r="N38" s="329">
        <f>'[1]18 through 24'!AG38</f>
        <v>6527995</v>
      </c>
      <c r="O38" s="329">
        <f>'[1]18 through 24'!AH38</f>
        <v>6548215</v>
      </c>
      <c r="P38" s="329">
        <f>'[1]18 through 24'!AK38</f>
        <v>6602989</v>
      </c>
      <c r="Q38" s="329">
        <f>'[1]18 through 24'!AL38</f>
        <v>6651662</v>
      </c>
      <c r="R38" s="321">
        <f>'[1]25 through 34'!L38</f>
        <v>8374533</v>
      </c>
      <c r="S38" s="321">
        <f>'[1]25 through 34'!M38</f>
        <v>8347143</v>
      </c>
      <c r="T38" s="321">
        <f>'[1]25 through 34'!P38</f>
        <v>8541871</v>
      </c>
      <c r="U38" s="321">
        <f>'[1]25 through 34'!Q38</f>
        <v>8611962</v>
      </c>
      <c r="V38" s="329">
        <f>'[1]25 through 49'!N38</f>
        <v>22665542</v>
      </c>
      <c r="W38" s="329">
        <f>'[1]25 through 49'!O38</f>
        <v>22474025</v>
      </c>
      <c r="X38" s="329">
        <f>'[1]25 through 49'!R38</f>
        <v>21885295</v>
      </c>
      <c r="Y38" s="329">
        <f>'[1]25 through 49'!S38</f>
        <v>21707102</v>
      </c>
      <c r="Z38" s="329">
        <f>'[1]50 to 64'!N38</f>
        <v>12144101</v>
      </c>
      <c r="AA38" s="329">
        <f>'[1]50 to 64'!O38</f>
        <v>12467236</v>
      </c>
      <c r="AB38" s="329">
        <f>'[1]50 to 64'!R38</f>
        <v>13505395</v>
      </c>
      <c r="AC38" s="329">
        <f>'[1]50 to 64'!S38</f>
        <v>13591168</v>
      </c>
      <c r="AD38" s="329">
        <f>'[1]65 and older'!AG38</f>
        <v>8628503</v>
      </c>
      <c r="AE38" s="329">
        <f>'[1]65 and older'!AH38</f>
        <v>8791680</v>
      </c>
      <c r="AF38" s="329">
        <f>'[1]65 and older'!AK38</f>
        <v>9182251</v>
      </c>
      <c r="AG38" s="329">
        <f>'[1]65 and older'!AL38</f>
        <v>9512807</v>
      </c>
      <c r="AH38" s="389">
        <f>'[1]25 to 64'!AI38</f>
        <v>35097848</v>
      </c>
      <c r="AI38" s="389">
        <f>'[1]25 to 64'!AK38</f>
        <v>35390690</v>
      </c>
      <c r="AJ38" s="389">
        <f>'[1]25 to 64'!AM38</f>
        <v>35299284</v>
      </c>
    </row>
    <row r="39" spans="1:36">
      <c r="A39" s="265"/>
      <c r="B39" s="329"/>
      <c r="C39" s="329"/>
      <c r="D39" s="329"/>
      <c r="E39" s="329"/>
      <c r="F39" s="329"/>
      <c r="G39" s="329"/>
      <c r="H39" s="329"/>
      <c r="I39" s="329"/>
      <c r="J39" s="330"/>
      <c r="K39" s="330"/>
      <c r="L39" s="330"/>
      <c r="M39" s="330"/>
      <c r="N39" s="329"/>
      <c r="O39" s="329"/>
      <c r="P39" s="329"/>
      <c r="Q39" s="329"/>
      <c r="R39" s="321"/>
      <c r="S39" s="321"/>
      <c r="T39" s="321"/>
      <c r="U39" s="321"/>
      <c r="V39" s="329"/>
      <c r="W39" s="329"/>
      <c r="X39" s="329"/>
      <c r="Y39" s="329"/>
      <c r="Z39" s="329"/>
      <c r="AA39" s="329"/>
      <c r="AB39" s="329"/>
      <c r="AC39" s="329"/>
      <c r="AD39" s="329"/>
      <c r="AE39" s="329"/>
      <c r="AF39" s="329"/>
      <c r="AG39" s="329"/>
      <c r="AH39" s="389"/>
      <c r="AI39" s="389"/>
      <c r="AJ39" s="389"/>
    </row>
    <row r="40" spans="1:36">
      <c r="A40" s="265" t="str">
        <f>'[1]%Distribution'!A41</f>
        <v>Illinois</v>
      </c>
      <c r="B40" s="329">
        <f>'[1]Under 5'!AG40</f>
        <v>851504</v>
      </c>
      <c r="C40" s="329">
        <f>'[1]Under 5'!AK40</f>
        <v>823279</v>
      </c>
      <c r="D40" s="329">
        <f>'[1]Under 5'!AL40</f>
        <v>811129</v>
      </c>
      <c r="E40" s="329">
        <f>'[1]Under 5'!AL40</f>
        <v>811129</v>
      </c>
      <c r="F40" s="329">
        <f>'[1]5 through 17'!AG40</f>
        <v>2318376</v>
      </c>
      <c r="G40" s="329">
        <f>'[1]5 through 17'!AH40</f>
        <v>2303998</v>
      </c>
      <c r="H40" s="329">
        <f>'[1]5 through 17'!AK40</f>
        <v>2266554</v>
      </c>
      <c r="I40" s="329">
        <f>'[1]5 through 17'!AL40</f>
        <v>2245913</v>
      </c>
      <c r="J40" s="330">
        <f t="shared" ref="J40:K52" si="4">B40+F40</f>
        <v>3169880</v>
      </c>
      <c r="K40" s="330">
        <f t="shared" si="4"/>
        <v>3127277</v>
      </c>
      <c r="L40" s="330">
        <f t="shared" si="0"/>
        <v>3089833</v>
      </c>
      <c r="M40" s="330">
        <f t="shared" si="2"/>
        <v>3057042</v>
      </c>
      <c r="N40" s="329">
        <f>'[1]18 through 24'!AG40</f>
        <v>1242277</v>
      </c>
      <c r="O40" s="329">
        <f>'[1]18 through 24'!AH40</f>
        <v>1246244</v>
      </c>
      <c r="P40" s="329">
        <f>'[1]18 through 24'!AK40</f>
        <v>1246013</v>
      </c>
      <c r="Q40" s="329">
        <f>'[1]18 through 24'!AL40</f>
        <v>1253083</v>
      </c>
      <c r="R40" s="321">
        <f>'[1]25 through 34'!L40</f>
        <v>1739660</v>
      </c>
      <c r="S40" s="321">
        <f>'[1]25 through 34'!M40</f>
        <v>1736327</v>
      </c>
      <c r="T40" s="321">
        <f>'[1]25 through 34'!P40</f>
        <v>1770768</v>
      </c>
      <c r="U40" s="321">
        <f>'[1]25 through 34'!Q40</f>
        <v>1778928</v>
      </c>
      <c r="V40" s="329">
        <f>'[1]25 through 49'!N40</f>
        <v>4514402</v>
      </c>
      <c r="W40" s="329">
        <f>'[1]25 through 49'!O40</f>
        <v>4492064</v>
      </c>
      <c r="X40" s="329">
        <f>'[1]25 through 49'!R40</f>
        <v>4402199</v>
      </c>
      <c r="Y40" s="329">
        <f>'[1]25 through 49'!S40</f>
        <v>4368118</v>
      </c>
      <c r="Z40" s="329">
        <f>'[1]50 to 64'!N40</f>
        <v>2226473</v>
      </c>
      <c r="AA40" s="329">
        <f>'[1]50 to 64'!O40</f>
        <v>2285590</v>
      </c>
      <c r="AB40" s="329">
        <f>'[1]50 to 64'!R40</f>
        <v>2478804</v>
      </c>
      <c r="AC40" s="329">
        <f>'[1]50 to 64'!S40</f>
        <v>2495444</v>
      </c>
      <c r="AD40" s="329">
        <f>'[1]65 and older'!AG40</f>
        <v>1542834</v>
      </c>
      <c r="AE40" s="329">
        <f>'[1]65 and older'!AH40</f>
        <v>1570530</v>
      </c>
      <c r="AF40" s="329">
        <f>'[1]65 and older'!AK40</f>
        <v>1639121</v>
      </c>
      <c r="AG40" s="329">
        <f>'[1]65 and older'!AL40</f>
        <v>1694505</v>
      </c>
      <c r="AH40" s="389">
        <f>'[1]25 to 64'!AI40</f>
        <v>6817119</v>
      </c>
      <c r="AI40" s="389">
        <f>'[1]25 to 64'!AK40</f>
        <v>6881003</v>
      </c>
      <c r="AJ40" s="389">
        <f>'[1]25 to 64'!AM40</f>
        <v>6855616</v>
      </c>
    </row>
    <row r="41" spans="1:36">
      <c r="A41" s="265" t="str">
        <f>'[1]%Distribution'!A42</f>
        <v>Indiana</v>
      </c>
      <c r="B41" s="329">
        <f>'[1]Under 5'!AG41</f>
        <v>432921</v>
      </c>
      <c r="C41" s="329">
        <f>'[1]Under 5'!AK41</f>
        <v>428885</v>
      </c>
      <c r="D41" s="329">
        <f>'[1]Under 5'!AL41</f>
        <v>423945</v>
      </c>
      <c r="E41" s="329">
        <f>'[1]Under 5'!AL41</f>
        <v>423945</v>
      </c>
      <c r="F41" s="329">
        <f>'[1]5 through 17'!AG41</f>
        <v>1175861</v>
      </c>
      <c r="G41" s="329">
        <f>'[1]5 through 17'!AH41</f>
        <v>1173610</v>
      </c>
      <c r="H41" s="329">
        <f>'[1]5 through 17'!AK41</f>
        <v>1169206</v>
      </c>
      <c r="I41" s="329">
        <f>'[1]5 through 17'!AL41</f>
        <v>1165710</v>
      </c>
      <c r="J41" s="330">
        <f t="shared" si="4"/>
        <v>1608782</v>
      </c>
      <c r="K41" s="330">
        <f t="shared" si="4"/>
        <v>1602495</v>
      </c>
      <c r="L41" s="330">
        <f t="shared" si="0"/>
        <v>1598091</v>
      </c>
      <c r="M41" s="330">
        <f t="shared" si="2"/>
        <v>1589655</v>
      </c>
      <c r="N41" s="329">
        <f>'[1]18 through 24'!AG41</f>
        <v>638081</v>
      </c>
      <c r="O41" s="329">
        <f>'[1]18 through 24'!AH41</f>
        <v>643828</v>
      </c>
      <c r="P41" s="329">
        <f>'[1]18 through 24'!AK41</f>
        <v>656560</v>
      </c>
      <c r="Q41" s="329">
        <f>'[1]18 through 24'!AL41</f>
        <v>662102</v>
      </c>
      <c r="R41" s="321">
        <f>'[1]25 through 34'!L41</f>
        <v>813053</v>
      </c>
      <c r="S41" s="321">
        <f>'[1]25 through 34'!M41</f>
        <v>810932</v>
      </c>
      <c r="T41" s="321">
        <f>'[1]25 through 34'!P41</f>
        <v>825491</v>
      </c>
      <c r="U41" s="321">
        <f>'[1]25 through 34'!Q41</f>
        <v>829063</v>
      </c>
      <c r="V41" s="329">
        <f>'[1]25 through 49'!N41</f>
        <v>2181542</v>
      </c>
      <c r="W41" s="329">
        <f>'[1]25 through 49'!O41</f>
        <v>2168792</v>
      </c>
      <c r="X41" s="329">
        <f>'[1]25 through 49'!R41</f>
        <v>2124291</v>
      </c>
      <c r="Y41" s="329">
        <f>'[1]25 through 49'!S41</f>
        <v>2108669</v>
      </c>
      <c r="Z41" s="329">
        <f>'[1]50 to 64'!N41</f>
        <v>1150670</v>
      </c>
      <c r="AA41" s="329">
        <f>'[1]50 to 64'!O41</f>
        <v>1183222</v>
      </c>
      <c r="AB41" s="329">
        <f>'[1]50 to 64'!R41</f>
        <v>1280353</v>
      </c>
      <c r="AC41" s="329">
        <f>'[1]50 to 64'!S41</f>
        <v>1288247</v>
      </c>
      <c r="AD41" s="329">
        <f>'[1]65 and older'!AG41</f>
        <v>800524</v>
      </c>
      <c r="AE41" s="329">
        <f>'[1]65 and older'!AH41</f>
        <v>818749</v>
      </c>
      <c r="AF41" s="329">
        <f>'[1]65 and older'!AK41</f>
        <v>857041</v>
      </c>
      <c r="AG41" s="329">
        <f>'[1]65 and older'!AL41</f>
        <v>889109</v>
      </c>
      <c r="AH41" s="389">
        <f>'[1]25 to 64'!AI41</f>
        <v>3369727</v>
      </c>
      <c r="AI41" s="389">
        <f>'[1]25 to 64'!AK41</f>
        <v>3404644</v>
      </c>
      <c r="AJ41" s="389">
        <f>'[1]25 to 64'!AM41</f>
        <v>3403429</v>
      </c>
    </row>
    <row r="42" spans="1:36">
      <c r="A42" s="265" t="str">
        <f>'[1]%Distribution'!A43</f>
        <v>Iowa</v>
      </c>
      <c r="B42" s="329">
        <f>'[1]Under 5'!AG42</f>
        <v>195168</v>
      </c>
      <c r="C42" s="329">
        <f>'[1]Under 5'!AK42</f>
        <v>199063</v>
      </c>
      <c r="D42" s="329">
        <f>'[1]Under 5'!AL42</f>
        <v>196737</v>
      </c>
      <c r="E42" s="329">
        <f>'[1]Under 5'!AL42</f>
        <v>196737</v>
      </c>
      <c r="F42" s="329">
        <f>'[1]5 through 17'!AG42</f>
        <v>526097</v>
      </c>
      <c r="G42" s="329">
        <f>'[1]5 through 17'!AH42</f>
        <v>523712</v>
      </c>
      <c r="H42" s="329">
        <f>'[1]5 through 17'!AK42</f>
        <v>526459</v>
      </c>
      <c r="I42" s="329">
        <f>'[1]5 through 17'!AL42</f>
        <v>527180</v>
      </c>
      <c r="J42" s="330">
        <f t="shared" si="4"/>
        <v>721265</v>
      </c>
      <c r="K42" s="330">
        <f t="shared" si="4"/>
        <v>722775</v>
      </c>
      <c r="L42" s="330">
        <f t="shared" si="0"/>
        <v>725522</v>
      </c>
      <c r="M42" s="330">
        <f t="shared" si="2"/>
        <v>723917</v>
      </c>
      <c r="N42" s="329">
        <f>'[1]18 through 24'!AG42</f>
        <v>306921</v>
      </c>
      <c r="O42" s="329">
        <f>'[1]18 through 24'!AH42</f>
        <v>306683</v>
      </c>
      <c r="P42" s="329">
        <f>'[1]18 through 24'!AK42</f>
        <v>310852</v>
      </c>
      <c r="Q42" s="329">
        <f>'[1]18 through 24'!AL42</f>
        <v>314130</v>
      </c>
      <c r="R42" s="321">
        <f>'[1]25 through 34'!L42</f>
        <v>352277</v>
      </c>
      <c r="S42" s="321">
        <f>'[1]25 through 34'!M42</f>
        <v>352017</v>
      </c>
      <c r="T42" s="321">
        <f>'[1]25 through 34'!P42</f>
        <v>377602</v>
      </c>
      <c r="U42" s="321">
        <f>'[1]25 through 34'!Q42</f>
        <v>384373</v>
      </c>
      <c r="V42" s="329">
        <f>'[1]25 through 49'!N42</f>
        <v>973408</v>
      </c>
      <c r="W42" s="329">
        <f>'[1]25 through 49'!O42</f>
        <v>969112</v>
      </c>
      <c r="X42" s="329">
        <f>'[1]25 through 49'!R42</f>
        <v>956692</v>
      </c>
      <c r="Y42" s="329">
        <f>'[1]25 through 49'!S42</f>
        <v>949576</v>
      </c>
      <c r="Z42" s="329">
        <f>'[1]50 to 64'!N42</f>
        <v>554685</v>
      </c>
      <c r="AA42" s="329">
        <f>'[1]50 to 64'!O42</f>
        <v>570429</v>
      </c>
      <c r="AB42" s="329">
        <f>'[1]50 to 64'!R42</f>
        <v>613832</v>
      </c>
      <c r="AC42" s="329">
        <f>'[1]50 to 64'!S42</f>
        <v>617315</v>
      </c>
      <c r="AD42" s="329">
        <f>'[1]65 and older'!AG42</f>
        <v>442933</v>
      </c>
      <c r="AE42" s="329">
        <f>'[1]65 and older'!AH42</f>
        <v>447896</v>
      </c>
      <c r="AF42" s="329">
        <f>'[1]65 and older'!AK42</f>
        <v>457204</v>
      </c>
      <c r="AG42" s="329">
        <f>'[1]65 and older'!AL42</f>
        <v>470101</v>
      </c>
      <c r="AH42" s="389">
        <f>'[1]25 to 64'!AI42</f>
        <v>1550281</v>
      </c>
      <c r="AI42" s="389">
        <f>'[1]25 to 64'!AK42</f>
        <v>1570524</v>
      </c>
      <c r="AJ42" s="389">
        <f>'[1]25 to 64'!AM42</f>
        <v>1568189</v>
      </c>
    </row>
    <row r="43" spans="1:36">
      <c r="A43" s="265" t="str">
        <f>'[1]%Distribution'!A44</f>
        <v>Kansas</v>
      </c>
      <c r="B43" s="329">
        <f>'[1]Under 5'!AG43</f>
        <v>195825</v>
      </c>
      <c r="C43" s="329">
        <f>'[1]Under 5'!AK43</f>
        <v>204384</v>
      </c>
      <c r="D43" s="329">
        <f>'[1]Under 5'!AL43</f>
        <v>202821</v>
      </c>
      <c r="E43" s="329">
        <f>'[1]Under 5'!AL43</f>
        <v>202821</v>
      </c>
      <c r="F43" s="329">
        <f>'[1]5 through 17'!AG43</f>
        <v>514611</v>
      </c>
      <c r="G43" s="329">
        <f>'[1]5 through 17'!AH43</f>
        <v>513785</v>
      </c>
      <c r="H43" s="329">
        <f>'[1]5 through 17'!AK43</f>
        <v>522403</v>
      </c>
      <c r="I43" s="329">
        <f>'[1]5 through 17'!AL43</f>
        <v>523847</v>
      </c>
      <c r="J43" s="330">
        <f t="shared" si="4"/>
        <v>710436</v>
      </c>
      <c r="K43" s="330">
        <f t="shared" si="4"/>
        <v>718169</v>
      </c>
      <c r="L43" s="330">
        <f t="shared" si="0"/>
        <v>726787</v>
      </c>
      <c r="M43" s="330">
        <f t="shared" si="2"/>
        <v>726668</v>
      </c>
      <c r="N43" s="329">
        <f>'[1]18 through 24'!AG43</f>
        <v>289897</v>
      </c>
      <c r="O43" s="329">
        <f>'[1]18 through 24'!AH43</f>
        <v>291727</v>
      </c>
      <c r="P43" s="329">
        <f>'[1]18 through 24'!AK43</f>
        <v>291076</v>
      </c>
      <c r="Q43" s="329">
        <f>'[1]18 through 24'!AL43</f>
        <v>297072</v>
      </c>
      <c r="R43" s="321">
        <f>'[1]25 through 34'!L43</f>
        <v>339482</v>
      </c>
      <c r="S43" s="321">
        <f>'[1]25 through 34'!M43</f>
        <v>342602</v>
      </c>
      <c r="T43" s="321">
        <f>'[1]25 through 34'!P43</f>
        <v>371085</v>
      </c>
      <c r="U43" s="321">
        <f>'[1]25 through 34'!Q43</f>
        <v>379789</v>
      </c>
      <c r="V43" s="329">
        <f>'[1]25 through 49'!N43</f>
        <v>923103</v>
      </c>
      <c r="W43" s="329">
        <f>'[1]25 through 49'!O43</f>
        <v>923638</v>
      </c>
      <c r="X43" s="329">
        <f>'[1]25 through 49'!R43</f>
        <v>918764</v>
      </c>
      <c r="Y43" s="329">
        <f>'[1]25 through 49'!S43</f>
        <v>913501</v>
      </c>
      <c r="Z43" s="329">
        <f>'[1]50 to 64'!N43</f>
        <v>497665</v>
      </c>
      <c r="AA43" s="329">
        <f>'[1]50 to 64'!O43</f>
        <v>512012</v>
      </c>
      <c r="AB43" s="329">
        <f>'[1]50 to 64'!R43</f>
        <v>551393</v>
      </c>
      <c r="AC43" s="329">
        <f>'[1]50 to 64'!S43</f>
        <v>553840</v>
      </c>
      <c r="AD43" s="329">
        <f>'[1]65 and older'!AG43</f>
        <v>362684</v>
      </c>
      <c r="AE43" s="329">
        <f>'[1]65 and older'!AH43</f>
        <v>367110</v>
      </c>
      <c r="AF43" s="329">
        <f>'[1]65 and older'!AK43</f>
        <v>381528</v>
      </c>
      <c r="AG43" s="329">
        <f>'[1]65 and older'!AL43</f>
        <v>394317</v>
      </c>
      <c r="AH43" s="389">
        <f>'[1]25 to 64'!AI43</f>
        <v>1451305</v>
      </c>
      <c r="AI43" s="389">
        <f>'[1]25 to 64'!AK43</f>
        <v>1470157</v>
      </c>
      <c r="AJ43" s="389">
        <f>'[1]25 to 64'!AM43</f>
        <v>1464527</v>
      </c>
    </row>
    <row r="44" spans="1:36">
      <c r="A44" s="265" t="str">
        <f>'[1]%Distribution'!A45</f>
        <v>Michigan</v>
      </c>
      <c r="B44" s="329">
        <f>'[1]Under 5'!AG44</f>
        <v>625946</v>
      </c>
      <c r="C44" s="329">
        <f>'[1]Under 5'!AK44</f>
        <v>585390</v>
      </c>
      <c r="D44" s="329">
        <f>'[1]Under 5'!AL44</f>
        <v>577898</v>
      </c>
      <c r="E44" s="329">
        <f>'[1]Under 5'!AL44</f>
        <v>577898</v>
      </c>
      <c r="F44" s="329">
        <f>'[1]5 through 17'!AG44</f>
        <v>1843105</v>
      </c>
      <c r="G44" s="329">
        <f>'[1]5 through 17'!AH44</f>
        <v>1802950</v>
      </c>
      <c r="H44" s="329">
        <f>'[1]5 through 17'!AK44</f>
        <v>1713726</v>
      </c>
      <c r="I44" s="329">
        <f>'[1]5 through 17'!AL44</f>
        <v>1691467</v>
      </c>
      <c r="J44" s="330">
        <f t="shared" si="4"/>
        <v>2469051</v>
      </c>
      <c r="K44" s="330">
        <f t="shared" si="4"/>
        <v>2388340</v>
      </c>
      <c r="L44" s="330">
        <f t="shared" si="0"/>
        <v>2299116</v>
      </c>
      <c r="M44" s="330">
        <f t="shared" si="2"/>
        <v>2269365</v>
      </c>
      <c r="N44" s="329">
        <f>'[1]18 through 24'!AG44</f>
        <v>967279</v>
      </c>
      <c r="O44" s="329">
        <f>'[1]18 through 24'!AH44</f>
        <v>969653</v>
      </c>
      <c r="P44" s="329">
        <f>'[1]18 through 24'!AK44</f>
        <v>988091</v>
      </c>
      <c r="Q44" s="329">
        <f>'[1]18 through 24'!AL44</f>
        <v>1000115</v>
      </c>
      <c r="R44" s="321">
        <f>'[1]25 through 34'!L44</f>
        <v>1243741</v>
      </c>
      <c r="S44" s="321">
        <f>'[1]25 through 34'!M44</f>
        <v>1218352</v>
      </c>
      <c r="T44" s="321">
        <f>'[1]25 through 34'!P44</f>
        <v>1167698</v>
      </c>
      <c r="U44" s="321">
        <f>'[1]25 through 34'!Q44</f>
        <v>1163823</v>
      </c>
      <c r="V44" s="329">
        <f>'[1]25 through 49'!N44</f>
        <v>3382561</v>
      </c>
      <c r="W44" s="329">
        <f>'[1]25 through 49'!O44</f>
        <v>3306055</v>
      </c>
      <c r="X44" s="329">
        <f>'[1]25 through 49'!R44</f>
        <v>3128143</v>
      </c>
      <c r="Y44" s="329">
        <f>'[1]25 through 49'!S44</f>
        <v>3092210</v>
      </c>
      <c r="Z44" s="329">
        <f>'[1]50 to 64'!N44</f>
        <v>1891661</v>
      </c>
      <c r="AA44" s="329">
        <f>'[1]50 to 64'!O44</f>
        <v>1932697</v>
      </c>
      <c r="AB44" s="329">
        <f>'[1]50 to 64'!R44</f>
        <v>2070834</v>
      </c>
      <c r="AC44" s="329">
        <f>'[1]50 to 64'!S44</f>
        <v>2078246</v>
      </c>
      <c r="AD44" s="329">
        <f>'[1]65 and older'!AG44</f>
        <v>1290732</v>
      </c>
      <c r="AE44" s="329">
        <f>'[1]65 and older'!AH44</f>
        <v>1319742</v>
      </c>
      <c r="AF44" s="329">
        <f>'[1]65 and older'!AK44</f>
        <v>1388405</v>
      </c>
      <c r="AG44" s="329">
        <f>'[1]65 and older'!AL44</f>
        <v>1442583</v>
      </c>
      <c r="AH44" s="389">
        <f>'[1]25 to 64'!AI44</f>
        <v>5212624</v>
      </c>
      <c r="AI44" s="389">
        <f>'[1]25 to 64'!AK44</f>
        <v>5198977</v>
      </c>
      <c r="AJ44" s="389">
        <f>'[1]25 to 64'!AM44</f>
        <v>5157924</v>
      </c>
    </row>
    <row r="45" spans="1:36">
      <c r="A45" s="265" t="str">
        <f>'[1]%Distribution'!A46</f>
        <v>Minnesota</v>
      </c>
      <c r="B45" s="329">
        <f>'[1]Under 5'!AG45</f>
        <v>351864</v>
      </c>
      <c r="C45" s="329">
        <f>'[1]Under 5'!AK45</f>
        <v>353007</v>
      </c>
      <c r="D45" s="329">
        <f>'[1]Under 5'!AL45</f>
        <v>349760</v>
      </c>
      <c r="E45" s="329">
        <f>'[1]Under 5'!AL45</f>
        <v>349760</v>
      </c>
      <c r="F45" s="329">
        <f>'[1]5 through 17'!AG45</f>
        <v>930845</v>
      </c>
      <c r="G45" s="329">
        <f>'[1]5 through 17'!AH45</f>
        <v>926988</v>
      </c>
      <c r="H45" s="329">
        <f>'[1]5 through 17'!AK45</f>
        <v>927417</v>
      </c>
      <c r="I45" s="329">
        <f>'[1]5 through 17'!AL45</f>
        <v>928290</v>
      </c>
      <c r="J45" s="330">
        <f t="shared" si="4"/>
        <v>1282709</v>
      </c>
      <c r="K45" s="330">
        <f t="shared" si="4"/>
        <v>1279995</v>
      </c>
      <c r="L45" s="330">
        <f t="shared" si="0"/>
        <v>1280424</v>
      </c>
      <c r="M45" s="330">
        <f t="shared" si="2"/>
        <v>1278050</v>
      </c>
      <c r="N45" s="329">
        <f>'[1]18 through 24'!AG45</f>
        <v>511697</v>
      </c>
      <c r="O45" s="329">
        <f>'[1]18 through 24'!AH45</f>
        <v>511480</v>
      </c>
      <c r="P45" s="329">
        <f>'[1]18 through 24'!AK45</f>
        <v>504660</v>
      </c>
      <c r="Q45" s="329">
        <f>'[1]18 through 24'!AL45</f>
        <v>505232</v>
      </c>
      <c r="R45" s="321">
        <f>'[1]25 through 34'!L45</f>
        <v>658121</v>
      </c>
      <c r="S45" s="321">
        <f>'[1]25 through 34'!M45</f>
        <v>660174</v>
      </c>
      <c r="T45" s="321">
        <f>'[1]25 through 34'!P45</f>
        <v>706368</v>
      </c>
      <c r="U45" s="321">
        <f>'[1]25 through 34'!Q45</f>
        <v>717665</v>
      </c>
      <c r="V45" s="329">
        <f>'[1]25 through 49'!N45</f>
        <v>1827163</v>
      </c>
      <c r="W45" s="329">
        <f>'[1]25 through 49'!O45</f>
        <v>1821257</v>
      </c>
      <c r="X45" s="329">
        <f>'[1]25 through 49'!R45</f>
        <v>1788623</v>
      </c>
      <c r="Y45" s="329">
        <f>'[1]25 through 49'!S45</f>
        <v>1778919</v>
      </c>
      <c r="Z45" s="329">
        <f>'[1]50 to 64'!N45</f>
        <v>941796</v>
      </c>
      <c r="AA45" s="329">
        <f>'[1]50 to 64'!O45</f>
        <v>972166</v>
      </c>
      <c r="AB45" s="329">
        <f>'[1]50 to 64'!R45</f>
        <v>1072301</v>
      </c>
      <c r="AC45" s="329">
        <f>'[1]50 to 64'!S45</f>
        <v>1087610</v>
      </c>
      <c r="AD45" s="329">
        <f>'[1]65 and older'!AG45</f>
        <v>643838</v>
      </c>
      <c r="AE45" s="329">
        <f>'[1]65 and older'!AH45</f>
        <v>659615</v>
      </c>
      <c r="AF45" s="329">
        <f>'[1]65 and older'!AK45</f>
        <v>701100</v>
      </c>
      <c r="AG45" s="329">
        <f>'[1]65 and older'!AL45</f>
        <v>729835</v>
      </c>
      <c r="AH45" s="389">
        <f>'[1]25 to 64'!AI45</f>
        <v>2816916</v>
      </c>
      <c r="AI45" s="389">
        <f>'[1]25 to 64'!AK45</f>
        <v>2860924</v>
      </c>
      <c r="AJ45" s="389">
        <f>'[1]25 to 64'!AM45</f>
        <v>2878108</v>
      </c>
    </row>
    <row r="46" spans="1:36">
      <c r="A46" s="265" t="str">
        <f>'[1]%Distribution'!A47</f>
        <v>Missouri</v>
      </c>
      <c r="B46" s="329">
        <f>'[1]Under 5'!AG46</f>
        <v>384444</v>
      </c>
      <c r="C46" s="329">
        <f>'[1]Under 5'!AK46</f>
        <v>385347</v>
      </c>
      <c r="D46" s="329">
        <f>'[1]Under 5'!AL46</f>
        <v>380957</v>
      </c>
      <c r="E46" s="329">
        <f>'[1]Under 5'!AL46</f>
        <v>380957</v>
      </c>
      <c r="F46" s="329">
        <f>'[1]5 through 17'!AG46</f>
        <v>1046771</v>
      </c>
      <c r="G46" s="329">
        <f>'[1]5 through 17'!AH46</f>
        <v>1040271</v>
      </c>
      <c r="H46" s="329">
        <f>'[1]5 through 17'!AK46</f>
        <v>1029097</v>
      </c>
      <c r="I46" s="329">
        <f>'[1]5 through 17'!AL46</f>
        <v>1024058</v>
      </c>
      <c r="J46" s="330">
        <f t="shared" si="4"/>
        <v>1431215</v>
      </c>
      <c r="K46" s="330">
        <f t="shared" si="4"/>
        <v>1425618</v>
      </c>
      <c r="L46" s="330">
        <f t="shared" si="0"/>
        <v>1414444</v>
      </c>
      <c r="M46" s="330">
        <f t="shared" si="2"/>
        <v>1405015</v>
      </c>
      <c r="N46" s="329">
        <f>'[1]18 through 24'!AG46</f>
        <v>583272</v>
      </c>
      <c r="O46" s="329">
        <f>'[1]18 through 24'!AH46</f>
        <v>586967</v>
      </c>
      <c r="P46" s="329">
        <f>'[1]18 through 24'!AK46</f>
        <v>590759</v>
      </c>
      <c r="Q46" s="329">
        <f>'[1]18 through 24'!AL46</f>
        <v>593313</v>
      </c>
      <c r="R46" s="321">
        <f>'[1]25 through 34'!L46</f>
        <v>729329</v>
      </c>
      <c r="S46" s="321">
        <f>'[1]25 through 34'!M46</f>
        <v>735130</v>
      </c>
      <c r="T46" s="321">
        <f>'[1]25 through 34'!P46</f>
        <v>766695</v>
      </c>
      <c r="U46" s="321">
        <f>'[1]25 through 34'!Q46</f>
        <v>778411</v>
      </c>
      <c r="V46" s="329">
        <f>'[1]25 through 49'!N46</f>
        <v>1993902</v>
      </c>
      <c r="W46" s="329">
        <f>'[1]25 through 49'!O46</f>
        <v>1984811</v>
      </c>
      <c r="X46" s="329">
        <f>'[1]25 through 49'!R46</f>
        <v>1948934</v>
      </c>
      <c r="Y46" s="329">
        <f>'[1]25 through 49'!S46</f>
        <v>1931285</v>
      </c>
      <c r="Z46" s="329">
        <f>'[1]50 to 64'!N46</f>
        <v>1083230</v>
      </c>
      <c r="AA46" s="329">
        <f>'[1]50 to 64'!O46</f>
        <v>1111787</v>
      </c>
      <c r="AB46" s="329">
        <f>'[1]50 to 64'!R46</f>
        <v>1203676</v>
      </c>
      <c r="AC46" s="329">
        <f>'[1]50 to 64'!S46</f>
        <v>1211851</v>
      </c>
      <c r="AD46" s="329">
        <f>'[1]65 and older'!AG46</f>
        <v>795993</v>
      </c>
      <c r="AE46" s="329">
        <f>'[1]65 and older'!AH46</f>
        <v>810938</v>
      </c>
      <c r="AF46" s="329">
        <f>'[1]65 and older'!AK46</f>
        <v>852252</v>
      </c>
      <c r="AG46" s="329">
        <f>'[1]65 and older'!AL46</f>
        <v>883058</v>
      </c>
      <c r="AH46" s="389">
        <f>'[1]25 to 64'!AI46</f>
        <v>3118800</v>
      </c>
      <c r="AI46" s="389">
        <f>'[1]25 to 64'!AK46</f>
        <v>3152610</v>
      </c>
      <c r="AJ46" s="389">
        <f>'[1]25 to 64'!AM46</f>
        <v>3143205</v>
      </c>
    </row>
    <row r="47" spans="1:36">
      <c r="A47" s="265" t="str">
        <f>'[1]%Distribution'!A48</f>
        <v>Nebraska</v>
      </c>
      <c r="B47" s="329">
        <f>'[1]Under 5'!AG47</f>
        <v>128088</v>
      </c>
      <c r="C47" s="329">
        <f>'[1]Under 5'!AK47</f>
        <v>131478</v>
      </c>
      <c r="D47" s="329">
        <f>'[1]Under 5'!AL47</f>
        <v>130985</v>
      </c>
      <c r="E47" s="329">
        <f>'[1]Under 5'!AL47</f>
        <v>130985</v>
      </c>
      <c r="F47" s="329">
        <f>'[1]5 through 17'!AG47</f>
        <v>322856</v>
      </c>
      <c r="G47" s="329">
        <f>'[1]5 through 17'!AH47</f>
        <v>323279</v>
      </c>
      <c r="H47" s="329">
        <f>'[1]5 through 17'!AK47</f>
        <v>329394</v>
      </c>
      <c r="I47" s="329">
        <f>'[1]5 through 17'!AL47</f>
        <v>331688</v>
      </c>
      <c r="J47" s="330">
        <f t="shared" si="4"/>
        <v>450944</v>
      </c>
      <c r="K47" s="330">
        <f t="shared" si="4"/>
        <v>454757</v>
      </c>
      <c r="L47" s="330">
        <f t="shared" si="0"/>
        <v>460872</v>
      </c>
      <c r="M47" s="330">
        <f t="shared" si="2"/>
        <v>462673</v>
      </c>
      <c r="N47" s="329">
        <f>'[1]18 through 24'!AG47</f>
        <v>184772</v>
      </c>
      <c r="O47" s="329">
        <f>'[1]18 through 24'!AH47</f>
        <v>183764</v>
      </c>
      <c r="P47" s="329">
        <f>'[1]18 through 24'!AK47</f>
        <v>184303</v>
      </c>
      <c r="Q47" s="329">
        <f>'[1]18 through 24'!AL47</f>
        <v>186662</v>
      </c>
      <c r="R47" s="321">
        <f>'[1]25 through 34'!L47</f>
        <v>220981</v>
      </c>
      <c r="S47" s="321">
        <f>'[1]25 through 34'!M47</f>
        <v>223100</v>
      </c>
      <c r="T47" s="321">
        <f>'[1]25 through 34'!P47</f>
        <v>240486</v>
      </c>
      <c r="U47" s="321">
        <f>'[1]25 through 34'!Q47</f>
        <v>246248</v>
      </c>
      <c r="V47" s="329">
        <f>'[1]25 through 49'!N47</f>
        <v>591192</v>
      </c>
      <c r="W47" s="329">
        <f>'[1]25 through 49'!O47</f>
        <v>592278</v>
      </c>
      <c r="X47" s="329">
        <f>'[1]25 through 49'!R47</f>
        <v>592432</v>
      </c>
      <c r="Y47" s="329">
        <f>'[1]25 through 49'!S47</f>
        <v>590716</v>
      </c>
      <c r="Z47" s="329">
        <f>'[1]50 to 64'!N47</f>
        <v>318199</v>
      </c>
      <c r="AA47" s="329">
        <f>'[1]50 to 64'!O47</f>
        <v>326512</v>
      </c>
      <c r="AB47" s="329">
        <f>'[1]50 to 64'!R47</f>
        <v>354618</v>
      </c>
      <c r="AC47" s="329">
        <f>'[1]50 to 64'!S47</f>
        <v>357883</v>
      </c>
      <c r="AD47" s="329">
        <f>'[1]65 and older'!AG47</f>
        <v>238333</v>
      </c>
      <c r="AE47" s="329">
        <f>'[1]65 and older'!AH47</f>
        <v>240934</v>
      </c>
      <c r="AF47" s="329">
        <f>'[1]65 and older'!AK47</f>
        <v>249524</v>
      </c>
      <c r="AG47" s="329">
        <f>'[1]65 and older'!AL47</f>
        <v>257416</v>
      </c>
      <c r="AH47" s="389">
        <f>'[1]25 to 64'!AI47</f>
        <v>929666</v>
      </c>
      <c r="AI47" s="389">
        <f>'[1]25 to 64'!AK47</f>
        <v>947050</v>
      </c>
      <c r="AJ47" s="389">
        <f>'[1]25 to 64'!AM47</f>
        <v>951474</v>
      </c>
    </row>
    <row r="48" spans="1:36">
      <c r="A48" s="265" t="str">
        <f>'[1]%Distribution'!A49</f>
        <v>North Dakota</v>
      </c>
      <c r="B48" s="329">
        <f>'[1]Under 5'!AG48</f>
        <v>40785</v>
      </c>
      <c r="C48" s="329">
        <f>'[1]Under 5'!AK48</f>
        <v>45639</v>
      </c>
      <c r="D48" s="329">
        <f>'[1]Under 5'!AL48</f>
        <v>47255</v>
      </c>
      <c r="E48" s="329">
        <f>'[1]Under 5'!AL48</f>
        <v>47255</v>
      </c>
      <c r="F48" s="329">
        <f>'[1]5 through 17'!AG48</f>
        <v>106113</v>
      </c>
      <c r="G48" s="329">
        <f>'[1]5 through 17'!AH48</f>
        <v>105200</v>
      </c>
      <c r="H48" s="329">
        <f>'[1]5 through 17'!AK48</f>
        <v>106718</v>
      </c>
      <c r="I48" s="329">
        <f>'[1]5 through 17'!AL48</f>
        <v>109510</v>
      </c>
      <c r="J48" s="330">
        <f t="shared" si="4"/>
        <v>146898</v>
      </c>
      <c r="K48" s="330">
        <f t="shared" si="4"/>
        <v>150839</v>
      </c>
      <c r="L48" s="330">
        <f t="shared" si="0"/>
        <v>152357</v>
      </c>
      <c r="M48" s="330">
        <f t="shared" si="2"/>
        <v>156765</v>
      </c>
      <c r="N48" s="329">
        <f>'[1]18 through 24'!AG48</f>
        <v>82213</v>
      </c>
      <c r="O48" s="329">
        <f>'[1]18 through 24'!AH48</f>
        <v>81747</v>
      </c>
      <c r="P48" s="329">
        <f>'[1]18 through 24'!AK48</f>
        <v>83846</v>
      </c>
      <c r="Q48" s="329">
        <f>'[1]18 through 24'!AL48</f>
        <v>87825</v>
      </c>
      <c r="R48" s="321">
        <f>'[1]25 through 34'!L48</f>
        <v>73946</v>
      </c>
      <c r="S48" s="321">
        <f>'[1]25 through 34'!M48</f>
        <v>75563</v>
      </c>
      <c r="T48" s="321">
        <f>'[1]25 through 34'!P48</f>
        <v>87154</v>
      </c>
      <c r="U48" s="321">
        <f>'[1]25 through 34'!Q48</f>
        <v>91373</v>
      </c>
      <c r="V48" s="329">
        <f>'[1]25 through 49'!N48</f>
        <v>207501</v>
      </c>
      <c r="W48" s="329">
        <f>'[1]25 through 49'!O48</f>
        <v>208558</v>
      </c>
      <c r="X48" s="329">
        <f>'[1]25 through 49'!R48</f>
        <v>213907</v>
      </c>
      <c r="Y48" s="329">
        <f>'[1]25 through 49'!S48</f>
        <v>218232</v>
      </c>
      <c r="Z48" s="329">
        <f>'[1]50 to 64'!N48</f>
        <v>121021</v>
      </c>
      <c r="AA48" s="329">
        <f>'[1]50 to 64'!O48</f>
        <v>124384</v>
      </c>
      <c r="AB48" s="329">
        <f>'[1]50 to 64'!R48</f>
        <v>136088</v>
      </c>
      <c r="AC48" s="329">
        <f>'[1]50 to 64'!S48</f>
        <v>137827</v>
      </c>
      <c r="AD48" s="329">
        <f>'[1]65 and older'!AG48</f>
        <v>95189</v>
      </c>
      <c r="AE48" s="329">
        <f>'[1]65 and older'!AH48</f>
        <v>95930</v>
      </c>
      <c r="AF48" s="329">
        <f>'[1]65 and older'!AK48</f>
        <v>98669</v>
      </c>
      <c r="AG48" s="329">
        <f>'[1]65 and older'!AL48</f>
        <v>100696</v>
      </c>
      <c r="AH48" s="389">
        <f>'[1]25 to 64'!AI48</f>
        <v>339801</v>
      </c>
      <c r="AI48" s="389">
        <f>'[1]25 to 64'!AK48</f>
        <v>349995</v>
      </c>
      <c r="AJ48" s="389">
        <f>'[1]25 to 64'!AM48</f>
        <v>365188</v>
      </c>
    </row>
    <row r="49" spans="1:36">
      <c r="A49" s="265" t="str">
        <f>'[1]%Distribution'!A50</f>
        <v>Ohio</v>
      </c>
      <c r="B49" s="329">
        <f>'[1]Under 5'!AG49</f>
        <v>729092</v>
      </c>
      <c r="C49" s="329">
        <f>'[1]Under 5'!AK49</f>
        <v>708117</v>
      </c>
      <c r="D49" s="329">
        <f>'[1]Under 5'!AL49</f>
        <v>698247</v>
      </c>
      <c r="E49" s="329">
        <f>'[1]Under 5'!AL49</f>
        <v>698247</v>
      </c>
      <c r="F49" s="329">
        <f>'[1]5 through 17'!AG49</f>
        <v>2061483</v>
      </c>
      <c r="G49" s="329">
        <f>'[1]5 through 17'!AH49</f>
        <v>2042598</v>
      </c>
      <c r="H49" s="329">
        <f>'[1]5 through 17'!AK49</f>
        <v>1985352</v>
      </c>
      <c r="I49" s="329">
        <f>'[1]5 through 17'!AL49</f>
        <v>1969878</v>
      </c>
      <c r="J49" s="330">
        <f t="shared" si="4"/>
        <v>2790575</v>
      </c>
      <c r="K49" s="330">
        <f t="shared" si="4"/>
        <v>2750715</v>
      </c>
      <c r="L49" s="330">
        <f t="shared" si="0"/>
        <v>2693469</v>
      </c>
      <c r="M49" s="330">
        <f t="shared" si="2"/>
        <v>2668125</v>
      </c>
      <c r="N49" s="329">
        <f>'[1]18 through 24'!AG49</f>
        <v>1081582</v>
      </c>
      <c r="O49" s="329">
        <f>'[1]18 through 24'!AH49</f>
        <v>1089585</v>
      </c>
      <c r="P49" s="329">
        <f>'[1]18 through 24'!AK49</f>
        <v>1112199</v>
      </c>
      <c r="Q49" s="329">
        <f>'[1]18 through 24'!AL49</f>
        <v>1112376</v>
      </c>
      <c r="R49" s="321">
        <f>'[1]25 through 34'!L49</f>
        <v>1433828</v>
      </c>
      <c r="S49" s="321">
        <f>'[1]25 through 34'!M49</f>
        <v>1420694</v>
      </c>
      <c r="T49" s="321">
        <f>'[1]25 through 34'!P49</f>
        <v>1410917</v>
      </c>
      <c r="U49" s="321">
        <f>'[1]25 through 34'!Q49</f>
        <v>1412895</v>
      </c>
      <c r="V49" s="329">
        <f>'[1]25 through 49'!N49</f>
        <v>3895718</v>
      </c>
      <c r="W49" s="329">
        <f>'[1]25 through 49'!O49</f>
        <v>3842663</v>
      </c>
      <c r="X49" s="329">
        <f>'[1]25 through 49'!R49</f>
        <v>3696230</v>
      </c>
      <c r="Y49" s="329">
        <f>'[1]25 through 49'!S49</f>
        <v>3661185</v>
      </c>
      <c r="Z49" s="329">
        <f>'[1]50 to 64'!N49</f>
        <v>2171825</v>
      </c>
      <c r="AA49" s="329">
        <f>'[1]50 to 64'!O49</f>
        <v>2225639</v>
      </c>
      <c r="AB49" s="329">
        <f>'[1]50 to 64'!R49</f>
        <v>2403223</v>
      </c>
      <c r="AC49" s="329">
        <f>'[1]50 to 64'!S49</f>
        <v>2406439</v>
      </c>
      <c r="AD49" s="329">
        <f>'[1]65 and older'!AG49</f>
        <v>1560768</v>
      </c>
      <c r="AE49" s="329">
        <f>'[1]65 and older'!AH49</f>
        <v>1587886</v>
      </c>
      <c r="AF49" s="329">
        <f>'[1]65 and older'!AK49</f>
        <v>1644651</v>
      </c>
      <c r="AG49" s="329">
        <f>'[1]65 and older'!AL49</f>
        <v>1704906</v>
      </c>
      <c r="AH49" s="389">
        <f>'[1]25 to 64'!AI49</f>
        <v>6075821</v>
      </c>
      <c r="AI49" s="389">
        <f>'[1]25 to 64'!AK49</f>
        <v>6099453</v>
      </c>
      <c r="AJ49" s="389">
        <f>'[1]25 to 64'!AM49</f>
        <v>6059879</v>
      </c>
    </row>
    <row r="50" spans="1:36">
      <c r="A50" s="279" t="str">
        <f>'[1]%Distribution'!A51</f>
        <v>South Dakota</v>
      </c>
      <c r="B50" s="329">
        <f>'[1]Under 5'!AG50</f>
        <v>56064</v>
      </c>
      <c r="C50" s="329">
        <f>'[1]Under 5'!AK50</f>
        <v>59884</v>
      </c>
      <c r="D50" s="329">
        <f>'[1]Under 5'!AL50</f>
        <v>59751</v>
      </c>
      <c r="E50" s="329">
        <f>'[1]Under 5'!AL50</f>
        <v>59751</v>
      </c>
      <c r="F50" s="329">
        <f>'[1]5 through 17'!AG50</f>
        <v>141644</v>
      </c>
      <c r="G50" s="329">
        <f>'[1]5 through 17'!AH50</f>
        <v>142116</v>
      </c>
      <c r="H50" s="329">
        <f>'[1]5 through 17'!AK50</f>
        <v>144064</v>
      </c>
      <c r="I50" s="329">
        <f>'[1]5 through 17'!AL50</f>
        <v>145547</v>
      </c>
      <c r="J50" s="330">
        <f t="shared" si="4"/>
        <v>197708</v>
      </c>
      <c r="K50" s="330">
        <f t="shared" si="4"/>
        <v>202000</v>
      </c>
      <c r="L50" s="330">
        <f t="shared" si="0"/>
        <v>203948</v>
      </c>
      <c r="M50" s="330">
        <f t="shared" si="2"/>
        <v>205298</v>
      </c>
      <c r="N50" s="329">
        <f>'[1]18 through 24'!AG50</f>
        <v>82232</v>
      </c>
      <c r="O50" s="329">
        <f>'[1]18 through 24'!AH50</f>
        <v>81716</v>
      </c>
      <c r="P50" s="329">
        <f>'[1]18 through 24'!AK50</f>
        <v>82906</v>
      </c>
      <c r="Q50" s="329">
        <f>'[1]18 through 24'!AL50</f>
        <v>84181</v>
      </c>
      <c r="R50" s="321">
        <f>'[1]25 through 34'!L50</f>
        <v>91387</v>
      </c>
      <c r="S50" s="321">
        <f>'[1]25 through 34'!M50</f>
        <v>93180</v>
      </c>
      <c r="T50" s="321">
        <f>'[1]25 through 34'!P50</f>
        <v>103283</v>
      </c>
      <c r="U50" s="321">
        <f>'[1]25 through 34'!Q50</f>
        <v>106017</v>
      </c>
      <c r="V50" s="329">
        <f>'[1]25 through 49'!N50</f>
        <v>254469</v>
      </c>
      <c r="W50" s="329">
        <f>'[1]25 through 49'!O50</f>
        <v>255049</v>
      </c>
      <c r="X50" s="329">
        <f>'[1]25 through 49'!R50</f>
        <v>255347</v>
      </c>
      <c r="Y50" s="329">
        <f>'[1]25 through 49'!S50</f>
        <v>256008</v>
      </c>
      <c r="Z50" s="329">
        <f>'[1]50 to 64'!N50</f>
        <v>144709</v>
      </c>
      <c r="AA50" s="329">
        <f>'[1]50 to 64'!O50</f>
        <v>149254</v>
      </c>
      <c r="AB50" s="329">
        <f>'[1]50 to 64'!R50</f>
        <v>163059</v>
      </c>
      <c r="AC50" s="329">
        <f>'[1]50 to 64'!S50</f>
        <v>166367</v>
      </c>
      <c r="AD50" s="329">
        <f>'[1]65 and older'!AG50</f>
        <v>112505</v>
      </c>
      <c r="AE50" s="329">
        <f>'[1]65 and older'!AH50</f>
        <v>114147</v>
      </c>
      <c r="AF50" s="329">
        <f>'[1]65 and older'!AK50</f>
        <v>118512</v>
      </c>
      <c r="AG50" s="329">
        <f>'[1]65 and older'!AL50</f>
        <v>122193</v>
      </c>
      <c r="AH50" s="389">
        <f>'[1]25 to 64'!AI50</f>
        <v>409887</v>
      </c>
      <c r="AI50" s="389">
        <f>'[1]25 to 64'!AK50</f>
        <v>418406</v>
      </c>
      <c r="AJ50" s="389">
        <f>'[1]25 to 64'!AM50</f>
        <v>425758</v>
      </c>
    </row>
    <row r="51" spans="1:36">
      <c r="A51" s="278" t="str">
        <f>'[1]%Distribution'!A52</f>
        <v>Wisconsin</v>
      </c>
      <c r="B51" s="331">
        <f>'[1]Under 5'!AG51</f>
        <v>354955</v>
      </c>
      <c r="C51" s="331">
        <f>'[1]Under 5'!AK51</f>
        <v>352957</v>
      </c>
      <c r="D51" s="331">
        <f>'[1]Under 5'!AL51</f>
        <v>348501</v>
      </c>
      <c r="E51" s="331">
        <f>'[1]Under 5'!AL51</f>
        <v>348501</v>
      </c>
      <c r="F51" s="331">
        <f>'[1]5 through 17'!AG51</f>
        <v>993130</v>
      </c>
      <c r="G51" s="331">
        <f>'[1]5 through 17'!AH51</f>
        <v>987738</v>
      </c>
      <c r="H51" s="331">
        <f>'[1]5 through 17'!AK51</f>
        <v>972913</v>
      </c>
      <c r="I51" s="331">
        <f>'[1]5 through 17'!AL51</f>
        <v>967612</v>
      </c>
      <c r="J51" s="332">
        <f t="shared" si="4"/>
        <v>1348085</v>
      </c>
      <c r="K51" s="332">
        <f t="shared" si="4"/>
        <v>1340695</v>
      </c>
      <c r="L51" s="332">
        <f t="shared" si="0"/>
        <v>1325870</v>
      </c>
      <c r="M51" s="367">
        <f t="shared" si="2"/>
        <v>1316113</v>
      </c>
      <c r="N51" s="331">
        <f>'[1]18 through 24'!AG51</f>
        <v>557772</v>
      </c>
      <c r="O51" s="331">
        <f>'[1]18 through 24'!AH51</f>
        <v>554821</v>
      </c>
      <c r="P51" s="331">
        <f>'[1]18 through 24'!AK51</f>
        <v>551724</v>
      </c>
      <c r="Q51" s="331">
        <f>'[1]18 through 24'!AL51</f>
        <v>555571</v>
      </c>
      <c r="R51" s="322">
        <f>'[1]25 through 34'!L51</f>
        <v>678728</v>
      </c>
      <c r="S51" s="322">
        <f>'[1]25 through 34'!M51</f>
        <v>679072</v>
      </c>
      <c r="T51" s="322">
        <f>'[1]25 through 34'!P51</f>
        <v>714324</v>
      </c>
      <c r="U51" s="322">
        <f>'[1]25 through 34'!Q51</f>
        <v>723377</v>
      </c>
      <c r="V51" s="331">
        <f>'[1]25 through 49'!N51</f>
        <v>1920581</v>
      </c>
      <c r="W51" s="331">
        <f>'[1]25 through 49'!O51</f>
        <v>1909748</v>
      </c>
      <c r="X51" s="331">
        <f>'[1]25 through 49'!R51</f>
        <v>1859733</v>
      </c>
      <c r="Y51" s="331">
        <f>'[1]25 through 49'!S51</f>
        <v>1838683</v>
      </c>
      <c r="Z51" s="331">
        <f>'[1]50 to 64'!N51</f>
        <v>1042167</v>
      </c>
      <c r="AA51" s="331">
        <f>'[1]50 to 64'!O51</f>
        <v>1073544</v>
      </c>
      <c r="AB51" s="331">
        <f>'[1]50 to 64'!R51</f>
        <v>1177214</v>
      </c>
      <c r="AC51" s="331">
        <f>'[1]50 to 64'!S51</f>
        <v>1190099</v>
      </c>
      <c r="AD51" s="331">
        <f>'[1]65 and older'!AG51</f>
        <v>742170</v>
      </c>
      <c r="AE51" s="331">
        <f>'[1]65 and older'!AH51</f>
        <v>758203</v>
      </c>
      <c r="AF51" s="331">
        <f>'[1]65 and older'!AK51</f>
        <v>794244</v>
      </c>
      <c r="AG51" s="331">
        <f>'[1]65 and older'!AL51</f>
        <v>824088</v>
      </c>
      <c r="AH51" s="389">
        <f>'[1]25 to 64'!AI51</f>
        <v>3005901</v>
      </c>
      <c r="AI51" s="389">
        <f>'[1]25 to 64'!AK51</f>
        <v>3036947</v>
      </c>
      <c r="AJ51" s="389">
        <f>'[1]25 to 64'!AM51</f>
        <v>3025987</v>
      </c>
    </row>
    <row r="52" spans="1:36">
      <c r="A52" s="265" t="str">
        <f>'[1]%Distribution'!A53</f>
        <v>Northeast</v>
      </c>
      <c r="B52" s="329">
        <f>'[1]Under 5'!AG52</f>
        <v>3251280</v>
      </c>
      <c r="C52" s="329">
        <f>'[1]Under 5'!AK52</f>
        <v>3218851</v>
      </c>
      <c r="D52" s="329">
        <f>'[1]Under 5'!AL52</f>
        <v>3205995</v>
      </c>
      <c r="E52" s="329">
        <f>'[1]Under 5'!AL52</f>
        <v>3205995</v>
      </c>
      <c r="F52" s="329">
        <f>'[1]5 through 17'!AG52</f>
        <v>9324565</v>
      </c>
      <c r="G52" s="329">
        <f>'[1]5 through 17'!AH52</f>
        <v>9227266</v>
      </c>
      <c r="H52" s="329">
        <f>'[1]5 through 17'!AK52</f>
        <v>8994355</v>
      </c>
      <c r="I52" s="329">
        <f>'[1]5 through 17'!AL52</f>
        <v>8907896</v>
      </c>
      <c r="J52" s="330">
        <f t="shared" si="4"/>
        <v>12575845</v>
      </c>
      <c r="K52" s="330">
        <f t="shared" si="4"/>
        <v>12446117</v>
      </c>
      <c r="L52" s="330">
        <f t="shared" si="0"/>
        <v>12213206</v>
      </c>
      <c r="M52" s="330">
        <f t="shared" si="2"/>
        <v>12113891</v>
      </c>
      <c r="N52" s="329">
        <f>'[1]18 through 24'!AG52</f>
        <v>5238798</v>
      </c>
      <c r="O52" s="329">
        <f>'[1]18 through 24'!AH52</f>
        <v>5328269</v>
      </c>
      <c r="P52" s="329">
        <f>'[1]18 through 24'!AK52</f>
        <v>5490074</v>
      </c>
      <c r="Q52" s="329">
        <f>'[1]18 through 24'!AL52</f>
        <v>5493990</v>
      </c>
      <c r="R52" s="321">
        <f>'[1]25 through 34'!L52</f>
        <v>6891106</v>
      </c>
      <c r="S52" s="321">
        <f>'[1]25 through 34'!M52</f>
        <v>6819856</v>
      </c>
      <c r="T52" s="321">
        <f>'[1]25 through 34'!P52</f>
        <v>6972959</v>
      </c>
      <c r="U52" s="321">
        <f>'[1]25 through 34'!Q52</f>
        <v>7062890</v>
      </c>
      <c r="V52" s="329">
        <f>'[1]25 through 49'!N52</f>
        <v>19103921</v>
      </c>
      <c r="W52" s="329">
        <f>'[1]25 through 49'!O52</f>
        <v>18968146</v>
      </c>
      <c r="X52" s="329">
        <f>'[1]25 through 49'!R52</f>
        <v>18600750</v>
      </c>
      <c r="Y52" s="329">
        <f>'[1]25 through 49'!S52</f>
        <v>18522999</v>
      </c>
      <c r="Z52" s="329">
        <f>'[1]50 to 64'!N52</f>
        <v>10241199</v>
      </c>
      <c r="AA52" s="329">
        <f>'[1]50 to 64'!O52</f>
        <v>10481859</v>
      </c>
      <c r="AB52" s="329">
        <f>'[1]50 to 64'!R52</f>
        <v>11352607</v>
      </c>
      <c r="AC52" s="329">
        <f>'[1]50 to 64'!S52</f>
        <v>11422927</v>
      </c>
      <c r="AD52" s="329">
        <f>'[1]65 and older'!AG52</f>
        <v>7493599</v>
      </c>
      <c r="AE52" s="329">
        <f>'[1]65 and older'!AH52</f>
        <v>7623738</v>
      </c>
      <c r="AF52" s="329">
        <f>'[1]65 and older'!AK52</f>
        <v>7941862</v>
      </c>
      <c r="AG52" s="329">
        <f>'[1]65 and older'!AL52</f>
        <v>8217985</v>
      </c>
      <c r="AH52" s="389">
        <f>'[1]25 to 64'!AI52</f>
        <v>29607840</v>
      </c>
      <c r="AI52" s="389">
        <f>'[1]25 to 64'!AK52</f>
        <v>29953357</v>
      </c>
      <c r="AJ52" s="389">
        <f>'[1]25 to 64'!AM52</f>
        <v>29991373</v>
      </c>
    </row>
    <row r="53" spans="1:36">
      <c r="A53" s="265"/>
      <c r="B53" s="329"/>
      <c r="C53" s="329"/>
      <c r="D53" s="329"/>
      <c r="E53" s="329"/>
      <c r="F53" s="329"/>
      <c r="G53" s="329"/>
      <c r="H53" s="329"/>
      <c r="I53" s="329"/>
      <c r="J53" s="330"/>
      <c r="K53" s="330"/>
      <c r="L53" s="330"/>
      <c r="M53" s="330"/>
      <c r="N53" s="329"/>
      <c r="O53" s="329"/>
      <c r="P53" s="329"/>
      <c r="Q53" s="329"/>
      <c r="R53" s="321"/>
      <c r="S53" s="321"/>
      <c r="T53" s="321"/>
      <c r="U53" s="321"/>
      <c r="V53" s="329"/>
      <c r="W53" s="329"/>
      <c r="X53" s="329"/>
      <c r="Y53" s="329"/>
      <c r="Z53" s="329"/>
      <c r="AA53" s="329"/>
      <c r="AB53" s="329"/>
      <c r="AC53" s="329"/>
      <c r="AD53" s="329"/>
      <c r="AE53" s="329"/>
      <c r="AF53" s="329"/>
      <c r="AG53" s="329"/>
      <c r="AH53" s="389"/>
      <c r="AI53" s="389"/>
      <c r="AJ53" s="389"/>
    </row>
    <row r="54" spans="1:36">
      <c r="A54" s="265" t="str">
        <f>'[1]%Distribution'!A55</f>
        <v>Connecticut</v>
      </c>
      <c r="B54" s="329">
        <f>'[1]Under 5'!AG54</f>
        <v>207766</v>
      </c>
      <c r="C54" s="329">
        <f>'[1]Under 5'!AK54</f>
        <v>197747</v>
      </c>
      <c r="D54" s="329">
        <f>'[1]Under 5'!AL54</f>
        <v>194452</v>
      </c>
      <c r="E54" s="329">
        <f>'[1]Under 5'!AL54</f>
        <v>194452</v>
      </c>
      <c r="F54" s="329">
        <f>'[1]5 through 17'!AG54</f>
        <v>625658</v>
      </c>
      <c r="G54" s="329">
        <f>'[1]5 through 17'!AH54</f>
        <v>621121</v>
      </c>
      <c r="H54" s="329">
        <f>'[1]5 through 17'!AK54</f>
        <v>607362</v>
      </c>
      <c r="I54" s="329">
        <f>'[1]5 through 17'!AL54</f>
        <v>600507</v>
      </c>
      <c r="J54" s="330">
        <f t="shared" ref="J54:K63" si="5">B54+F54</f>
        <v>833424</v>
      </c>
      <c r="K54" s="330">
        <f t="shared" si="5"/>
        <v>818868</v>
      </c>
      <c r="L54" s="330">
        <f t="shared" si="0"/>
        <v>805109</v>
      </c>
      <c r="M54" s="330">
        <f t="shared" si="2"/>
        <v>794959</v>
      </c>
      <c r="N54" s="329">
        <f>'[1]18 through 24'!AG54</f>
        <v>315416</v>
      </c>
      <c r="O54" s="329">
        <f>'[1]18 through 24'!AH54</f>
        <v>320333</v>
      </c>
      <c r="P54" s="329">
        <f>'[1]18 through 24'!AK54</f>
        <v>336613</v>
      </c>
      <c r="Q54" s="329">
        <f>'[1]18 through 24'!AL54</f>
        <v>339381</v>
      </c>
      <c r="R54" s="321">
        <f>'[1]25 through 34'!L54</f>
        <v>409334</v>
      </c>
      <c r="S54" s="321">
        <f>'[1]25 through 34'!M54</f>
        <v>403327</v>
      </c>
      <c r="T54" s="321">
        <f>'[1]25 through 34'!P54</f>
        <v>415499</v>
      </c>
      <c r="U54" s="321">
        <f>'[1]25 through 34'!Q54</f>
        <v>422168</v>
      </c>
      <c r="V54" s="329">
        <f>'[1]25 through 49'!N54</f>
        <v>1224317</v>
      </c>
      <c r="W54" s="329">
        <f>'[1]25 through 49'!O54</f>
        <v>1215812</v>
      </c>
      <c r="X54" s="329">
        <f>'[1]25 through 49'!R54</f>
        <v>1181866</v>
      </c>
      <c r="Y54" s="329">
        <f>'[1]25 through 49'!S54</f>
        <v>1169825</v>
      </c>
      <c r="Z54" s="329">
        <f>'[1]50 to 64'!N54</f>
        <v>672652</v>
      </c>
      <c r="AA54" s="329">
        <f>'[1]50 to 64'!O54</f>
        <v>689734</v>
      </c>
      <c r="AB54" s="329">
        <f>'[1]50 to 64'!R54</f>
        <v>749984</v>
      </c>
      <c r="AC54" s="329">
        <f>'[1]50 to 64'!S54</f>
        <v>755319</v>
      </c>
      <c r="AD54" s="329">
        <f>'[1]65 and older'!AG54</f>
        <v>481461</v>
      </c>
      <c r="AE54" s="329">
        <f>'[1]65 and older'!AH54</f>
        <v>492671</v>
      </c>
      <c r="AF54" s="329">
        <f>'[1]65 and older'!AK54</f>
        <v>515376</v>
      </c>
      <c r="AG54" s="329">
        <f>'[1]65 and older'!AL54</f>
        <v>532281</v>
      </c>
      <c r="AH54" s="389">
        <f>'[1]25 to 64'!AI54</f>
        <v>1915174</v>
      </c>
      <c r="AI54" s="389">
        <f>'[1]25 to 64'!AK54</f>
        <v>1931850</v>
      </c>
      <c r="AJ54" s="389">
        <f>'[1]25 to 64'!AM54</f>
        <v>1920952</v>
      </c>
    </row>
    <row r="55" spans="1:36">
      <c r="A55" s="265" t="str">
        <f>'[1]%Distribution'!A56</f>
        <v>Maine</v>
      </c>
      <c r="B55" s="329">
        <f>'[1]Under 5'!AG55</f>
        <v>70937</v>
      </c>
      <c r="C55" s="329">
        <f>'[1]Under 5'!AK55</f>
        <v>67298</v>
      </c>
      <c r="D55" s="329">
        <f>'[1]Under 5'!AL55</f>
        <v>66114</v>
      </c>
      <c r="E55" s="329">
        <f>'[1]Under 5'!AL55</f>
        <v>66114</v>
      </c>
      <c r="F55" s="329">
        <f>'[1]5 through 17'!AG55</f>
        <v>214740</v>
      </c>
      <c r="G55" s="329">
        <f>'[1]5 through 17'!AH55</f>
        <v>210680</v>
      </c>
      <c r="H55" s="329">
        <f>'[1]5 through 17'!AK55</f>
        <v>201439</v>
      </c>
      <c r="I55" s="329">
        <f>'[1]5 through 17'!AL55</f>
        <v>198732</v>
      </c>
      <c r="J55" s="330">
        <f t="shared" si="5"/>
        <v>285677</v>
      </c>
      <c r="K55" s="330">
        <f t="shared" si="5"/>
        <v>277978</v>
      </c>
      <c r="L55" s="330">
        <f t="shared" si="0"/>
        <v>268737</v>
      </c>
      <c r="M55" s="330">
        <f t="shared" si="2"/>
        <v>264846</v>
      </c>
      <c r="N55" s="329">
        <f>'[1]18 through 24'!AG55</f>
        <v>116191</v>
      </c>
      <c r="O55" s="329">
        <f>'[1]18 through 24'!AH55</f>
        <v>117074</v>
      </c>
      <c r="P55" s="329">
        <f>'[1]18 through 24'!AK55</f>
        <v>116168</v>
      </c>
      <c r="Q55" s="329">
        <f>'[1]18 through 24'!AL55</f>
        <v>115378</v>
      </c>
      <c r="R55" s="321">
        <f>'[1]25 through 34'!L55</f>
        <v>145950</v>
      </c>
      <c r="S55" s="321">
        <f>'[1]25 through 34'!M55</f>
        <v>143685</v>
      </c>
      <c r="T55" s="321">
        <f>'[1]25 through 34'!P55</f>
        <v>144210</v>
      </c>
      <c r="U55" s="321">
        <f>'[1]25 through 34'!Q55</f>
        <v>144794</v>
      </c>
      <c r="V55" s="329">
        <f>'[1]25 through 49'!N55</f>
        <v>444071</v>
      </c>
      <c r="W55" s="329">
        <f>'[1]25 through 49'!O55</f>
        <v>437984</v>
      </c>
      <c r="X55" s="329">
        <f>'[1]25 through 49'!R55</f>
        <v>415127</v>
      </c>
      <c r="Y55" s="329">
        <f>'[1]25 through 49'!S55</f>
        <v>409527</v>
      </c>
      <c r="Z55" s="329">
        <f>'[1]50 to 64'!N55</f>
        <v>282936</v>
      </c>
      <c r="AA55" s="329">
        <f>'[1]50 to 64'!O55</f>
        <v>290386</v>
      </c>
      <c r="AB55" s="329">
        <f>'[1]50 to 64'!R55</f>
        <v>311773</v>
      </c>
      <c r="AC55" s="329">
        <f>'[1]50 to 64'!S55</f>
        <v>312408</v>
      </c>
      <c r="AD55" s="329">
        <f>'[1]65 and older'!AG55</f>
        <v>198165</v>
      </c>
      <c r="AE55" s="329">
        <f>'[1]65 and older'!AH55</f>
        <v>203351</v>
      </c>
      <c r="AF55" s="329">
        <f>'[1]65 and older'!AK55</f>
        <v>216039</v>
      </c>
      <c r="AG55" s="329">
        <f>'[1]65 and older'!AL55</f>
        <v>226342</v>
      </c>
      <c r="AH55" s="389">
        <f>'[1]25 to 64'!AI55</f>
        <v>727143</v>
      </c>
      <c r="AI55" s="389">
        <f>'[1]25 to 64'!AK55</f>
        <v>726900</v>
      </c>
      <c r="AJ55" s="389">
        <f>'[1]25 to 64'!AM55</f>
        <v>718164</v>
      </c>
    </row>
    <row r="56" spans="1:36">
      <c r="A56" s="265" t="str">
        <f>'[1]%Distribution'!A57</f>
        <v>Massachusetts</v>
      </c>
      <c r="B56" s="329">
        <f>'[1]Under 5'!AG56</f>
        <v>368602</v>
      </c>
      <c r="C56" s="329">
        <f>'[1]Under 5'!AK56</f>
        <v>366247</v>
      </c>
      <c r="D56" s="329">
        <f>'[1]Under 5'!AL56</f>
        <v>365644</v>
      </c>
      <c r="E56" s="329">
        <f>'[1]Under 5'!AL56</f>
        <v>365644</v>
      </c>
      <c r="F56" s="329">
        <f>'[1]5 through 17'!AG56</f>
        <v>1070844</v>
      </c>
      <c r="G56" s="329">
        <f>'[1]5 through 17'!AH56</f>
        <v>1061465</v>
      </c>
      <c r="H56" s="329">
        <f>'[1]5 through 17'!AK56</f>
        <v>1040993</v>
      </c>
      <c r="I56" s="329">
        <f>'[1]5 through 17'!AL56</f>
        <v>1033773</v>
      </c>
      <c r="J56" s="330">
        <f t="shared" si="5"/>
        <v>1439446</v>
      </c>
      <c r="K56" s="330">
        <f t="shared" si="5"/>
        <v>1427712</v>
      </c>
      <c r="L56" s="330">
        <f t="shared" si="0"/>
        <v>1407240</v>
      </c>
      <c r="M56" s="330">
        <f t="shared" si="2"/>
        <v>1399417</v>
      </c>
      <c r="N56" s="329">
        <f>'[1]18 through 24'!AG56</f>
        <v>651571</v>
      </c>
      <c r="O56" s="329">
        <f>'[1]18 through 24'!AH56</f>
        <v>663195</v>
      </c>
      <c r="P56" s="329">
        <f>'[1]18 through 24'!AK56</f>
        <v>689059</v>
      </c>
      <c r="Q56" s="329">
        <f>'[1]18 through 24'!AL56</f>
        <v>689036</v>
      </c>
      <c r="R56" s="321">
        <f>'[1]25 through 34'!L56</f>
        <v>831115</v>
      </c>
      <c r="S56" s="321">
        <f>'[1]25 through 34'!M56</f>
        <v>817276</v>
      </c>
      <c r="T56" s="321">
        <f>'[1]25 through 34'!P56</f>
        <v>836285</v>
      </c>
      <c r="U56" s="321">
        <f>'[1]25 through 34'!Q56</f>
        <v>850539</v>
      </c>
      <c r="V56" s="329">
        <f>'[1]25 through 49'!N56</f>
        <v>2281630</v>
      </c>
      <c r="W56" s="329">
        <f>'[1]25 through 49'!O56</f>
        <v>2268986</v>
      </c>
      <c r="X56" s="329">
        <f>'[1]25 through 49'!R56</f>
        <v>2244012</v>
      </c>
      <c r="Y56" s="329">
        <f>'[1]25 through 49'!S56</f>
        <v>2242271</v>
      </c>
      <c r="Z56" s="329">
        <f>'[1]50 to 64'!N56</f>
        <v>1199113</v>
      </c>
      <c r="AA56" s="329">
        <f>'[1]50 to 64'!O56</f>
        <v>1230797</v>
      </c>
      <c r="AB56" s="329">
        <f>'[1]50 to 64'!R56</f>
        <v>1344061</v>
      </c>
      <c r="AC56" s="329">
        <f>'[1]50 to 64'!S56</f>
        <v>1356646</v>
      </c>
      <c r="AD56" s="329">
        <f>'[1]65 and older'!AG56</f>
        <v>859799</v>
      </c>
      <c r="AE56" s="329">
        <f>'[1]65 and older'!AH56</f>
        <v>876691</v>
      </c>
      <c r="AF56" s="329">
        <f>'[1]65 and older'!AK56</f>
        <v>921913</v>
      </c>
      <c r="AG56" s="329">
        <f>'[1]65 and older'!AL56</f>
        <v>957933</v>
      </c>
      <c r="AH56" s="389">
        <f>'[1]25 to 64'!AI56</f>
        <v>3527611</v>
      </c>
      <c r="AI56" s="389">
        <f>'[1]25 to 64'!AK56</f>
        <v>3588073</v>
      </c>
      <c r="AJ56" s="389">
        <f>'[1]25 to 64'!AM56</f>
        <v>3618695</v>
      </c>
    </row>
    <row r="57" spans="1:36" s="199" customFormat="1">
      <c r="A57" s="265" t="str">
        <f>'[1]%Distribution'!A58</f>
        <v>New Hampshire</v>
      </c>
      <c r="B57" s="329">
        <f>'[1]Under 5'!AG57</f>
        <v>73911</v>
      </c>
      <c r="C57" s="329">
        <f>'[1]Under 5'!AK57</f>
        <v>67890</v>
      </c>
      <c r="D57" s="329">
        <f>'[1]Under 5'!AL57</f>
        <v>66437</v>
      </c>
      <c r="E57" s="329">
        <f>'[1]Under 5'!AL57</f>
        <v>66437</v>
      </c>
      <c r="F57" s="329">
        <f>'[1]5 through 17'!AG57</f>
        <v>226719</v>
      </c>
      <c r="G57" s="329">
        <f>'[1]5 through 17'!AH57</f>
        <v>222949</v>
      </c>
      <c r="H57" s="329">
        <f>'[1]5 through 17'!AK57</f>
        <v>212596</v>
      </c>
      <c r="I57" s="329">
        <f>'[1]5 through 17'!AL57</f>
        <v>209381</v>
      </c>
      <c r="J57" s="330">
        <f t="shared" si="5"/>
        <v>300630</v>
      </c>
      <c r="K57" s="330">
        <f t="shared" si="5"/>
        <v>290839</v>
      </c>
      <c r="L57" s="330">
        <f t="shared" si="0"/>
        <v>280486</v>
      </c>
      <c r="M57" s="330">
        <f t="shared" si="2"/>
        <v>275818</v>
      </c>
      <c r="N57" s="329">
        <f>'[1]18 through 24'!AG57</f>
        <v>121960</v>
      </c>
      <c r="O57" s="329">
        <f>'[1]18 through 24'!AH57</f>
        <v>122850</v>
      </c>
      <c r="P57" s="329">
        <f>'[1]18 through 24'!AK57</f>
        <v>125144</v>
      </c>
      <c r="Q57" s="329">
        <f>'[1]18 through 24'!AL57</f>
        <v>125909</v>
      </c>
      <c r="R57" s="321">
        <f>'[1]25 through 34'!L57</f>
        <v>146481</v>
      </c>
      <c r="S57" s="321">
        <f>'[1]25 through 34'!M57</f>
        <v>144653</v>
      </c>
      <c r="T57" s="321">
        <f>'[1]25 through 34'!P57</f>
        <v>143520</v>
      </c>
      <c r="U57" s="321">
        <f>'[1]25 through 34'!Q57</f>
        <v>145031</v>
      </c>
      <c r="V57" s="329">
        <f>'[1]25 through 49'!N57</f>
        <v>458017</v>
      </c>
      <c r="W57" s="329">
        <f>'[1]25 through 49'!O57</f>
        <v>451422</v>
      </c>
      <c r="X57" s="329">
        <f>'[1]25 through 49'!R57</f>
        <v>427582</v>
      </c>
      <c r="Y57" s="329">
        <f>'[1]25 through 49'!S57</f>
        <v>421602</v>
      </c>
      <c r="Z57" s="329">
        <f>'[1]50 to 64'!N57</f>
        <v>265741</v>
      </c>
      <c r="AA57" s="329">
        <f>'[1]50 to 64'!O57</f>
        <v>274436</v>
      </c>
      <c r="AB57" s="329">
        <f>'[1]50 to 64'!R57</f>
        <v>300789</v>
      </c>
      <c r="AC57" s="329">
        <f>'[1]50 to 64'!S57</f>
        <v>303900</v>
      </c>
      <c r="AD57" s="329">
        <f>'[1]65 and older'!AG57</f>
        <v>166192</v>
      </c>
      <c r="AE57" s="329">
        <f>'[1]65 and older'!AH57</f>
        <v>171302</v>
      </c>
      <c r="AF57" s="329">
        <f>'[1]65 and older'!AK57</f>
        <v>184074</v>
      </c>
      <c r="AG57" s="329">
        <f>'[1]65 and older'!AL57</f>
        <v>194388</v>
      </c>
      <c r="AH57" s="389">
        <f>'[1]25 to 64'!AI57</f>
        <v>726671</v>
      </c>
      <c r="AI57" s="389">
        <f>'[1]25 to 64'!AK57</f>
        <v>728371</v>
      </c>
      <c r="AJ57" s="389">
        <f>'[1]25 to 64'!AM57</f>
        <v>722083</v>
      </c>
    </row>
    <row r="58" spans="1:36" s="199" customFormat="1">
      <c r="A58" s="265" t="str">
        <f>'[1]%Distribution'!A59</f>
        <v>New Jersey</v>
      </c>
      <c r="B58" s="329">
        <f>'[1]Under 5'!AG58</f>
        <v>551472</v>
      </c>
      <c r="C58" s="329">
        <f>'[1]Under 5'!AK58</f>
        <v>539384</v>
      </c>
      <c r="D58" s="329">
        <f>'[1]Under 5'!AL58</f>
        <v>536221</v>
      </c>
      <c r="E58" s="329">
        <f>'[1]Under 5'!AL58</f>
        <v>536221</v>
      </c>
      <c r="F58" s="329">
        <f>'[1]5 through 17'!AG58</f>
        <v>1539719</v>
      </c>
      <c r="G58" s="329">
        <f>'[1]5 through 17'!AH58</f>
        <v>1530186</v>
      </c>
      <c r="H58" s="329">
        <f>'[1]5 through 17'!AK58</f>
        <v>1510069</v>
      </c>
      <c r="I58" s="329">
        <f>'[1]5 through 17'!AL58</f>
        <v>1498885</v>
      </c>
      <c r="J58" s="330">
        <f t="shared" si="5"/>
        <v>2091191</v>
      </c>
      <c r="K58" s="330">
        <f t="shared" si="5"/>
        <v>2069570</v>
      </c>
      <c r="L58" s="330">
        <f t="shared" si="0"/>
        <v>2049453</v>
      </c>
      <c r="M58" s="330">
        <f t="shared" si="2"/>
        <v>2035106</v>
      </c>
      <c r="N58" s="329">
        <f>'[1]18 through 24'!AG58</f>
        <v>739056</v>
      </c>
      <c r="O58" s="329">
        <f>'[1]18 through 24'!AH58</f>
        <v>751645</v>
      </c>
      <c r="P58" s="329">
        <f>'[1]18 through 24'!AK58</f>
        <v>778439</v>
      </c>
      <c r="Q58" s="329">
        <f>'[1]18 through 24'!AL58</f>
        <v>785091</v>
      </c>
      <c r="R58" s="321">
        <f>'[1]25 through 34'!L58</f>
        <v>1108159</v>
      </c>
      <c r="S58" s="321">
        <f>'[1]25 through 34'!M58</f>
        <v>1091665</v>
      </c>
      <c r="T58" s="321">
        <f>'[1]25 through 34'!P58</f>
        <v>1103589</v>
      </c>
      <c r="U58" s="321">
        <f>'[1]25 through 34'!Q58</f>
        <v>1113001</v>
      </c>
      <c r="V58" s="329">
        <f>'[1]25 through 49'!N58</f>
        <v>3118077</v>
      </c>
      <c r="W58" s="329">
        <f>'[1]25 through 49'!O58</f>
        <v>3095303</v>
      </c>
      <c r="X58" s="329">
        <f>'[1]25 through 49'!R58</f>
        <v>3026978</v>
      </c>
      <c r="Y58" s="329">
        <f>'[1]25 through 49'!S58</f>
        <v>3006638</v>
      </c>
      <c r="Z58" s="329">
        <f>'[1]50 to 64'!N58</f>
        <v>1594433</v>
      </c>
      <c r="AA58" s="329">
        <f>'[1]50 to 64'!O58</f>
        <v>1630033</v>
      </c>
      <c r="AB58" s="329">
        <f>'[1]50 to 64'!R58</f>
        <v>1773365</v>
      </c>
      <c r="AC58" s="329">
        <f>'[1]50 to 64'!S58</f>
        <v>1790651</v>
      </c>
      <c r="AD58" s="329">
        <f>'[1]65 and older'!AG58</f>
        <v>1135128</v>
      </c>
      <c r="AE58" s="329">
        <f>'[1]65 and older'!AH58</f>
        <v>1156939</v>
      </c>
      <c r="AF58" s="329">
        <f>'[1]65 and older'!AK58</f>
        <v>1208404</v>
      </c>
      <c r="AG58" s="329">
        <f>'[1]65 and older'!AL58</f>
        <v>1250263</v>
      </c>
      <c r="AH58" s="389">
        <f>'[1]25 to 64'!AI58</f>
        <v>4751153</v>
      </c>
      <c r="AI58" s="389">
        <f>'[1]25 to 64'!AK58</f>
        <v>4800343</v>
      </c>
      <c r="AJ58" s="389">
        <f>'[1]25 to 64'!AM58</f>
        <v>4801833</v>
      </c>
    </row>
    <row r="59" spans="1:36" s="199" customFormat="1">
      <c r="A59" s="265" t="str">
        <f>'[1]%Distribution'!A60</f>
        <v>New York</v>
      </c>
      <c r="B59" s="329">
        <f>'[1]Under 5'!AG59</f>
        <v>1157938</v>
      </c>
      <c r="C59" s="329">
        <f>'[1]Under 5'!AK59</f>
        <v>1168257</v>
      </c>
      <c r="D59" s="329">
        <f>'[1]Under 5'!AL59</f>
        <v>1170917</v>
      </c>
      <c r="E59" s="329">
        <f>'[1]Under 5'!AL59</f>
        <v>1170917</v>
      </c>
      <c r="F59" s="329">
        <f>'[1]5 through 17'!AG59</f>
        <v>3258085</v>
      </c>
      <c r="G59" s="329">
        <f>'[1]5 through 17'!AH59</f>
        <v>3217110</v>
      </c>
      <c r="H59" s="329">
        <f>'[1]5 through 17'!AK59</f>
        <v>3126298</v>
      </c>
      <c r="I59" s="329">
        <f>'[1]5 through 17'!AL59</f>
        <v>3093777</v>
      </c>
      <c r="J59" s="330">
        <f t="shared" si="5"/>
        <v>4416023</v>
      </c>
      <c r="K59" s="330">
        <f t="shared" si="5"/>
        <v>4385367</v>
      </c>
      <c r="L59" s="330">
        <f t="shared" si="0"/>
        <v>4294555</v>
      </c>
      <c r="M59" s="330">
        <f t="shared" si="2"/>
        <v>4264694</v>
      </c>
      <c r="N59" s="329">
        <f>'[1]18 through 24'!AG59</f>
        <v>1899149</v>
      </c>
      <c r="O59" s="329">
        <f>'[1]18 through 24'!AH59</f>
        <v>1938358</v>
      </c>
      <c r="P59" s="329">
        <f>'[1]18 through 24'!AK59</f>
        <v>1992504</v>
      </c>
      <c r="Q59" s="329">
        <f>'[1]18 through 24'!AL59</f>
        <v>1993521</v>
      </c>
      <c r="R59" s="321">
        <f>'[1]25 through 34'!L59</f>
        <v>2583308</v>
      </c>
      <c r="S59" s="321">
        <f>'[1]25 through 34'!M59</f>
        <v>2560871</v>
      </c>
      <c r="T59" s="321">
        <f>'[1]25 through 34'!P59</f>
        <v>2635446</v>
      </c>
      <c r="U59" s="321">
        <f>'[1]25 through 34'!Q59</f>
        <v>2670880</v>
      </c>
      <c r="V59" s="329">
        <f>'[1]25 through 49'!N59</f>
        <v>6825006</v>
      </c>
      <c r="W59" s="329">
        <f>'[1]25 through 49'!O59</f>
        <v>6790893</v>
      </c>
      <c r="X59" s="329">
        <f>'[1]25 through 49'!R59</f>
        <v>6718240</v>
      </c>
      <c r="Y59" s="329">
        <f>'[1]25 through 49'!S59</f>
        <v>6709334</v>
      </c>
      <c r="Z59" s="329">
        <f>'[1]50 to 64'!N59</f>
        <v>3476610</v>
      </c>
      <c r="AA59" s="329">
        <f>'[1]50 to 64'!O59</f>
        <v>3549262</v>
      </c>
      <c r="AB59" s="329">
        <f>'[1]50 to 64'!R59</f>
        <v>3827389</v>
      </c>
      <c r="AC59" s="329">
        <f>'[1]50 to 64'!S59</f>
        <v>3851523</v>
      </c>
      <c r="AD59" s="329">
        <f>'[1]65 and older'!AG59</f>
        <v>2515547</v>
      </c>
      <c r="AE59" s="329">
        <f>'[1]65 and older'!AH59</f>
        <v>2556491</v>
      </c>
      <c r="AF59" s="329">
        <f>'[1]65 and older'!AK59</f>
        <v>2670040</v>
      </c>
      <c r="AG59" s="329">
        <f>'[1]65 and older'!AL59</f>
        <v>2757053</v>
      </c>
      <c r="AH59" s="389">
        <f>'[1]25 to 64'!AI59</f>
        <v>10401232</v>
      </c>
      <c r="AI59" s="389">
        <f>'[1]25 to 64'!AK59</f>
        <v>10545629</v>
      </c>
      <c r="AJ59" s="389">
        <f>'[1]25 to 64'!AM59</f>
        <v>10596124</v>
      </c>
    </row>
    <row r="60" spans="1:36">
      <c r="A60" s="265" t="str">
        <f>'[1]%Distribution'!A61</f>
        <v>Pennsylvania</v>
      </c>
      <c r="B60" s="329">
        <f>'[1]Under 5'!AG60</f>
        <v>728040</v>
      </c>
      <c r="C60" s="329">
        <f>'[1]Under 5'!AK60</f>
        <v>724505</v>
      </c>
      <c r="D60" s="329">
        <f>'[1]Under 5'!AL60</f>
        <v>720031</v>
      </c>
      <c r="E60" s="329">
        <f>'[1]Under 5'!AL60</f>
        <v>720031</v>
      </c>
      <c r="F60" s="329">
        <f>'[1]5 through 17'!AG60</f>
        <v>2112900</v>
      </c>
      <c r="G60" s="329">
        <f>'[1]5 through 17'!AH60</f>
        <v>2092754</v>
      </c>
      <c r="H60" s="329">
        <f>'[1]5 through 17'!AK60</f>
        <v>2036838</v>
      </c>
      <c r="I60" s="329">
        <f>'[1]5 through 17'!AL60</f>
        <v>2017874</v>
      </c>
      <c r="J60" s="330">
        <f t="shared" si="5"/>
        <v>2840940</v>
      </c>
      <c r="K60" s="330">
        <f t="shared" si="5"/>
        <v>2817259</v>
      </c>
      <c r="L60" s="330">
        <f t="shared" si="0"/>
        <v>2761343</v>
      </c>
      <c r="M60" s="330">
        <f t="shared" si="2"/>
        <v>2737905</v>
      </c>
      <c r="N60" s="329">
        <f>'[1]18 through 24'!AG60</f>
        <v>1213494</v>
      </c>
      <c r="O60" s="329">
        <f>'[1]18 through 24'!AH60</f>
        <v>1231892</v>
      </c>
      <c r="P60" s="329">
        <f>'[1]18 through 24'!AK60</f>
        <v>1265860</v>
      </c>
      <c r="Q60" s="329">
        <f>'[1]18 through 24'!AL60</f>
        <v>1259518</v>
      </c>
      <c r="R60" s="321">
        <f>'[1]25 through 34'!L60</f>
        <v>1467799</v>
      </c>
      <c r="S60" s="321">
        <f>'[1]25 through 34'!M60</f>
        <v>1462241</v>
      </c>
      <c r="T60" s="321">
        <f>'[1]25 through 34'!P60</f>
        <v>1498834</v>
      </c>
      <c r="U60" s="321">
        <f>'[1]25 through 34'!Q60</f>
        <v>1519226</v>
      </c>
      <c r="V60" s="329">
        <f>'[1]25 through 49'!N60</f>
        <v>4185763</v>
      </c>
      <c r="W60" s="329">
        <f>'[1]25 through 49'!O60</f>
        <v>4149221</v>
      </c>
      <c r="X60" s="329">
        <f>'[1]25 through 49'!R60</f>
        <v>4053123</v>
      </c>
      <c r="Y60" s="329">
        <f>'[1]25 through 49'!S60</f>
        <v>4035590</v>
      </c>
      <c r="Z60" s="329">
        <f>'[1]50 to 64'!N60</f>
        <v>2419638</v>
      </c>
      <c r="AA60" s="329">
        <f>'[1]50 to 64'!O60</f>
        <v>2479684</v>
      </c>
      <c r="AB60" s="329">
        <f>'[1]50 to 64'!R60</f>
        <v>2682225</v>
      </c>
      <c r="AC60" s="329">
        <f>'[1]50 to 64'!S60</f>
        <v>2688546</v>
      </c>
      <c r="AD60" s="329">
        <f>'[1]65 and older'!AG60</f>
        <v>1904102</v>
      </c>
      <c r="AE60" s="329">
        <f>'[1]65 and older'!AH60</f>
        <v>1928703</v>
      </c>
      <c r="AF60" s="329">
        <f>'[1]65 and older'!AK60</f>
        <v>1978759</v>
      </c>
      <c r="AG60" s="329">
        <f>'[1]65 and older'!AL60</f>
        <v>2042916</v>
      </c>
      <c r="AH60" s="389">
        <f>'[1]25 to 64'!AI60</f>
        <v>6663016</v>
      </c>
      <c r="AI60" s="389">
        <f>'[1]25 to 64'!AK60</f>
        <v>6735348</v>
      </c>
      <c r="AJ60" s="389">
        <f>'[1]25 to 64'!AM60</f>
        <v>6722262</v>
      </c>
    </row>
    <row r="61" spans="1:36">
      <c r="A61" s="279" t="str">
        <f>'[1]%Distribution'!A62</f>
        <v>Rhode Island</v>
      </c>
      <c r="B61" s="329">
        <f>'[1]Under 5'!AG61</f>
        <v>59874</v>
      </c>
      <c r="C61" s="329">
        <f>'[1]Under 5'!AK61</f>
        <v>56153</v>
      </c>
      <c r="D61" s="329">
        <f>'[1]Under 5'!AL61</f>
        <v>55319</v>
      </c>
      <c r="E61" s="329">
        <f>'[1]Under 5'!AL61</f>
        <v>55319</v>
      </c>
      <c r="F61" s="329">
        <f>'[1]5 through 17'!AG61</f>
        <v>174028</v>
      </c>
      <c r="G61" s="329">
        <f>'[1]5 through 17'!AH61</f>
        <v>170869</v>
      </c>
      <c r="H61" s="329">
        <f>'[1]5 through 17'!AK61</f>
        <v>163630</v>
      </c>
      <c r="I61" s="329">
        <f>'[1]5 through 17'!AL61</f>
        <v>161272</v>
      </c>
      <c r="J61" s="330">
        <f t="shared" si="5"/>
        <v>233902</v>
      </c>
      <c r="K61" s="330">
        <f t="shared" si="5"/>
        <v>227022</v>
      </c>
      <c r="L61" s="330">
        <f t="shared" si="0"/>
        <v>219783</v>
      </c>
      <c r="M61" s="330">
        <f t="shared" si="2"/>
        <v>216591</v>
      </c>
      <c r="N61" s="329">
        <f>'[1]18 through 24'!AG61</f>
        <v>116708</v>
      </c>
      <c r="O61" s="329">
        <f>'[1]18 through 24'!AH61</f>
        <v>117926</v>
      </c>
      <c r="P61" s="329">
        <f>'[1]18 through 24'!AK61</f>
        <v>120279</v>
      </c>
      <c r="Q61" s="329">
        <f>'[1]18 through 24'!AL61</f>
        <v>119844</v>
      </c>
      <c r="R61" s="321">
        <f>'[1]25 through 34'!L61</f>
        <v>131709</v>
      </c>
      <c r="S61" s="321">
        <f>'[1]25 through 34'!M61</f>
        <v>129193</v>
      </c>
      <c r="T61" s="321">
        <f>'[1]25 through 34'!P61</f>
        <v>126697</v>
      </c>
      <c r="U61" s="321">
        <f>'[1]25 through 34'!Q61</f>
        <v>127477</v>
      </c>
      <c r="V61" s="329">
        <f>'[1]25 through 49'!N61</f>
        <v>361517</v>
      </c>
      <c r="W61" s="329">
        <f>'[1]25 through 49'!O61</f>
        <v>355508</v>
      </c>
      <c r="X61" s="329">
        <f>'[1]25 through 49'!R61</f>
        <v>340048</v>
      </c>
      <c r="Y61" s="329">
        <f>'[1]25 through 49'!S61</f>
        <v>337387</v>
      </c>
      <c r="Z61" s="329">
        <f>'[1]50 to 64'!N61</f>
        <v>197222</v>
      </c>
      <c r="AA61" s="329">
        <f>'[1]50 to 64'!O61</f>
        <v>201558</v>
      </c>
      <c r="AB61" s="329">
        <f>'[1]50 to 64'!R61</f>
        <v>217053</v>
      </c>
      <c r="AC61" s="329">
        <f>'[1]50 to 64'!S61</f>
        <v>218103</v>
      </c>
      <c r="AD61" s="329">
        <f>'[1]65 and older'!AG61</f>
        <v>147966</v>
      </c>
      <c r="AE61" s="329">
        <f>'[1]65 and older'!AH61</f>
        <v>149887</v>
      </c>
      <c r="AF61" s="329">
        <f>'[1]65 and older'!AK61</f>
        <v>153187</v>
      </c>
      <c r="AG61" s="329">
        <f>'[1]65 and older'!AL61</f>
        <v>158379</v>
      </c>
      <c r="AH61" s="389">
        <f>'[1]25 to 64'!AI61</f>
        <v>556137</v>
      </c>
      <c r="AI61" s="389">
        <f>'[1]25 to 64'!AK61</f>
        <v>557101</v>
      </c>
      <c r="AJ61" s="389">
        <f>'[1]25 to 64'!AM61</f>
        <v>556756</v>
      </c>
    </row>
    <row r="62" spans="1:36">
      <c r="A62" s="278" t="str">
        <f>'[1]%Distribution'!A63</f>
        <v>Vermont</v>
      </c>
      <c r="B62" s="331">
        <f>'[1]Under 5'!AG62</f>
        <v>32740</v>
      </c>
      <c r="C62" s="331">
        <f>'[1]Under 5'!AK62</f>
        <v>31370</v>
      </c>
      <c r="D62" s="331">
        <f>'[1]Under 5'!AL62</f>
        <v>30860</v>
      </c>
      <c r="E62" s="331">
        <f>'[1]Under 5'!AL62</f>
        <v>30860</v>
      </c>
      <c r="F62" s="331">
        <f>'[1]5 through 17'!AG62</f>
        <v>101872</v>
      </c>
      <c r="G62" s="331">
        <f>'[1]5 through 17'!AH62</f>
        <v>100132</v>
      </c>
      <c r="H62" s="331">
        <f>'[1]5 through 17'!AK62</f>
        <v>95130</v>
      </c>
      <c r="I62" s="331">
        <f>'[1]5 through 17'!AL62</f>
        <v>93695</v>
      </c>
      <c r="J62" s="332">
        <f t="shared" si="5"/>
        <v>134612</v>
      </c>
      <c r="K62" s="332">
        <f t="shared" si="5"/>
        <v>131502</v>
      </c>
      <c r="L62" s="332">
        <f t="shared" si="0"/>
        <v>126500</v>
      </c>
      <c r="M62" s="367">
        <f t="shared" si="2"/>
        <v>124555</v>
      </c>
      <c r="N62" s="331">
        <f>'[1]18 through 24'!AG62</f>
        <v>65253</v>
      </c>
      <c r="O62" s="331">
        <f>'[1]18 through 24'!AH62</f>
        <v>64996</v>
      </c>
      <c r="P62" s="331">
        <f>'[1]18 through 24'!AK62</f>
        <v>66008</v>
      </c>
      <c r="Q62" s="331">
        <f>'[1]18 through 24'!AL62</f>
        <v>66312</v>
      </c>
      <c r="R62" s="322">
        <f>'[1]25 through 34'!L62</f>
        <v>67251</v>
      </c>
      <c r="S62" s="322">
        <f>'[1]25 through 34'!M62</f>
        <v>66945</v>
      </c>
      <c r="T62" s="322">
        <f>'[1]25 through 34'!P62</f>
        <v>68879</v>
      </c>
      <c r="U62" s="322">
        <f>'[1]25 through 34'!Q62</f>
        <v>69774</v>
      </c>
      <c r="V62" s="331">
        <f>'[1]25 through 49'!N62</f>
        <v>205523</v>
      </c>
      <c r="W62" s="331">
        <f>'[1]25 through 49'!O62</f>
        <v>203017</v>
      </c>
      <c r="X62" s="331">
        <f>'[1]25 through 49'!R62</f>
        <v>193774</v>
      </c>
      <c r="Y62" s="331">
        <f>'[1]25 through 49'!S62</f>
        <v>190825</v>
      </c>
      <c r="Z62" s="331">
        <f>'[1]50 to 64'!N62</f>
        <v>132854</v>
      </c>
      <c r="AA62" s="331">
        <f>'[1]50 to 64'!O62</f>
        <v>135969</v>
      </c>
      <c r="AB62" s="331">
        <f>'[1]50 to 64'!R62</f>
        <v>145968</v>
      </c>
      <c r="AC62" s="331">
        <f>'[1]50 to 64'!S62</f>
        <v>145831</v>
      </c>
      <c r="AD62" s="331">
        <f>'[1]65 and older'!AG62</f>
        <v>85239</v>
      </c>
      <c r="AE62" s="331">
        <f>'[1]65 and older'!AH62</f>
        <v>87703</v>
      </c>
      <c r="AF62" s="331">
        <f>'[1]65 and older'!AK62</f>
        <v>94070</v>
      </c>
      <c r="AG62" s="331">
        <f>'[1]65 and older'!AL62</f>
        <v>98430</v>
      </c>
      <c r="AH62" s="389">
        <f>'[1]25 to 64'!AI62</f>
        <v>339703</v>
      </c>
      <c r="AI62" s="389">
        <f>'[1]25 to 64'!AK62</f>
        <v>339742</v>
      </c>
      <c r="AJ62" s="389">
        <f>'[1]25 to 64'!AM62</f>
        <v>334504</v>
      </c>
    </row>
    <row r="63" spans="1:36" s="277" customFormat="1">
      <c r="A63" s="314" t="str">
        <f>'[1]%Distribution'!A64</f>
        <v>District of Columbia</v>
      </c>
      <c r="B63" s="331">
        <f>'[1]Under 5'!AG63</f>
        <v>31904</v>
      </c>
      <c r="C63" s="331">
        <f>'[1]Under 5'!AK63</f>
        <v>36197</v>
      </c>
      <c r="D63" s="331">
        <f>'[1]Under 5'!AL63</f>
        <v>38880</v>
      </c>
      <c r="E63" s="331">
        <f>'[1]Under 5'!AL63</f>
        <v>38880</v>
      </c>
      <c r="F63" s="331">
        <f>'[1]5 through 17'!AG63</f>
        <v>72191</v>
      </c>
      <c r="G63" s="331">
        <f>'[1]5 through 17'!AH63</f>
        <v>69530</v>
      </c>
      <c r="H63" s="331">
        <f>'[1]5 through 17'!AK63</f>
        <v>67709</v>
      </c>
      <c r="I63" s="331">
        <f>'[1]5 through 17'!AL63</f>
        <v>68762</v>
      </c>
      <c r="J63" s="332">
        <f t="shared" si="5"/>
        <v>104095</v>
      </c>
      <c r="K63" s="332">
        <f t="shared" si="5"/>
        <v>105727</v>
      </c>
      <c r="L63" s="332">
        <f t="shared" si="0"/>
        <v>103906</v>
      </c>
      <c r="M63" s="367">
        <f t="shared" si="2"/>
        <v>107642</v>
      </c>
      <c r="N63" s="331">
        <f>'[1]18 through 24'!AG63</f>
        <v>78551</v>
      </c>
      <c r="O63" s="331">
        <f>'[1]18 through 24'!AH63</f>
        <v>81781</v>
      </c>
      <c r="P63" s="331">
        <f>'[1]18 through 24'!AK63</f>
        <v>84111</v>
      </c>
      <c r="Q63" s="331">
        <f>'[1]18 through 24'!AL63</f>
        <v>82414</v>
      </c>
      <c r="R63" s="322">
        <f>'[1]25 through 34'!L63</f>
        <v>102875</v>
      </c>
      <c r="S63" s="322">
        <f>'[1]25 through 34'!M63</f>
        <v>105215</v>
      </c>
      <c r="T63" s="322">
        <f>'[1]25 through 34'!P63</f>
        <v>118220</v>
      </c>
      <c r="U63" s="322">
        <f>'[1]25 through 34'!Q63</f>
        <v>126727</v>
      </c>
      <c r="V63" s="331">
        <f>'[1]25 through 49'!N63</f>
        <v>228151</v>
      </c>
      <c r="W63" s="331">
        <f>'[1]25 through 49'!O63</f>
        <v>231297</v>
      </c>
      <c r="X63" s="331">
        <f>'[1]25 through 49'!R63</f>
        <v>257118</v>
      </c>
      <c r="Y63" s="331">
        <f>'[1]25 through 49'!S63</f>
        <v>266112</v>
      </c>
      <c r="Z63" s="331">
        <f>'[1]50 to 64'!N63</f>
        <v>97470</v>
      </c>
      <c r="AA63" s="331">
        <f>'[1]50 to 64'!O63</f>
        <v>98190</v>
      </c>
      <c r="AB63" s="331">
        <f>'[1]50 to 64'!R63</f>
        <v>104539</v>
      </c>
      <c r="AC63" s="331">
        <f>'[1]50 to 64'!S63</f>
        <v>105473</v>
      </c>
      <c r="AD63" s="331">
        <f>'[1]65 and older'!AG63</f>
        <v>66137</v>
      </c>
      <c r="AE63" s="331">
        <f>'[1]65 and older'!AH63</f>
        <v>66693</v>
      </c>
      <c r="AF63" s="331">
        <f>'[1]65 and older'!AK63</f>
        <v>69950</v>
      </c>
      <c r="AG63" s="331">
        <f>'[1]65 and older'!AL63</f>
        <v>71786</v>
      </c>
      <c r="AH63" s="389">
        <f>'[1]25 to 64'!AI63</f>
        <v>337346</v>
      </c>
      <c r="AI63" s="389">
        <f>'[1]25 to 64'!AK63</f>
        <v>361657</v>
      </c>
      <c r="AJ63" s="389">
        <f>'[1]25 to 64'!AM63</f>
        <v>380571</v>
      </c>
    </row>
    <row r="64" spans="1:36">
      <c r="A64" s="265"/>
      <c r="J64" s="32"/>
      <c r="K64" s="32"/>
    </row>
    <row r="65" spans="12:13">
      <c r="L65" s="280"/>
      <c r="M65" s="280"/>
    </row>
  </sheetData>
  <phoneticPr fontId="3" type="noConversion"/>
  <pageMargins left="0.75" right="0.5" top="0.5" bottom="0.55000000000000004" header="0.5" footer="0.5"/>
  <pageSetup scale="60" orientation="landscape" verticalDpi="300" r:id="rId1"/>
  <headerFooter alignWithMargins="0">
    <oddFooter>&amp;LSREB Fact Book 1996/1997&amp;CDraft&amp;R&amp;D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transitionEntry="1">
    <tabColor indexed="18"/>
  </sheetPr>
  <dimension ref="A1:FB201"/>
  <sheetViews>
    <sheetView workbookViewId="0">
      <pane xSplit="1" ySplit="3" topLeftCell="CI22" activePane="bottomRight" state="frozen"/>
      <selection pane="topRight" activeCell="B1" sqref="B1"/>
      <selection pane="bottomLeft" activeCell="A4" sqref="A4"/>
      <selection pane="bottomRight" activeCell="CL62" sqref="CL62"/>
    </sheetView>
  </sheetViews>
  <sheetFormatPr defaultColWidth="9.7109375" defaultRowHeight="12.75"/>
  <cols>
    <col min="1" max="1" width="9.7109375" style="1"/>
    <col min="2" max="2" width="11" style="35" customWidth="1"/>
    <col min="3" max="3" width="9" style="30" bestFit="1" customWidth="1"/>
    <col min="4" max="4" width="9.28515625" style="30" bestFit="1" customWidth="1"/>
    <col min="5" max="6" width="9.5703125" style="30" bestFit="1" customWidth="1"/>
    <col min="7" max="7" width="9.5703125" style="35" bestFit="1" customWidth="1"/>
    <col min="8" max="8" width="9.28515625" style="35" bestFit="1" customWidth="1"/>
    <col min="9" max="9" width="10.140625" style="193" bestFit="1" customWidth="1"/>
    <col min="10" max="10" width="9.5703125" style="194" bestFit="1" customWidth="1"/>
    <col min="11" max="11" width="9.5703125" style="129" bestFit="1" customWidth="1"/>
    <col min="12" max="15" width="9.5703125" style="129" customWidth="1"/>
    <col min="16" max="16" width="11.28515625" style="4" bestFit="1" customWidth="1"/>
    <col min="17" max="18" width="11.28515625" style="1" bestFit="1" customWidth="1"/>
    <col min="19" max="20" width="11" style="1" bestFit="1" customWidth="1"/>
    <col min="21" max="22" width="11.28515625" style="4" bestFit="1" customWidth="1"/>
    <col min="23" max="23" width="11.5703125" style="186" bestFit="1" customWidth="1"/>
    <col min="24" max="24" width="11.85546875" style="194" bestFit="1" customWidth="1"/>
    <col min="25" max="26" width="11.85546875" style="129" bestFit="1" customWidth="1"/>
    <col min="27" max="29" width="11.85546875" style="129" customWidth="1"/>
    <col min="30" max="30" width="11.28515625" style="4" bestFit="1" customWidth="1"/>
    <col min="31" max="31" width="11.28515625" style="1" bestFit="1" customWidth="1"/>
    <col min="32" max="33" width="11" style="1" bestFit="1" customWidth="1"/>
    <col min="34" max="34" width="11" style="186" bestFit="1" customWidth="1"/>
    <col min="35" max="35" width="11.28515625" style="4" bestFit="1" customWidth="1"/>
    <col min="36" max="36" width="11" style="4" bestFit="1" customWidth="1"/>
    <col min="37" max="37" width="11" style="186" bestFit="1" customWidth="1"/>
    <col min="38" max="38" width="11.28515625" style="194" bestFit="1" customWidth="1"/>
    <col min="39" max="39" width="12.140625" style="129" bestFit="1" customWidth="1"/>
    <col min="40" max="42" width="12.140625" style="129" customWidth="1"/>
    <col min="43" max="43" width="11" style="4" customWidth="1"/>
    <col min="44" max="44" width="11.28515625" style="1" bestFit="1" customWidth="1"/>
    <col min="45" max="45" width="11" style="1" bestFit="1" customWidth="1"/>
    <col min="46" max="47" width="11.28515625" style="1" bestFit="1" customWidth="1"/>
    <col min="48" max="49" width="11.28515625" style="4" bestFit="1" customWidth="1"/>
    <col min="50" max="50" width="11.28515625" style="92" bestFit="1" customWidth="1"/>
    <col min="51" max="51" width="11.28515625" style="194" bestFit="1" customWidth="1"/>
    <col min="52" max="52" width="11.28515625" style="129" bestFit="1" customWidth="1"/>
    <col min="53" max="55" width="11.28515625" style="129" customWidth="1"/>
    <col min="56" max="56" width="12.140625" style="4" bestFit="1" customWidth="1"/>
    <col min="57" max="57" width="11.85546875" style="1" bestFit="1" customWidth="1"/>
    <col min="58" max="58" width="11.85546875" style="4" bestFit="1" customWidth="1"/>
    <col min="59" max="60" width="11.28515625" style="1" bestFit="1" customWidth="1"/>
    <col min="61" max="61" width="12.140625" style="4" bestFit="1" customWidth="1"/>
    <col min="62" max="63" width="11.85546875" style="4" bestFit="1" customWidth="1"/>
    <col min="64" max="65" width="11.85546875" style="194" bestFit="1" customWidth="1"/>
    <col min="66" max="68" width="11.85546875" style="129" customWidth="1"/>
    <col min="69" max="69" width="11.85546875" style="92" bestFit="1" customWidth="1"/>
    <col min="70" max="71" width="12.140625" style="92" bestFit="1" customWidth="1"/>
    <col min="72" max="73" width="12.140625" style="92" customWidth="1"/>
    <col min="74" max="74" width="12.140625" style="95" bestFit="1" customWidth="1"/>
    <col min="75" max="75" width="11.28515625" style="194" bestFit="1" customWidth="1"/>
    <col min="76" max="76" width="11" style="129" bestFit="1" customWidth="1"/>
    <col min="77" max="80" width="11" style="129" customWidth="1"/>
    <col min="81" max="81" width="10.140625" style="92" bestFit="1" customWidth="1"/>
    <col min="82" max="83" width="10.42578125" style="92" bestFit="1" customWidth="1"/>
    <col min="84" max="84" width="10.42578125" style="92" customWidth="1"/>
    <col min="85" max="85" width="12.140625" style="92" customWidth="1"/>
    <col min="86" max="86" width="10.140625" style="95" bestFit="1" customWidth="1"/>
    <col min="87" max="87" width="10.140625" style="194" bestFit="1" customWidth="1"/>
    <col min="88" max="88" width="9.5703125" style="129" bestFit="1" customWidth="1"/>
    <col min="89" max="92" width="9.5703125" style="129" customWidth="1"/>
    <col min="93" max="93" width="12.140625" style="97" bestFit="1" customWidth="1"/>
    <col min="94" max="96" width="11.85546875" style="97" bestFit="1" customWidth="1"/>
    <col min="97" max="97" width="11.85546875" style="97" customWidth="1"/>
    <col min="98" max="98" width="11.85546875" style="97" bestFit="1" customWidth="1"/>
    <col min="99" max="99" width="11.28515625" style="195" bestFit="1" customWidth="1"/>
    <col min="100" max="100" width="11.28515625" style="191" bestFit="1" customWidth="1"/>
    <col min="101" max="104" width="11.28515625" style="191" customWidth="1"/>
    <col min="105" max="107" width="9.28515625" style="92" bestFit="1" customWidth="1"/>
    <col min="108" max="108" width="9.28515625" style="92" customWidth="1"/>
    <col min="109" max="109" width="9.42578125" style="92" customWidth="1"/>
    <col min="110" max="110" width="9.28515625" style="92" bestFit="1" customWidth="1"/>
    <col min="111" max="111" width="9.28515625" style="194" bestFit="1" customWidth="1"/>
    <col min="112" max="112" width="9" style="129" bestFit="1" customWidth="1"/>
    <col min="113" max="116" width="9" style="129" customWidth="1"/>
    <col min="117" max="117" width="9.28515625" style="4" bestFit="1" customWidth="1"/>
    <col min="118" max="119" width="11" style="1" bestFit="1" customWidth="1"/>
    <col min="120" max="121" width="9.5703125" style="1" bestFit="1" customWidth="1"/>
    <col min="122" max="122" width="9.28515625" style="4" bestFit="1" customWidth="1"/>
    <col min="123" max="123" width="9.5703125" style="4" bestFit="1" customWidth="1"/>
    <col min="124" max="124" width="9.5703125" style="186" bestFit="1" customWidth="1"/>
    <col min="125" max="125" width="9.28515625" style="194" bestFit="1" customWidth="1"/>
    <col min="126" max="126" width="9.28515625" style="129" bestFit="1" customWidth="1"/>
    <col min="127" max="130" width="9.28515625" style="129" customWidth="1"/>
    <col min="131" max="135" width="10.85546875" style="4" bestFit="1" customWidth="1"/>
    <col min="136" max="136" width="11.85546875" style="4" bestFit="1" customWidth="1"/>
    <col min="137" max="137" width="12.140625" style="4" bestFit="1" customWidth="1"/>
    <col min="138" max="138" width="11.85546875" style="21" bestFit="1" customWidth="1"/>
    <col min="139" max="139" width="12.140625" style="194" bestFit="1" customWidth="1"/>
    <col min="140" max="140" width="12.140625" style="129" bestFit="1" customWidth="1"/>
    <col min="141" max="141" width="12.140625" style="129" customWidth="1"/>
    <col min="142" max="142" width="11.5703125" style="129" bestFit="1" customWidth="1"/>
    <col min="143" max="144" width="11.5703125" style="129" customWidth="1"/>
    <col min="145" max="145" width="5.5703125" style="1" bestFit="1" customWidth="1"/>
    <col min="146" max="146" width="6.7109375" style="1" bestFit="1" customWidth="1"/>
    <col min="147" max="148" width="5.5703125" style="1" bestFit="1" customWidth="1"/>
    <col min="149" max="149" width="7.140625" style="1" bestFit="1" customWidth="1"/>
    <col min="150" max="152" width="6.42578125" style="1" bestFit="1" customWidth="1"/>
    <col min="153" max="156" width="6.7109375" style="1" bestFit="1" customWidth="1"/>
    <col min="157" max="157" width="5.5703125" style="1" bestFit="1" customWidth="1"/>
    <col min="158" max="158" width="6.140625" style="1" customWidth="1"/>
    <col min="159" max="16384" width="9.7109375" style="1"/>
  </cols>
  <sheetData>
    <row r="1" spans="1:158">
      <c r="A1" s="229" t="s">
        <v>19</v>
      </c>
      <c r="B1" s="38"/>
      <c r="C1" s="37"/>
      <c r="D1" s="37"/>
      <c r="E1" s="37"/>
      <c r="F1" s="37"/>
      <c r="G1" s="185"/>
      <c r="H1" s="38"/>
      <c r="I1" s="90"/>
      <c r="J1" s="91"/>
      <c r="K1" s="91"/>
      <c r="L1" s="91"/>
      <c r="M1" s="334"/>
      <c r="N1" s="91"/>
      <c r="O1" s="91"/>
      <c r="U1" s="185"/>
      <c r="W1" s="92"/>
      <c r="X1" s="91"/>
      <c r="Y1" s="91"/>
      <c r="Z1" s="91"/>
      <c r="AA1" s="91"/>
      <c r="AB1" s="91"/>
      <c r="AC1" s="91"/>
      <c r="AD1" s="47"/>
      <c r="AH1" s="93"/>
      <c r="AK1" s="93"/>
      <c r="AL1" s="91"/>
      <c r="AM1" s="91"/>
      <c r="AN1" s="91"/>
      <c r="AO1" s="91"/>
      <c r="AP1" s="91"/>
      <c r="AY1" s="91"/>
      <c r="AZ1" s="91"/>
      <c r="BA1" s="91"/>
      <c r="BB1" s="91"/>
      <c r="BC1" s="91"/>
      <c r="BD1" s="47"/>
      <c r="BL1" s="91"/>
      <c r="BM1" s="91"/>
      <c r="BN1" s="91"/>
      <c r="BO1" s="91"/>
      <c r="BP1" s="91"/>
      <c r="BQ1" s="94"/>
      <c r="BT1" s="185"/>
      <c r="BU1" s="185"/>
      <c r="BW1" s="91"/>
      <c r="BX1" s="91"/>
      <c r="BY1" s="91"/>
      <c r="BZ1" s="91"/>
      <c r="CA1" s="91"/>
      <c r="CB1" s="91"/>
      <c r="CC1" s="94"/>
      <c r="CF1" s="185"/>
      <c r="CG1" s="185"/>
      <c r="CI1" s="91"/>
      <c r="CJ1" s="91"/>
      <c r="CK1" s="91"/>
      <c r="CL1" s="91"/>
      <c r="CM1" s="91"/>
      <c r="CN1" s="91"/>
      <c r="CO1" s="96"/>
      <c r="CU1" s="98"/>
      <c r="CV1" s="98"/>
      <c r="CW1" s="98"/>
      <c r="CX1" s="98"/>
      <c r="CY1" s="98"/>
      <c r="CZ1" s="98"/>
      <c r="DA1" s="94"/>
      <c r="DD1" s="185"/>
      <c r="DE1" s="185"/>
      <c r="DG1" s="91"/>
      <c r="DH1" s="91"/>
      <c r="DI1" s="91"/>
      <c r="DJ1" s="91"/>
      <c r="DK1" s="91"/>
      <c r="DL1" s="91"/>
      <c r="DM1" s="91"/>
      <c r="DN1" s="91"/>
      <c r="DR1" s="185"/>
      <c r="DT1" s="92"/>
      <c r="DU1" s="91"/>
      <c r="DV1" s="91"/>
      <c r="DW1" s="91"/>
      <c r="DX1" s="91"/>
      <c r="DY1" s="91"/>
      <c r="DZ1" s="91"/>
      <c r="EA1" s="47"/>
      <c r="EH1" s="99"/>
      <c r="EI1" s="91"/>
      <c r="EJ1" s="91"/>
      <c r="EK1" s="91"/>
      <c r="EL1" s="91"/>
      <c r="EM1" s="91"/>
      <c r="EN1" s="91"/>
      <c r="EO1" s="47"/>
      <c r="FA1" s="46"/>
      <c r="FB1" s="46"/>
    </row>
    <row r="2" spans="1:158">
      <c r="B2" s="34" t="s">
        <v>30</v>
      </c>
      <c r="C2" s="34"/>
      <c r="D2" s="34"/>
      <c r="E2" s="39"/>
      <c r="F2" s="39"/>
      <c r="G2" s="34"/>
      <c r="H2" s="34"/>
      <c r="I2" s="34"/>
      <c r="J2" s="34"/>
      <c r="K2" s="34"/>
      <c r="L2" s="49"/>
      <c r="M2" s="34"/>
      <c r="N2" s="34"/>
      <c r="O2" s="34"/>
      <c r="P2" s="48" t="s">
        <v>0</v>
      </c>
      <c r="Q2" s="5"/>
      <c r="R2" s="5"/>
      <c r="S2" s="6"/>
      <c r="T2" s="6"/>
      <c r="U2" s="5"/>
      <c r="V2" s="5"/>
      <c r="W2" s="5"/>
      <c r="X2" s="34"/>
      <c r="Y2" s="34"/>
      <c r="Z2" s="34"/>
      <c r="AA2" s="34"/>
      <c r="AB2" s="34"/>
      <c r="AC2" s="34"/>
      <c r="AD2" s="48" t="s">
        <v>1</v>
      </c>
      <c r="AE2" s="5"/>
      <c r="AF2" s="5"/>
      <c r="AG2" s="6"/>
      <c r="AH2" s="5"/>
      <c r="AI2" s="5"/>
      <c r="AJ2" s="5"/>
      <c r="AK2" s="5"/>
      <c r="AL2" s="34"/>
      <c r="AM2" s="34"/>
      <c r="AN2" s="34"/>
      <c r="AO2" s="34"/>
      <c r="AP2" s="381"/>
      <c r="AQ2" s="48" t="s">
        <v>3</v>
      </c>
      <c r="AR2" s="5"/>
      <c r="AS2" s="5"/>
      <c r="AT2" s="6"/>
      <c r="AU2" s="6"/>
      <c r="AV2" s="5"/>
      <c r="AW2" s="5"/>
      <c r="AX2" s="5"/>
      <c r="AY2" s="34"/>
      <c r="AZ2" s="34"/>
      <c r="BA2" s="34"/>
      <c r="BB2" s="34"/>
      <c r="BC2" s="34"/>
      <c r="BD2" s="50" t="s">
        <v>4</v>
      </c>
      <c r="BE2" s="7"/>
      <c r="BF2" s="7"/>
      <c r="BG2" s="8"/>
      <c r="BH2" s="8"/>
      <c r="BI2" s="7"/>
      <c r="BJ2" s="7"/>
      <c r="BK2" s="7"/>
      <c r="BL2" s="7"/>
      <c r="BM2" s="7"/>
      <c r="BN2" s="7"/>
      <c r="BO2" s="7"/>
      <c r="BP2" s="7"/>
      <c r="BQ2" s="100" t="s">
        <v>72</v>
      </c>
      <c r="BR2" s="101"/>
      <c r="BS2" s="101"/>
      <c r="BT2" s="101"/>
      <c r="BU2" s="101"/>
      <c r="BV2" s="101"/>
      <c r="BW2" s="34"/>
      <c r="BX2" s="34"/>
      <c r="BY2" s="34"/>
      <c r="BZ2" s="34"/>
      <c r="CA2" s="34"/>
      <c r="CB2" s="34"/>
      <c r="CC2" s="100" t="s">
        <v>80</v>
      </c>
      <c r="CD2" s="101"/>
      <c r="CE2" s="101"/>
      <c r="CF2" s="101"/>
      <c r="CG2" s="101"/>
      <c r="CH2" s="101"/>
      <c r="CI2" s="34"/>
      <c r="CJ2" s="34"/>
      <c r="CK2" s="34"/>
      <c r="CL2" s="34"/>
      <c r="CM2" s="34"/>
      <c r="CN2" s="34"/>
      <c r="CO2" s="102" t="s">
        <v>73</v>
      </c>
      <c r="CP2" s="103"/>
      <c r="CQ2" s="103"/>
      <c r="CR2" s="103"/>
      <c r="CS2" s="103"/>
      <c r="CT2" s="103"/>
      <c r="CU2" s="103"/>
      <c r="CV2" s="103"/>
      <c r="CW2" s="103"/>
      <c r="CX2" s="103"/>
      <c r="CY2" s="103"/>
      <c r="CZ2" s="103"/>
      <c r="DA2" s="100" t="s">
        <v>81</v>
      </c>
      <c r="DB2" s="101"/>
      <c r="DC2" s="101"/>
      <c r="DD2" s="101"/>
      <c r="DE2" s="101"/>
      <c r="DF2" s="101"/>
      <c r="DG2" s="34"/>
      <c r="DH2" s="34"/>
      <c r="DI2" s="34"/>
      <c r="DJ2" s="34"/>
      <c r="DK2" s="34"/>
      <c r="DL2" s="34"/>
      <c r="DM2" s="9" t="s">
        <v>20</v>
      </c>
      <c r="DN2" s="5"/>
      <c r="DO2" s="5"/>
      <c r="DP2" s="6"/>
      <c r="DQ2" s="6"/>
      <c r="DR2" s="5"/>
      <c r="DS2" s="5"/>
      <c r="DT2" s="5"/>
      <c r="DU2" s="34"/>
      <c r="DV2" s="34"/>
      <c r="DW2" s="34"/>
      <c r="DX2" s="34"/>
      <c r="DY2" s="34"/>
      <c r="DZ2" s="34"/>
      <c r="EA2" s="48" t="s">
        <v>70</v>
      </c>
      <c r="EB2" s="5"/>
      <c r="EC2" s="5"/>
      <c r="ED2" s="6"/>
      <c r="EE2" s="6"/>
      <c r="EF2" s="5"/>
      <c r="EG2" s="5"/>
      <c r="EH2" s="5"/>
      <c r="EI2" s="34"/>
      <c r="EJ2" s="34"/>
      <c r="EK2" s="34"/>
      <c r="EL2" s="34"/>
      <c r="EM2" s="34"/>
      <c r="EN2" s="34"/>
      <c r="EO2" s="71" t="s">
        <v>71</v>
      </c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B2" s="46"/>
    </row>
    <row r="3" spans="1:158" s="79" customFormat="1">
      <c r="A3" s="228"/>
      <c r="B3" s="72">
        <v>1987</v>
      </c>
      <c r="C3" s="72">
        <v>1989</v>
      </c>
      <c r="D3" s="72">
        <v>1991</v>
      </c>
      <c r="E3" s="72">
        <v>1993</v>
      </c>
      <c r="F3" s="72">
        <v>1995</v>
      </c>
      <c r="G3" s="73">
        <v>1997</v>
      </c>
      <c r="H3" s="73">
        <v>1999</v>
      </c>
      <c r="I3" s="73">
        <v>2001</v>
      </c>
      <c r="J3" s="73">
        <v>2003</v>
      </c>
      <c r="K3" s="76">
        <v>2005</v>
      </c>
      <c r="L3" s="76">
        <v>2007</v>
      </c>
      <c r="M3" s="76">
        <v>2009</v>
      </c>
      <c r="N3" s="76">
        <v>2011</v>
      </c>
      <c r="O3" s="76">
        <v>2013</v>
      </c>
      <c r="P3" s="218">
        <v>1987</v>
      </c>
      <c r="Q3" s="219">
        <v>1989</v>
      </c>
      <c r="R3" s="219">
        <v>1991</v>
      </c>
      <c r="S3" s="219">
        <v>1993</v>
      </c>
      <c r="T3" s="219">
        <v>1995</v>
      </c>
      <c r="U3" s="76">
        <v>1997</v>
      </c>
      <c r="V3" s="76">
        <v>1999</v>
      </c>
      <c r="W3" s="76">
        <v>2001</v>
      </c>
      <c r="X3" s="73">
        <v>2003</v>
      </c>
      <c r="Y3" s="76">
        <v>2005</v>
      </c>
      <c r="Z3" s="76">
        <v>2007</v>
      </c>
      <c r="AA3" s="76">
        <v>2009</v>
      </c>
      <c r="AB3" s="76">
        <v>2011</v>
      </c>
      <c r="AC3" s="76">
        <v>2013</v>
      </c>
      <c r="AD3" s="218">
        <v>1987</v>
      </c>
      <c r="AE3" s="219">
        <v>1989</v>
      </c>
      <c r="AF3" s="219">
        <v>1991</v>
      </c>
      <c r="AG3" s="219">
        <v>1993</v>
      </c>
      <c r="AH3" s="220">
        <v>1995</v>
      </c>
      <c r="AI3" s="77">
        <v>1997</v>
      </c>
      <c r="AJ3" s="77">
        <v>1999</v>
      </c>
      <c r="AK3" s="77">
        <v>2001</v>
      </c>
      <c r="AL3" s="73">
        <v>2003</v>
      </c>
      <c r="AM3" s="76">
        <v>2005</v>
      </c>
      <c r="AN3" s="76">
        <v>2007</v>
      </c>
      <c r="AO3" s="76">
        <v>2009</v>
      </c>
      <c r="AP3" s="374">
        <v>2011</v>
      </c>
      <c r="AQ3" s="218">
        <v>1987</v>
      </c>
      <c r="AR3" s="219">
        <v>1989</v>
      </c>
      <c r="AS3" s="219">
        <v>1991</v>
      </c>
      <c r="AT3" s="219">
        <v>1993</v>
      </c>
      <c r="AU3" s="219">
        <v>1995</v>
      </c>
      <c r="AV3" s="77">
        <v>1997</v>
      </c>
      <c r="AW3" s="77">
        <v>1999</v>
      </c>
      <c r="AX3" s="77">
        <v>2001</v>
      </c>
      <c r="AY3" s="73">
        <v>2003</v>
      </c>
      <c r="AZ3" s="76">
        <v>2005</v>
      </c>
      <c r="BA3" s="76">
        <v>2007</v>
      </c>
      <c r="BB3" s="76">
        <v>2009</v>
      </c>
      <c r="BC3" s="76">
        <v>2011</v>
      </c>
      <c r="BD3" s="221">
        <v>1987</v>
      </c>
      <c r="BE3" s="222">
        <v>1989</v>
      </c>
      <c r="BF3" s="223">
        <v>1991</v>
      </c>
      <c r="BG3" s="222">
        <v>1993</v>
      </c>
      <c r="BH3" s="222">
        <v>1995</v>
      </c>
      <c r="BI3" s="78">
        <v>1997</v>
      </c>
      <c r="BJ3" s="78">
        <v>1999</v>
      </c>
      <c r="BK3" s="78">
        <v>2001</v>
      </c>
      <c r="BL3" s="78">
        <v>2003</v>
      </c>
      <c r="BM3" s="78">
        <v>2005</v>
      </c>
      <c r="BN3" s="76">
        <v>2007</v>
      </c>
      <c r="BO3" s="76">
        <v>2009</v>
      </c>
      <c r="BP3" s="76">
        <v>2011</v>
      </c>
      <c r="BQ3" s="224">
        <v>1991</v>
      </c>
      <c r="BR3" s="225">
        <v>1993</v>
      </c>
      <c r="BS3" s="225">
        <v>1995</v>
      </c>
      <c r="BT3" s="225">
        <v>1997</v>
      </c>
      <c r="BU3" s="226">
        <v>1999</v>
      </c>
      <c r="BV3" s="225">
        <v>2001</v>
      </c>
      <c r="BW3" s="73">
        <v>2003</v>
      </c>
      <c r="BX3" s="76">
        <v>2005</v>
      </c>
      <c r="BY3" s="76">
        <v>2007</v>
      </c>
      <c r="BZ3" s="76">
        <v>2009</v>
      </c>
      <c r="CA3" s="76">
        <v>2011</v>
      </c>
      <c r="CB3" s="372">
        <v>2013</v>
      </c>
      <c r="CC3" s="224">
        <v>1991</v>
      </c>
      <c r="CD3" s="225">
        <v>1993</v>
      </c>
      <c r="CE3" s="225">
        <v>1995</v>
      </c>
      <c r="CF3" s="225">
        <v>1997</v>
      </c>
      <c r="CG3" s="226">
        <v>1999</v>
      </c>
      <c r="CH3" s="225">
        <v>2001</v>
      </c>
      <c r="CI3" s="227">
        <v>2003</v>
      </c>
      <c r="CJ3" s="76">
        <v>2005</v>
      </c>
      <c r="CK3" s="76">
        <v>2007</v>
      </c>
      <c r="CL3" s="76">
        <v>2009</v>
      </c>
      <c r="CM3" s="76">
        <v>2011</v>
      </c>
      <c r="CN3" s="372">
        <v>2013</v>
      </c>
      <c r="CO3" s="230">
        <v>1991</v>
      </c>
      <c r="CP3" s="231">
        <v>1993</v>
      </c>
      <c r="CQ3" s="231">
        <v>1995</v>
      </c>
      <c r="CR3" s="231">
        <v>1997</v>
      </c>
      <c r="CS3" s="231">
        <v>1999</v>
      </c>
      <c r="CT3" s="231">
        <v>2001</v>
      </c>
      <c r="CU3" s="232">
        <v>2003</v>
      </c>
      <c r="CV3" s="85">
        <v>2005</v>
      </c>
      <c r="CW3" s="85">
        <v>2007</v>
      </c>
      <c r="CX3" s="85">
        <v>2009</v>
      </c>
      <c r="CY3" s="86">
        <v>2011</v>
      </c>
      <c r="CZ3" s="373">
        <v>2013</v>
      </c>
      <c r="DA3" s="224">
        <v>1991</v>
      </c>
      <c r="DB3" s="225">
        <v>1993</v>
      </c>
      <c r="DC3" s="225">
        <v>1995</v>
      </c>
      <c r="DD3" s="225">
        <v>1997</v>
      </c>
      <c r="DE3" s="226">
        <v>1999</v>
      </c>
      <c r="DF3" s="225">
        <v>2001</v>
      </c>
      <c r="DG3" s="73">
        <v>2003</v>
      </c>
      <c r="DH3" s="76">
        <v>2005</v>
      </c>
      <c r="DI3" s="76">
        <v>2007</v>
      </c>
      <c r="DJ3" s="76">
        <v>2009</v>
      </c>
      <c r="DK3" s="76">
        <v>2011</v>
      </c>
      <c r="DL3" s="76">
        <v>2013</v>
      </c>
      <c r="DM3" s="218">
        <v>1987</v>
      </c>
      <c r="DN3" s="219">
        <v>1989</v>
      </c>
      <c r="DO3" s="219">
        <v>1991</v>
      </c>
      <c r="DP3" s="219">
        <v>1993</v>
      </c>
      <c r="DQ3" s="219">
        <v>1995</v>
      </c>
      <c r="DR3" s="77">
        <v>1997</v>
      </c>
      <c r="DS3" s="77">
        <v>1999</v>
      </c>
      <c r="DT3" s="77">
        <v>2001</v>
      </c>
      <c r="DU3" s="73">
        <v>2003</v>
      </c>
      <c r="DV3" s="76">
        <v>2005</v>
      </c>
      <c r="DW3" s="76">
        <v>2007</v>
      </c>
      <c r="DX3" s="76">
        <v>2009</v>
      </c>
      <c r="DY3" s="76">
        <v>2011</v>
      </c>
      <c r="DZ3" s="76">
        <v>2013</v>
      </c>
      <c r="EA3" s="218">
        <v>1987</v>
      </c>
      <c r="EB3" s="219">
        <v>1989</v>
      </c>
      <c r="EC3" s="219">
        <v>1991</v>
      </c>
      <c r="ED3" s="219">
        <v>1993</v>
      </c>
      <c r="EE3" s="219">
        <v>1995</v>
      </c>
      <c r="EF3" s="77">
        <v>1997</v>
      </c>
      <c r="EG3" s="77">
        <v>1999</v>
      </c>
      <c r="EH3" s="77">
        <v>2001</v>
      </c>
      <c r="EI3" s="73">
        <v>2003</v>
      </c>
      <c r="EJ3" s="76">
        <v>2005</v>
      </c>
      <c r="EK3" s="76">
        <v>2007</v>
      </c>
      <c r="EL3" s="76">
        <v>2009</v>
      </c>
      <c r="EM3" s="76">
        <v>2011</v>
      </c>
      <c r="EN3" s="76">
        <v>2013</v>
      </c>
      <c r="EO3" s="74" t="s">
        <v>21</v>
      </c>
      <c r="EP3" s="75" t="s">
        <v>22</v>
      </c>
      <c r="EQ3" s="75" t="s">
        <v>23</v>
      </c>
      <c r="ER3" s="75" t="s">
        <v>24</v>
      </c>
      <c r="ES3" s="75" t="s">
        <v>18</v>
      </c>
      <c r="ET3" s="76">
        <v>1997</v>
      </c>
      <c r="EU3" s="76">
        <v>1999</v>
      </c>
      <c r="EV3" s="76">
        <v>2001</v>
      </c>
      <c r="EW3" s="76">
        <v>2003</v>
      </c>
      <c r="EX3" s="76">
        <v>2005</v>
      </c>
      <c r="EY3" s="76">
        <v>2007</v>
      </c>
      <c r="EZ3" s="76">
        <v>2009</v>
      </c>
      <c r="FA3" s="76">
        <v>2011</v>
      </c>
      <c r="FB3" s="79">
        <v>2013</v>
      </c>
    </row>
    <row r="4" spans="1:158">
      <c r="A4" s="130" t="s">
        <v>87</v>
      </c>
      <c r="B4" s="131">
        <f>EA4-DM4-BD4</f>
        <v>204305</v>
      </c>
      <c r="C4" s="132">
        <f>EB4-DN4-BE4</f>
        <v>219412</v>
      </c>
      <c r="D4" s="132">
        <f>D5+D23+D38+D52+D63</f>
        <v>213378</v>
      </c>
      <c r="E4" s="132">
        <f t="shared" ref="E4:M4" si="0">E5+E23+E38+E52+E63</f>
        <v>247457</v>
      </c>
      <c r="F4" s="132">
        <f t="shared" si="0"/>
        <v>284093</v>
      </c>
      <c r="G4" s="132">
        <f t="shared" si="0"/>
        <v>349806</v>
      </c>
      <c r="H4" s="132">
        <f t="shared" si="0"/>
        <v>381638</v>
      </c>
      <c r="I4" s="132">
        <f t="shared" si="0"/>
        <v>485451</v>
      </c>
      <c r="J4" s="131">
        <f t="shared" si="0"/>
        <v>489332</v>
      </c>
      <c r="K4" s="131">
        <f>K5+K23+K38+K52+K63</f>
        <v>566699</v>
      </c>
      <c r="L4" s="131">
        <f t="shared" si="0"/>
        <v>668177</v>
      </c>
      <c r="M4" s="131">
        <f t="shared" si="0"/>
        <v>764266</v>
      </c>
      <c r="N4" s="131">
        <f t="shared" ref="N4:O4" si="1">N5+N23+N38+N52+N63</f>
        <v>795968</v>
      </c>
      <c r="O4" s="131">
        <f t="shared" si="1"/>
        <v>878988</v>
      </c>
      <c r="P4" s="133">
        <f>3457453+3606792</f>
        <v>7064245</v>
      </c>
      <c r="Q4" s="134">
        <f>3298154+3554840</f>
        <v>6852994</v>
      </c>
      <c r="R4" s="135">
        <f t="shared" ref="R4" si="2">R5+R23+R38+R52+R63</f>
        <v>7482369</v>
      </c>
      <c r="S4" s="135">
        <f t="shared" ref="S4" si="3">S5+S23+S38+S52+S63</f>
        <v>7821309</v>
      </c>
      <c r="T4" s="135">
        <f t="shared" ref="T4" si="4">T5+T23+T38+T52+T63</f>
        <v>7775649</v>
      </c>
      <c r="U4" s="135">
        <f t="shared" ref="U4" si="5">U5+U23+U38+U52+U63</f>
        <v>7978766</v>
      </c>
      <c r="V4" s="135">
        <f t="shared" ref="V4" si="6">V5+V23+V38+V52+V63</f>
        <v>8356732</v>
      </c>
      <c r="W4" s="135">
        <f t="shared" ref="W4" si="7">W5+W23+W38+W52+W63</f>
        <v>8979367</v>
      </c>
      <c r="X4" s="131">
        <f t="shared" ref="X4" si="8">X5+X23+X38+X52+X63</f>
        <v>9733655</v>
      </c>
      <c r="Y4" s="131">
        <f t="shared" ref="Y4" si="9">Y5+Y23+Y38+Y52+Y63</f>
        <v>10133436</v>
      </c>
      <c r="Z4" s="131">
        <f t="shared" ref="Z4" si="10">Z5+Z23+Z38+Z52+Z63</f>
        <v>10554913</v>
      </c>
      <c r="AA4" s="131">
        <f t="shared" ref="AA4:AB4" si="11">AA5+AA23+AA38+AA52+AA63</f>
        <v>11679946</v>
      </c>
      <c r="AB4" s="131">
        <f t="shared" si="11"/>
        <v>11789788</v>
      </c>
      <c r="AC4" s="131">
        <f t="shared" ref="AC4" si="12">AC5+AC23+AC38+AC52+AC63</f>
        <v>11767153</v>
      </c>
      <c r="AD4" s="133">
        <f>1481510+1595863</f>
        <v>3077373</v>
      </c>
      <c r="AE4" s="134">
        <f>1348893+1491165</f>
        <v>2840058</v>
      </c>
      <c r="AF4" s="135">
        <f t="shared" ref="AF4" si="13">AF5+AF23+AF38+AF52+AF63</f>
        <v>3167324</v>
      </c>
      <c r="AG4" s="135">
        <f t="shared" ref="AG4" si="14">AG5+AG23+AG38+AG52+AG63</f>
        <v>3366614</v>
      </c>
      <c r="AH4" s="135">
        <f t="shared" ref="AH4" si="15">AH5+AH23+AH38+AH52+AH63</f>
        <v>3418341</v>
      </c>
      <c r="AI4" s="135">
        <f t="shared" ref="AI4" si="16">AI5+AI23+AI38+AI52+AI63</f>
        <v>3324755</v>
      </c>
      <c r="AJ4" s="135">
        <f t="shared" ref="AJ4" si="17">AJ5+AJ23+AJ38+AJ52+AJ63</f>
        <v>3190072</v>
      </c>
      <c r="AK4" s="135">
        <f t="shared" ref="AK4" si="18">AK5+AK23+AK38+AK52+AK63</f>
        <v>3274312</v>
      </c>
      <c r="AL4" s="131">
        <f t="shared" ref="AL4" si="19">AL5+AL23+AL38+AL52+AL63</f>
        <v>3624384</v>
      </c>
      <c r="AM4" s="131">
        <f t="shared" ref="AM4" si="20">AM5+AM23+AM38+AM52+AM63</f>
        <v>3763088</v>
      </c>
      <c r="AN4" s="131">
        <f t="shared" ref="AN4" si="21">AN5+AN23+AN38+AN52+AN63</f>
        <v>3779057</v>
      </c>
      <c r="AO4" s="131">
        <f t="shared" ref="AO4:AP4" si="22">AO5+AO23+AO38+AO52+AO63</f>
        <v>4635962</v>
      </c>
      <c r="AP4" s="375">
        <f t="shared" si="22"/>
        <v>4551552</v>
      </c>
      <c r="AQ4" s="133">
        <v>2147848</v>
      </c>
      <c r="AR4" s="134">
        <v>2032342</v>
      </c>
      <c r="AS4" s="135">
        <f t="shared" ref="AS4" si="23">AS5+AS23+AS38+AS52+AS63</f>
        <v>2364891</v>
      </c>
      <c r="AT4" s="135">
        <f t="shared" ref="AT4" si="24">AT5+AT23+AT38+AT52+AT63</f>
        <v>2623290</v>
      </c>
      <c r="AU4" s="135">
        <f t="shared" ref="AU4" si="25">AU5+AU23+AU38+AU52+AU63</f>
        <v>2676668</v>
      </c>
      <c r="AV4" s="135">
        <f t="shared" ref="AV4" si="26">AV5+AV23+AV38+AV52+AV63</f>
        <v>2643927</v>
      </c>
      <c r="AW4" s="135">
        <f t="shared" ref="AW4" si="27">AW5+AW23+AW38+AW52+AW63</f>
        <v>2600599</v>
      </c>
      <c r="AX4" s="135">
        <f t="shared" ref="AX4" si="28">AX5+AX23+AX38+AX52+AX63</f>
        <v>2688228</v>
      </c>
      <c r="AY4" s="131">
        <f t="shared" ref="AY4" si="29">AY5+AY23+AY38+AY52+AY63</f>
        <v>2852866</v>
      </c>
      <c r="AZ4" s="131">
        <f t="shared" ref="AZ4" si="30">AZ5+AZ23+AZ38+AZ52+AZ63</f>
        <v>2903207</v>
      </c>
      <c r="BA4" s="131">
        <f t="shared" ref="BA4" si="31">BA5+BA23+BA38+BA52+BA63</f>
        <v>2810558</v>
      </c>
      <c r="BB4" s="131">
        <f t="shared" ref="BB4:BC4" si="32">BB5+BB23+BB38+BB52+BB63</f>
        <v>3411311</v>
      </c>
      <c r="BC4" s="131">
        <f t="shared" si="32"/>
        <v>3156506</v>
      </c>
      <c r="BD4" s="136">
        <f>AQ4+AD4+P4</f>
        <v>12289466</v>
      </c>
      <c r="BE4" s="137">
        <f t="shared" ref="BE4:BP4" si="33">(AR4+AE4+Q4)</f>
        <v>11725394</v>
      </c>
      <c r="BF4" s="138">
        <f t="shared" si="33"/>
        <v>13014584</v>
      </c>
      <c r="BG4" s="138">
        <f t="shared" si="33"/>
        <v>13811213</v>
      </c>
      <c r="BH4" s="138">
        <f t="shared" si="33"/>
        <v>13870658</v>
      </c>
      <c r="BI4" s="138">
        <f t="shared" si="33"/>
        <v>13947448</v>
      </c>
      <c r="BJ4" s="138">
        <f t="shared" si="33"/>
        <v>14147403</v>
      </c>
      <c r="BK4" s="138">
        <f t="shared" si="33"/>
        <v>14941907</v>
      </c>
      <c r="BL4" s="138">
        <f t="shared" si="33"/>
        <v>16210905</v>
      </c>
      <c r="BM4" s="138">
        <f t="shared" si="33"/>
        <v>16799731</v>
      </c>
      <c r="BN4" s="138">
        <f t="shared" si="33"/>
        <v>17144528</v>
      </c>
      <c r="BO4" s="138">
        <f t="shared" si="33"/>
        <v>19727219</v>
      </c>
      <c r="BP4" s="138">
        <f t="shared" si="33"/>
        <v>19497846</v>
      </c>
      <c r="BQ4" s="139">
        <f t="shared" ref="BQ4" si="34">BQ5+BQ23+BQ38+BQ52+BQ63</f>
        <v>5186670</v>
      </c>
      <c r="BR4" s="140">
        <f t="shared" ref="BR4" si="35">BR5+BR23+BR38+BR52+BR63</f>
        <v>5570228</v>
      </c>
      <c r="BS4" s="140">
        <f t="shared" ref="BS4" si="36">BS5+BS23+BS38+BS52+BS63</f>
        <v>5651703</v>
      </c>
      <c r="BT4" s="140">
        <f t="shared" ref="BT4" si="37">BT5+BT23+BT38+BT52+BT63</f>
        <v>5483666</v>
      </c>
      <c r="BU4" s="140">
        <f>((BV4-BT4)/2)+BT4</f>
        <v>5428627.5</v>
      </c>
      <c r="BV4" s="140">
        <f t="shared" ref="BV4" si="38">BV5+BV23+BV38+BV52+BV63</f>
        <v>5373589</v>
      </c>
      <c r="BW4" s="131">
        <f t="shared" ref="BW4" si="39">BW5+BW23+BW38+BW52+BW63</f>
        <v>5843602</v>
      </c>
      <c r="BX4" s="131">
        <f t="shared" ref="BX4" si="40">BX5+BX23+BX38+BX52+BX63</f>
        <v>6001636</v>
      </c>
      <c r="BY4" s="131">
        <f t="shared" ref="BY4" si="41">BY5+BY23+BY38+BY52+BY63</f>
        <v>5910885</v>
      </c>
      <c r="BZ4" s="131">
        <f t="shared" ref="BZ4:CA4" si="42">BZ5+BZ23+BZ38+BZ52+BZ63</f>
        <v>7236161</v>
      </c>
      <c r="CA4" s="131">
        <f t="shared" si="42"/>
        <v>6948859</v>
      </c>
      <c r="CB4" s="131">
        <f t="shared" ref="CB4" si="43">CB5+CB23+CB38+CB52+CB63</f>
        <v>6880008</v>
      </c>
      <c r="CC4" s="139">
        <f t="shared" ref="CC4" si="44">CC5+CC23+CC38+CC52+CC63</f>
        <v>281979</v>
      </c>
      <c r="CD4" s="140">
        <f t="shared" ref="CD4" si="45">CD5+CD23+CD38+CD52+CD63</f>
        <v>340967</v>
      </c>
      <c r="CE4" s="140">
        <f t="shared" ref="CE4" si="46">CE5+CE23+CE38+CE52+CE63</f>
        <v>362351</v>
      </c>
      <c r="CF4" s="140">
        <f t="shared" ref="CF4" si="47">CF5+CF23+CF38+CF52+CF63</f>
        <v>406006</v>
      </c>
      <c r="CG4" s="140">
        <f>((CH4-CF4)/2)+CF4</f>
        <v>455268.5</v>
      </c>
      <c r="CH4" s="140">
        <f t="shared" ref="CH4" si="48">CH5+CH23+CH38+CH52+CH63</f>
        <v>504531</v>
      </c>
      <c r="CI4" s="131">
        <f t="shared" ref="CI4" si="49">CI5+CI23+CI38+CI52+CI63</f>
        <v>558904</v>
      </c>
      <c r="CJ4" s="131">
        <f t="shared" ref="CJ4" si="50">CJ5+CJ23+CJ38+CJ52+CJ63</f>
        <v>592741</v>
      </c>
      <c r="CK4" s="131">
        <f t="shared" ref="CK4" si="51">CK5+CK23+CK38+CK52+CK63</f>
        <v>601859</v>
      </c>
      <c r="CL4" s="131">
        <f t="shared" ref="CL4:CM4" si="52">CL5+CL23+CL38+CL52+CL63</f>
        <v>740250</v>
      </c>
      <c r="CM4" s="131">
        <f t="shared" si="52"/>
        <v>695975</v>
      </c>
      <c r="CN4" s="131">
        <f t="shared" ref="CN4" si="53">CN5+CN23+CN38+CN52+CN63</f>
        <v>717293</v>
      </c>
      <c r="CO4" s="141">
        <f t="shared" ref="CO4" si="54">CO5+CO23+CO38+CO52+CO63</f>
        <v>5468649</v>
      </c>
      <c r="CP4" s="131">
        <f t="shared" ref="CP4" si="55">CP5+CP23+CP38+CP52+CP63</f>
        <v>5911195</v>
      </c>
      <c r="CQ4" s="131">
        <f t="shared" ref="CQ4" si="56">CQ5+CQ23+CQ38+CQ52+CQ63</f>
        <v>6014054</v>
      </c>
      <c r="CR4" s="131">
        <f t="shared" ref="CR4" si="57">CR5+CR23+CR38+CR52+CR63</f>
        <v>5889672</v>
      </c>
      <c r="CS4" s="131">
        <f t="shared" ref="CS4" si="58">CS5+CS23+CS38+CS52+CS63</f>
        <v>5883896</v>
      </c>
      <c r="CT4" s="131">
        <f t="shared" ref="CT4" si="59">CT5+CT23+CT38+CT52+CT63</f>
        <v>5878120</v>
      </c>
      <c r="CU4" s="131">
        <f t="shared" ref="CU4" si="60">CU5+CU23+CU38+CU52+CU63</f>
        <v>6402506</v>
      </c>
      <c r="CV4" s="131">
        <f t="shared" ref="CV4" si="61">CV5+CV23+CV38+CV52+CV63</f>
        <v>6594377</v>
      </c>
      <c r="CW4" s="131">
        <f t="shared" ref="CW4" si="62">CW5+CW23+CW38+CW52+CW63</f>
        <v>6512744</v>
      </c>
      <c r="CX4" s="131">
        <f t="shared" ref="CX4:CY4" si="63">CX5+CX23+CX38+CX52+CX63</f>
        <v>7976411</v>
      </c>
      <c r="CY4" s="131">
        <f t="shared" si="63"/>
        <v>7644834</v>
      </c>
      <c r="CZ4" s="131">
        <f t="shared" ref="CZ4" si="64">CZ5+CZ23+CZ38+CZ52+CZ63</f>
        <v>7597301</v>
      </c>
      <c r="DA4" s="139">
        <f t="shared" ref="DA4" si="65">DA5+DA23+DA38+DA52+DA63</f>
        <v>63566</v>
      </c>
      <c r="DB4" s="140">
        <f t="shared" ref="DB4" si="66">DB5+DB23+DB38+DB52+DB63</f>
        <v>78709</v>
      </c>
      <c r="DC4" s="140">
        <f t="shared" ref="DC4" si="67">DC5+DC23+DC38+DC52+DC63</f>
        <v>80955</v>
      </c>
      <c r="DD4" s="140">
        <f t="shared" ref="DD4" si="68">DD5+DD23+DD38+DD52+DD63</f>
        <v>78786</v>
      </c>
      <c r="DE4" s="140">
        <f>((DF4-DD4)/2)+DD4</f>
        <v>81603</v>
      </c>
      <c r="DF4" s="140">
        <f t="shared" ref="DF4" si="69">DF5+DF23+DF38+DF52+DF63</f>
        <v>84420</v>
      </c>
      <c r="DG4" s="131">
        <f t="shared" ref="DG4" si="70">DG5+DG23+DG38+DG52+DG63</f>
        <v>74744</v>
      </c>
      <c r="DH4" s="131">
        <f t="shared" ref="DH4" si="71">DH5+DH23+DH38+DH52+DH63</f>
        <v>71918</v>
      </c>
      <c r="DI4" s="131">
        <f t="shared" ref="DI4" si="72">DI5+DI23+DI38+DI52+DI63</f>
        <v>76871</v>
      </c>
      <c r="DJ4" s="131">
        <f t="shared" ref="DJ4:DK4" si="73">DJ5+DJ23+DJ38+DJ52+DJ63</f>
        <v>70862</v>
      </c>
      <c r="DK4" s="131">
        <f t="shared" si="73"/>
        <v>63224</v>
      </c>
      <c r="DL4" s="131">
        <f t="shared" ref="DL4" si="74">DL5+DL23+DL38+DL52+DL63</f>
        <v>66161</v>
      </c>
      <c r="DM4" s="142">
        <f>97347+121719</f>
        <v>219066</v>
      </c>
      <c r="DN4" s="143">
        <f>656660+800782</f>
        <v>1457442</v>
      </c>
      <c r="DO4" s="135">
        <f t="shared" ref="DO4" si="75">DO5+DO23+DO38+DO52+DO63</f>
        <v>1048437</v>
      </c>
      <c r="DP4" s="135">
        <f t="shared" ref="DP4" si="76">DP5+DP23+DP38+DP52+DP63</f>
        <v>236602</v>
      </c>
      <c r="DQ4" s="135">
        <f t="shared" ref="DQ4" si="77">DQ5+DQ23+DQ38+DQ52+DQ63</f>
        <v>141993</v>
      </c>
      <c r="DR4" s="135">
        <f t="shared" ref="DR4" si="78">DR5+DR23+DR38+DR52+DR63</f>
        <v>137053</v>
      </c>
      <c r="DS4" s="135">
        <f t="shared" ref="DS4" si="79">DS5+DS23+DS38+DS52+DS63</f>
        <v>269926</v>
      </c>
      <c r="DT4" s="135">
        <f t="shared" ref="DT4" si="80">DT5+DT23+DT38+DT52+DT63</f>
        <v>486068</v>
      </c>
      <c r="DU4" s="131">
        <f t="shared" ref="DU4" si="81">DU5+DU23+DU38+DU52+DU63</f>
        <v>185606</v>
      </c>
      <c r="DV4" s="131">
        <f t="shared" ref="DV4" si="82">DV5+DV23+DV38+DV52+DV63</f>
        <v>105780</v>
      </c>
      <c r="DW4" s="131">
        <f t="shared" ref="DW4" si="83">DW5+DW23+DW38+DW52+DW63</f>
        <v>93817</v>
      </c>
      <c r="DX4" s="131">
        <f t="shared" ref="DX4:DY4" si="84">DX5+DX23+DX38+DX52+DX63</f>
        <v>74254</v>
      </c>
      <c r="DY4" s="131">
        <f t="shared" si="84"/>
        <v>61021</v>
      </c>
      <c r="DZ4" s="131">
        <f t="shared" ref="DZ4" si="85">DZ5+DZ23+DZ38+DZ52+DZ63</f>
        <v>50682</v>
      </c>
      <c r="EA4" s="133">
        <v>12712837</v>
      </c>
      <c r="EB4" s="135">
        <v>13402248</v>
      </c>
      <c r="EC4" s="135">
        <f t="shared" ref="EC4" si="86">EC5+EC23+EC38+EC52+EC63</f>
        <v>14276399</v>
      </c>
      <c r="ED4" s="135">
        <f t="shared" ref="ED4" si="87">ED5+ED23+ED38+ED52+ED63</f>
        <v>14295272</v>
      </c>
      <c r="EE4" s="135">
        <f t="shared" ref="EE4" si="88">EE5+EE23+EE38+EE52+EE63</f>
        <v>14296744</v>
      </c>
      <c r="EF4" s="135">
        <f t="shared" ref="EF4" si="89">EF5+EF23+EF38+EF52+EF63</f>
        <v>14434083</v>
      </c>
      <c r="EG4" s="135">
        <f t="shared" ref="EG4" si="90">EG5+EG23+EG38+EG52+EG63</f>
        <v>14798963</v>
      </c>
      <c r="EH4" s="135">
        <f t="shared" ref="EH4" si="91">EH5+EH23+EH38+EH52+EH63</f>
        <v>15913426</v>
      </c>
      <c r="EI4" s="131">
        <f t="shared" ref="EI4" si="92">EI5+EI23+EI38+EI52+EI63</f>
        <v>16885843</v>
      </c>
      <c r="EJ4" s="131">
        <f t="shared" ref="EJ4" si="93">EJ5+EJ23+EJ38+EJ52+EJ63</f>
        <v>17472210</v>
      </c>
      <c r="EK4" s="131">
        <f t="shared" ref="EK4" si="94">EK5+EK23+EK38+EK52+EK63</f>
        <v>18232843</v>
      </c>
      <c r="EL4" s="131">
        <f t="shared" ref="EL4:EM4" si="95">EL5+EL23+EL38+EL52+EL63</f>
        <v>20565739</v>
      </c>
      <c r="EM4" s="131">
        <f t="shared" si="95"/>
        <v>20354835</v>
      </c>
      <c r="EN4" s="131">
        <f t="shared" ref="EN4" si="96">EN5+EN23+EN38+EN52+EN63</f>
        <v>20360285</v>
      </c>
      <c r="EO4" s="144">
        <f t="shared" ref="EO4:FB5" si="97">(DM4/EA4)</f>
        <v>1.7231873577864643E-2</v>
      </c>
      <c r="EP4" s="145">
        <f t="shared" si="97"/>
        <v>0.10874608498514578</v>
      </c>
      <c r="EQ4" s="145">
        <f t="shared" si="97"/>
        <v>7.3438477027715457E-2</v>
      </c>
      <c r="ER4" s="145">
        <f t="shared" si="97"/>
        <v>1.6551066674352192E-2</v>
      </c>
      <c r="ES4" s="145">
        <f t="shared" si="97"/>
        <v>9.9318418235648624E-3</v>
      </c>
      <c r="ET4" s="145">
        <f t="shared" si="97"/>
        <v>9.4950957397155061E-3</v>
      </c>
      <c r="EU4" s="145">
        <f t="shared" si="97"/>
        <v>1.8239521242130276E-2</v>
      </c>
      <c r="EV4" s="145">
        <f t="shared" si="97"/>
        <v>3.0544522593689127E-2</v>
      </c>
      <c r="EW4" s="145">
        <f t="shared" si="97"/>
        <v>1.0991811306074562E-2</v>
      </c>
      <c r="EX4" s="145">
        <f t="shared" si="97"/>
        <v>6.0541854751058966E-3</v>
      </c>
      <c r="EY4" s="145">
        <f t="shared" si="97"/>
        <v>5.1454948633079325E-3</v>
      </c>
      <c r="EZ4" s="145">
        <f t="shared" si="97"/>
        <v>3.6105680423154257E-3</v>
      </c>
      <c r="FA4" s="145">
        <f t="shared" si="97"/>
        <v>2.9978626699749713E-3</v>
      </c>
      <c r="FB4" s="145">
        <f t="shared" si="97"/>
        <v>2.4892578861248748E-3</v>
      </c>
    </row>
    <row r="5" spans="1:158" s="199" customFormat="1">
      <c r="A5" s="200" t="s">
        <v>5</v>
      </c>
      <c r="B5" s="131">
        <f>SUM(B7:B22)</f>
        <v>52819</v>
      </c>
      <c r="C5" s="131">
        <f t="shared" ref="C5:BU5" si="98">SUM(C7:C22)</f>
        <v>66973</v>
      </c>
      <c r="D5" s="131">
        <f t="shared" si="98"/>
        <v>64712</v>
      </c>
      <c r="E5" s="131">
        <f t="shared" si="98"/>
        <v>73479</v>
      </c>
      <c r="F5" s="131">
        <f t="shared" si="98"/>
        <v>82515</v>
      </c>
      <c r="G5" s="131">
        <f t="shared" si="98"/>
        <v>100590</v>
      </c>
      <c r="H5" s="131">
        <f t="shared" si="98"/>
        <v>109751</v>
      </c>
      <c r="I5" s="131">
        <f t="shared" si="98"/>
        <v>139165</v>
      </c>
      <c r="J5" s="131">
        <f t="shared" si="98"/>
        <v>157467</v>
      </c>
      <c r="K5" s="131">
        <f t="shared" si="98"/>
        <v>178656</v>
      </c>
      <c r="L5" s="131">
        <f t="shared" si="98"/>
        <v>223889</v>
      </c>
      <c r="M5" s="131">
        <f t="shared" si="98"/>
        <v>288477</v>
      </c>
      <c r="N5" s="131">
        <f t="shared" ref="N5:O5" si="99">SUM(N7:N22)</f>
        <v>307182</v>
      </c>
      <c r="O5" s="131">
        <f t="shared" si="99"/>
        <v>332873</v>
      </c>
      <c r="P5" s="133">
        <f t="shared" si="98"/>
        <v>2179116</v>
      </c>
      <c r="Q5" s="135">
        <f t="shared" si="98"/>
        <v>2266034</v>
      </c>
      <c r="R5" s="135">
        <f t="shared" si="98"/>
        <v>2499938</v>
      </c>
      <c r="S5" s="135">
        <f t="shared" si="98"/>
        <v>2541632</v>
      </c>
      <c r="T5" s="135">
        <f t="shared" si="98"/>
        <v>2538959</v>
      </c>
      <c r="U5" s="146">
        <f t="shared" si="98"/>
        <v>2607725</v>
      </c>
      <c r="V5" s="146">
        <f t="shared" si="98"/>
        <v>2729818</v>
      </c>
      <c r="W5" s="146">
        <f t="shared" si="98"/>
        <v>2952541</v>
      </c>
      <c r="X5" s="131">
        <f t="shared" si="98"/>
        <v>3221838</v>
      </c>
      <c r="Y5" s="131">
        <f t="shared" si="98"/>
        <v>3357533</v>
      </c>
      <c r="Z5" s="131">
        <f t="shared" si="98"/>
        <v>3529365</v>
      </c>
      <c r="AA5" s="131">
        <f t="shared" si="98"/>
        <v>3922932</v>
      </c>
      <c r="AB5" s="131">
        <f t="shared" ref="AB5:AC5" si="100">SUM(AB7:AB22)</f>
        <v>4040928</v>
      </c>
      <c r="AC5" s="131">
        <f t="shared" si="100"/>
        <v>4016790</v>
      </c>
      <c r="AD5" s="133">
        <f t="shared" si="98"/>
        <v>875864</v>
      </c>
      <c r="AE5" s="135">
        <f t="shared" si="98"/>
        <v>901666.5</v>
      </c>
      <c r="AF5" s="135">
        <f t="shared" si="98"/>
        <v>995640</v>
      </c>
      <c r="AG5" s="135">
        <f t="shared" si="98"/>
        <v>1033221</v>
      </c>
      <c r="AH5" s="135">
        <f t="shared" si="98"/>
        <v>1057297</v>
      </c>
      <c r="AI5" s="135">
        <f t="shared" si="98"/>
        <v>1046523</v>
      </c>
      <c r="AJ5" s="135">
        <f t="shared" si="98"/>
        <v>1011292</v>
      </c>
      <c r="AK5" s="135">
        <f t="shared" si="98"/>
        <v>1030709</v>
      </c>
      <c r="AL5" s="131">
        <f t="shared" si="98"/>
        <v>1188495</v>
      </c>
      <c r="AM5" s="131">
        <f t="shared" si="98"/>
        <v>1205615</v>
      </c>
      <c r="AN5" s="131">
        <f t="shared" si="98"/>
        <v>1233300</v>
      </c>
      <c r="AO5" s="131">
        <f t="shared" si="98"/>
        <v>1489189</v>
      </c>
      <c r="AP5" s="375">
        <f t="shared" ref="AP5" si="101">SUM(AP7:AP22)</f>
        <v>1568996</v>
      </c>
      <c r="AQ5" s="133">
        <f t="shared" si="98"/>
        <v>575982</v>
      </c>
      <c r="AR5" s="135">
        <f t="shared" si="98"/>
        <v>634188.5</v>
      </c>
      <c r="AS5" s="135">
        <f t="shared" si="98"/>
        <v>713375</v>
      </c>
      <c r="AT5" s="135">
        <f t="shared" si="98"/>
        <v>768908</v>
      </c>
      <c r="AU5" s="135">
        <f t="shared" si="98"/>
        <v>785728</v>
      </c>
      <c r="AV5" s="135">
        <f t="shared" si="98"/>
        <v>771208</v>
      </c>
      <c r="AW5" s="135">
        <f t="shared" si="98"/>
        <v>770965</v>
      </c>
      <c r="AX5" s="135">
        <f t="shared" si="98"/>
        <v>771956</v>
      </c>
      <c r="AY5" s="131">
        <f t="shared" si="98"/>
        <v>867730</v>
      </c>
      <c r="AZ5" s="131">
        <f t="shared" si="98"/>
        <v>864189</v>
      </c>
      <c r="BA5" s="131">
        <f t="shared" si="98"/>
        <v>874745</v>
      </c>
      <c r="BB5" s="131">
        <f t="shared" si="98"/>
        <v>1044263</v>
      </c>
      <c r="BC5" s="131">
        <f t="shared" ref="BC5" si="102">SUM(BC7:BC22)</f>
        <v>1097407</v>
      </c>
      <c r="BD5" s="136">
        <f t="shared" si="98"/>
        <v>3630962</v>
      </c>
      <c r="BE5" s="138">
        <f t="shared" si="98"/>
        <v>3766533</v>
      </c>
      <c r="BF5" s="138">
        <f t="shared" si="98"/>
        <v>4167473</v>
      </c>
      <c r="BG5" s="138">
        <f t="shared" si="98"/>
        <v>4343761</v>
      </c>
      <c r="BH5" s="138">
        <f t="shared" si="98"/>
        <v>4381984</v>
      </c>
      <c r="BI5" s="138">
        <f t="shared" si="98"/>
        <v>4425456</v>
      </c>
      <c r="BJ5" s="138">
        <f t="shared" si="98"/>
        <v>4512075</v>
      </c>
      <c r="BK5" s="138">
        <f t="shared" si="98"/>
        <v>4755206</v>
      </c>
      <c r="BL5" s="138">
        <f t="shared" si="98"/>
        <v>5278063</v>
      </c>
      <c r="BM5" s="138">
        <f t="shared" si="98"/>
        <v>5427337</v>
      </c>
      <c r="BN5" s="138">
        <f t="shared" si="98"/>
        <v>5637410</v>
      </c>
      <c r="BO5" s="138">
        <f t="shared" si="98"/>
        <v>6456384</v>
      </c>
      <c r="BP5" s="138">
        <f t="shared" ref="BP5" si="103">SUM(BP7:BP22)</f>
        <v>6707331</v>
      </c>
      <c r="BQ5" s="139">
        <f t="shared" si="98"/>
        <v>1609484</v>
      </c>
      <c r="BR5" s="140">
        <f t="shared" si="98"/>
        <v>1693673</v>
      </c>
      <c r="BS5" s="140">
        <f t="shared" si="98"/>
        <v>1726281</v>
      </c>
      <c r="BT5" s="140">
        <f t="shared" si="98"/>
        <v>1690750</v>
      </c>
      <c r="BU5" s="140">
        <f t="shared" si="98"/>
        <v>1672132</v>
      </c>
      <c r="BV5" s="140">
        <f t="shared" ref="BV5:EL5" si="104">SUM(BV7:BV22)</f>
        <v>1653514</v>
      </c>
      <c r="BW5" s="131">
        <f t="shared" si="104"/>
        <v>1886133</v>
      </c>
      <c r="BX5" s="131">
        <f t="shared" si="104"/>
        <v>1895680</v>
      </c>
      <c r="BY5" s="131">
        <f t="shared" si="104"/>
        <v>1925950</v>
      </c>
      <c r="BZ5" s="131">
        <f t="shared" si="104"/>
        <v>2313888</v>
      </c>
      <c r="CA5" s="131">
        <f t="shared" ref="CA5:CB5" si="105">SUM(CA7:CA22)</f>
        <v>2430534</v>
      </c>
      <c r="CB5" s="131">
        <f t="shared" si="105"/>
        <v>2327819</v>
      </c>
      <c r="CC5" s="139">
        <f t="shared" si="104"/>
        <v>81041</v>
      </c>
      <c r="CD5" s="140">
        <f t="shared" si="104"/>
        <v>90766</v>
      </c>
      <c r="CE5" s="140">
        <f t="shared" si="104"/>
        <v>98296</v>
      </c>
      <c r="CF5" s="140">
        <f t="shared" si="104"/>
        <v>109748</v>
      </c>
      <c r="CG5" s="140">
        <f t="shared" si="104"/>
        <v>121635.5</v>
      </c>
      <c r="CH5" s="140">
        <f t="shared" si="104"/>
        <v>133523</v>
      </c>
      <c r="CI5" s="131">
        <f t="shared" si="104"/>
        <v>155022</v>
      </c>
      <c r="CJ5" s="131">
        <f t="shared" si="104"/>
        <v>159939</v>
      </c>
      <c r="CK5" s="131">
        <f t="shared" si="104"/>
        <v>167853</v>
      </c>
      <c r="CL5" s="131">
        <f t="shared" si="104"/>
        <v>204158</v>
      </c>
      <c r="CM5" s="131">
        <f t="shared" ref="CM5:CN5" si="106">SUM(CM7:CM22)</f>
        <v>219257</v>
      </c>
      <c r="CN5" s="131">
        <f t="shared" si="106"/>
        <v>224374</v>
      </c>
      <c r="CO5" s="141">
        <f t="shared" si="104"/>
        <v>1690525</v>
      </c>
      <c r="CP5" s="131">
        <f t="shared" si="104"/>
        <v>1784439</v>
      </c>
      <c r="CQ5" s="131">
        <f t="shared" si="104"/>
        <v>1824577</v>
      </c>
      <c r="CR5" s="131">
        <f t="shared" si="104"/>
        <v>1800498</v>
      </c>
      <c r="CS5" s="131">
        <f t="shared" si="104"/>
        <v>1793767.5</v>
      </c>
      <c r="CT5" s="131">
        <f t="shared" si="104"/>
        <v>1787037</v>
      </c>
      <c r="CU5" s="131">
        <f t="shared" si="104"/>
        <v>2041155</v>
      </c>
      <c r="CV5" s="131">
        <f t="shared" si="104"/>
        <v>2055619</v>
      </c>
      <c r="CW5" s="131">
        <f t="shared" si="104"/>
        <v>2093803</v>
      </c>
      <c r="CX5" s="131">
        <f t="shared" si="104"/>
        <v>2518046</v>
      </c>
      <c r="CY5" s="131">
        <f t="shared" ref="CY5:CZ5" si="107">SUM(CY7:CY22)</f>
        <v>2649791</v>
      </c>
      <c r="CZ5" s="131">
        <f t="shared" si="107"/>
        <v>2552193</v>
      </c>
      <c r="DA5" s="139">
        <f t="shared" si="104"/>
        <v>18490</v>
      </c>
      <c r="DB5" s="140">
        <f t="shared" si="104"/>
        <v>17690</v>
      </c>
      <c r="DC5" s="140">
        <f t="shared" si="104"/>
        <v>18448</v>
      </c>
      <c r="DD5" s="140">
        <f t="shared" si="104"/>
        <v>17009</v>
      </c>
      <c r="DE5" s="140">
        <f t="shared" si="104"/>
        <v>16318.5</v>
      </c>
      <c r="DF5" s="140">
        <f t="shared" si="104"/>
        <v>15628</v>
      </c>
      <c r="DG5" s="131">
        <f t="shared" si="104"/>
        <v>15070</v>
      </c>
      <c r="DH5" s="131">
        <f t="shared" si="104"/>
        <v>14185</v>
      </c>
      <c r="DI5" s="131">
        <f t="shared" si="104"/>
        <v>14242</v>
      </c>
      <c r="DJ5" s="131">
        <f t="shared" si="104"/>
        <v>15406</v>
      </c>
      <c r="DK5" s="131">
        <f t="shared" ref="DK5:DL5" si="108">SUM(DK7:DK22)</f>
        <v>16612</v>
      </c>
      <c r="DL5" s="131">
        <f t="shared" si="108"/>
        <v>17064</v>
      </c>
      <c r="DM5" s="142">
        <f t="shared" si="104"/>
        <v>31954</v>
      </c>
      <c r="DN5" s="135">
        <f t="shared" si="104"/>
        <v>183842</v>
      </c>
      <c r="DO5" s="135">
        <f t="shared" si="104"/>
        <v>59124</v>
      </c>
      <c r="DP5" s="135">
        <f t="shared" si="104"/>
        <v>18560</v>
      </c>
      <c r="DQ5" s="135">
        <f t="shared" si="104"/>
        <v>17462</v>
      </c>
      <c r="DR5" s="135">
        <f t="shared" si="104"/>
        <v>18839</v>
      </c>
      <c r="DS5" s="135">
        <f t="shared" si="104"/>
        <v>55496</v>
      </c>
      <c r="DT5" s="135">
        <f t="shared" si="104"/>
        <v>136172</v>
      </c>
      <c r="DU5" s="131">
        <f t="shared" si="104"/>
        <v>37376</v>
      </c>
      <c r="DV5" s="131">
        <f t="shared" si="104"/>
        <v>17261</v>
      </c>
      <c r="DW5" s="131">
        <f t="shared" si="104"/>
        <v>17847</v>
      </c>
      <c r="DX5" s="131">
        <f t="shared" si="104"/>
        <v>18376</v>
      </c>
      <c r="DY5" s="131">
        <f t="shared" ref="DY5:DZ5" si="109">SUM(DY7:DY22)</f>
        <v>13943</v>
      </c>
      <c r="DZ5" s="131">
        <f t="shared" si="109"/>
        <v>15214</v>
      </c>
      <c r="EA5" s="133">
        <f t="shared" si="104"/>
        <v>3686314</v>
      </c>
      <c r="EB5" s="135">
        <f t="shared" si="104"/>
        <v>4017348</v>
      </c>
      <c r="EC5" s="135">
        <f t="shared" si="104"/>
        <v>4332789</v>
      </c>
      <c r="ED5" s="135">
        <f t="shared" si="104"/>
        <v>4435800</v>
      </c>
      <c r="EE5" s="135">
        <f t="shared" si="104"/>
        <v>4481961</v>
      </c>
      <c r="EF5" s="135">
        <f t="shared" si="104"/>
        <v>4544661</v>
      </c>
      <c r="EG5" s="135">
        <f t="shared" si="104"/>
        <v>4677318</v>
      </c>
      <c r="EH5" s="135">
        <f t="shared" si="104"/>
        <v>5030543</v>
      </c>
      <c r="EI5" s="131">
        <f t="shared" si="104"/>
        <v>5472906</v>
      </c>
      <c r="EJ5" s="131">
        <f t="shared" si="104"/>
        <v>5623254</v>
      </c>
      <c r="EK5" s="131">
        <f t="shared" si="104"/>
        <v>5894460</v>
      </c>
      <c r="EL5" s="131">
        <f t="shared" si="104"/>
        <v>6763237</v>
      </c>
      <c r="EM5" s="131">
        <f t="shared" ref="EM5:EN5" si="110">SUM(EM7:EM22)</f>
        <v>7028456</v>
      </c>
      <c r="EN5" s="131">
        <f t="shared" si="110"/>
        <v>6934134</v>
      </c>
      <c r="EO5" s="144">
        <f t="shared" si="97"/>
        <v>8.668279479176217E-3</v>
      </c>
      <c r="EP5" s="145">
        <f t="shared" si="97"/>
        <v>4.5762030075562288E-2</v>
      </c>
      <c r="EQ5" s="145">
        <f t="shared" si="97"/>
        <v>1.3645714111626484E-2</v>
      </c>
      <c r="ER5" s="145">
        <f t="shared" si="97"/>
        <v>4.18413814869922E-3</v>
      </c>
      <c r="ES5" s="145">
        <f t="shared" si="97"/>
        <v>3.8960624601597381E-3</v>
      </c>
      <c r="ET5" s="145">
        <f t="shared" si="97"/>
        <v>4.1453036871176973E-3</v>
      </c>
      <c r="EU5" s="145">
        <f t="shared" si="97"/>
        <v>1.1864919169489866E-2</v>
      </c>
      <c r="EV5" s="145">
        <f t="shared" si="97"/>
        <v>2.7069046025448941E-2</v>
      </c>
      <c r="EW5" s="145">
        <f t="shared" si="97"/>
        <v>6.8292786318639494E-3</v>
      </c>
      <c r="EX5" s="145">
        <f t="shared" si="97"/>
        <v>3.0695750183079048E-3</v>
      </c>
      <c r="EY5" s="145">
        <f t="shared" si="97"/>
        <v>3.0277582679329403E-3</v>
      </c>
      <c r="EZ5" s="145">
        <f t="shared" si="97"/>
        <v>2.7170421500828669E-3</v>
      </c>
      <c r="FA5" s="145">
        <f t="shared" si="97"/>
        <v>1.9837927419621036E-3</v>
      </c>
      <c r="FB5" s="145">
        <f t="shared" si="97"/>
        <v>2.194073549775646E-3</v>
      </c>
    </row>
    <row r="6" spans="1:158" s="4" customFormat="1">
      <c r="A6" s="197" t="s">
        <v>88</v>
      </c>
      <c r="B6" s="217">
        <f>(B5/B$4)*100</f>
        <v>25.853013876312374</v>
      </c>
      <c r="C6" s="298">
        <f t="shared" ref="C6:BU6" si="111">(C5/C$4)*100</f>
        <v>30.523854666107596</v>
      </c>
      <c r="D6" s="298">
        <f t="shared" si="111"/>
        <v>30.327400200583003</v>
      </c>
      <c r="E6" s="298">
        <f t="shared" si="111"/>
        <v>29.693643744165655</v>
      </c>
      <c r="F6" s="298">
        <f t="shared" si="111"/>
        <v>29.04506622831256</v>
      </c>
      <c r="G6" s="298">
        <f t="shared" si="111"/>
        <v>28.755939006192005</v>
      </c>
      <c r="H6" s="298">
        <f t="shared" si="111"/>
        <v>28.757880504561918</v>
      </c>
      <c r="I6" s="299">
        <f t="shared" si="111"/>
        <v>28.667156932419545</v>
      </c>
      <c r="J6" s="299">
        <f t="shared" si="111"/>
        <v>32.179992316055355</v>
      </c>
      <c r="K6" s="299">
        <f t="shared" si="111"/>
        <v>31.525730590666296</v>
      </c>
      <c r="L6" s="299">
        <f t="shared" si="111"/>
        <v>33.507438897178446</v>
      </c>
      <c r="M6" s="299">
        <f t="shared" si="111"/>
        <v>37.745627831147793</v>
      </c>
      <c r="N6" s="299">
        <f t="shared" ref="N6:O6" si="112">(N5/N$4)*100</f>
        <v>38.59225496502372</v>
      </c>
      <c r="O6" s="299">
        <f t="shared" si="112"/>
        <v>37.87002780470268</v>
      </c>
      <c r="P6" s="300">
        <f t="shared" si="111"/>
        <v>30.847118127981123</v>
      </c>
      <c r="Q6" s="217">
        <f t="shared" si="111"/>
        <v>33.066335677515553</v>
      </c>
      <c r="R6" s="217">
        <f t="shared" si="111"/>
        <v>33.411049361505697</v>
      </c>
      <c r="S6" s="217">
        <f t="shared" si="111"/>
        <v>32.496248390135207</v>
      </c>
      <c r="T6" s="217">
        <f t="shared" si="111"/>
        <v>32.652695614218189</v>
      </c>
      <c r="U6" s="217">
        <f t="shared" si="111"/>
        <v>32.683312181357365</v>
      </c>
      <c r="V6" s="217">
        <f t="shared" si="111"/>
        <v>32.666094832286113</v>
      </c>
      <c r="W6" s="301">
        <f t="shared" si="111"/>
        <v>32.88139353252852</v>
      </c>
      <c r="X6" s="299">
        <f t="shared" si="111"/>
        <v>33.099981456092294</v>
      </c>
      <c r="Y6" s="299">
        <f t="shared" si="111"/>
        <v>33.133213650335385</v>
      </c>
      <c r="Z6" s="299">
        <f t="shared" si="111"/>
        <v>33.438124975544561</v>
      </c>
      <c r="AA6" s="299">
        <f t="shared" si="111"/>
        <v>33.586901857251739</v>
      </c>
      <c r="AB6" s="299">
        <f t="shared" ref="AB6:AC6" si="113">(AB5/AB$4)*100</f>
        <v>34.274814780384517</v>
      </c>
      <c r="AC6" s="299">
        <f t="shared" si="113"/>
        <v>34.135614621480656</v>
      </c>
      <c r="AD6" s="300">
        <f t="shared" si="111"/>
        <v>28.461418229119445</v>
      </c>
      <c r="AE6" s="217">
        <f t="shared" si="111"/>
        <v>31.748172044373739</v>
      </c>
      <c r="AF6" s="217">
        <f t="shared" si="111"/>
        <v>31.434737968076519</v>
      </c>
      <c r="AG6" s="217">
        <f t="shared" si="111"/>
        <v>30.690212777586023</v>
      </c>
      <c r="AH6" s="301">
        <f t="shared" si="111"/>
        <v>30.93012078081151</v>
      </c>
      <c r="AI6" s="217">
        <f t="shared" si="111"/>
        <v>31.476695275290961</v>
      </c>
      <c r="AJ6" s="217">
        <f t="shared" si="111"/>
        <v>31.701228060056323</v>
      </c>
      <c r="AK6" s="301">
        <f t="shared" si="111"/>
        <v>31.478643452426034</v>
      </c>
      <c r="AL6" s="299">
        <f t="shared" si="111"/>
        <v>32.791641283042857</v>
      </c>
      <c r="AM6" s="299">
        <f t="shared" si="111"/>
        <v>32.03791673221567</v>
      </c>
      <c r="AN6" s="299">
        <f t="shared" si="111"/>
        <v>32.63512564113217</v>
      </c>
      <c r="AO6" s="299">
        <f t="shared" si="111"/>
        <v>32.122545439328448</v>
      </c>
      <c r="AP6" s="376">
        <f t="shared" ref="AP6" si="114">(AP5/AP$4)*100</f>
        <v>34.471670322562503</v>
      </c>
      <c r="AQ6" s="300">
        <f t="shared" si="111"/>
        <v>26.816702112998687</v>
      </c>
      <c r="AR6" s="217">
        <f t="shared" si="111"/>
        <v>31.20481198538435</v>
      </c>
      <c r="AS6" s="217">
        <f t="shared" si="111"/>
        <v>30.165238059597669</v>
      </c>
      <c r="AT6" s="217">
        <f t="shared" si="111"/>
        <v>29.310827243652053</v>
      </c>
      <c r="AU6" s="217">
        <f t="shared" si="111"/>
        <v>29.35470517822905</v>
      </c>
      <c r="AV6" s="217">
        <f t="shared" si="111"/>
        <v>29.169035302411906</v>
      </c>
      <c r="AW6" s="217">
        <f t="shared" si="111"/>
        <v>29.645670093697646</v>
      </c>
      <c r="AX6" s="302">
        <f t="shared" si="111"/>
        <v>28.716165444300113</v>
      </c>
      <c r="AY6" s="299">
        <f t="shared" si="111"/>
        <v>30.416079829897374</v>
      </c>
      <c r="AZ6" s="299">
        <f t="shared" si="111"/>
        <v>29.76670282208606</v>
      </c>
      <c r="BA6" s="299">
        <f t="shared" si="111"/>
        <v>31.12353489947548</v>
      </c>
      <c r="BB6" s="299">
        <f t="shared" si="111"/>
        <v>30.611779459568478</v>
      </c>
      <c r="BC6" s="299">
        <f t="shared" ref="BC6" si="115">(BC5/BC$4)*100</f>
        <v>34.766510819241276</v>
      </c>
      <c r="BD6" s="300">
        <f t="shared" si="111"/>
        <v>29.545319544396804</v>
      </c>
      <c r="BE6" s="217">
        <f t="shared" si="111"/>
        <v>32.122869389293015</v>
      </c>
      <c r="BF6" s="217">
        <f t="shared" si="111"/>
        <v>32.021561349944037</v>
      </c>
      <c r="BG6" s="217">
        <f t="shared" si="111"/>
        <v>31.450973929661359</v>
      </c>
      <c r="BH6" s="217">
        <f t="shared" si="111"/>
        <v>31.591752893049485</v>
      </c>
      <c r="BI6" s="217">
        <f t="shared" si="111"/>
        <v>31.72950349053103</v>
      </c>
      <c r="BJ6" s="217">
        <f t="shared" si="111"/>
        <v>31.893309323272973</v>
      </c>
      <c r="BK6" s="217">
        <f t="shared" si="111"/>
        <v>31.824625866029017</v>
      </c>
      <c r="BL6" s="299">
        <f t="shared" si="111"/>
        <v>32.558718961094399</v>
      </c>
      <c r="BM6" s="299">
        <f t="shared" si="111"/>
        <v>32.306094663063355</v>
      </c>
      <c r="BN6" s="299">
        <f t="shared" si="111"/>
        <v>32.881686798260063</v>
      </c>
      <c r="BO6" s="299">
        <f t="shared" si="111"/>
        <v>32.728302960493316</v>
      </c>
      <c r="BP6" s="299">
        <f t="shared" ref="BP6" si="116">(BP5/BP$4)*100</f>
        <v>34.400369148469018</v>
      </c>
      <c r="BQ6" s="303">
        <f t="shared" si="111"/>
        <v>31.031162576373667</v>
      </c>
      <c r="BR6" s="302">
        <f t="shared" si="111"/>
        <v>30.405811036819319</v>
      </c>
      <c r="BS6" s="302">
        <f t="shared" si="111"/>
        <v>30.544439437104181</v>
      </c>
      <c r="BT6" s="302">
        <f t="shared" si="111"/>
        <v>30.832475938541844</v>
      </c>
      <c r="BU6" s="302">
        <f t="shared" si="111"/>
        <v>30.802113425538955</v>
      </c>
      <c r="BV6" s="302">
        <f t="shared" ref="BV6:EL6" si="117">(BV5/BV$4)*100</f>
        <v>30.771128941941782</v>
      </c>
      <c r="BW6" s="299">
        <f t="shared" si="117"/>
        <v>32.276890178352325</v>
      </c>
      <c r="BX6" s="299">
        <f t="shared" si="117"/>
        <v>31.586054202554102</v>
      </c>
      <c r="BY6" s="299">
        <f t="shared" si="117"/>
        <v>32.583107267355061</v>
      </c>
      <c r="BZ6" s="299">
        <f t="shared" si="117"/>
        <v>31.976734624892948</v>
      </c>
      <c r="CA6" s="299">
        <f t="shared" ref="CA6:CB6" si="118">(CA5/CA$4)*100</f>
        <v>34.977454572038376</v>
      </c>
      <c r="CB6" s="299">
        <f t="shared" si="118"/>
        <v>33.834539145884712</v>
      </c>
      <c r="CC6" s="303">
        <f t="shared" si="117"/>
        <v>28.740083481394002</v>
      </c>
      <c r="CD6" s="302">
        <f t="shared" si="117"/>
        <v>26.620171453542422</v>
      </c>
      <c r="CE6" s="302">
        <f t="shared" si="117"/>
        <v>27.127288181900976</v>
      </c>
      <c r="CF6" s="302">
        <f t="shared" si="117"/>
        <v>27.031127618803662</v>
      </c>
      <c r="CG6" s="302">
        <f t="shared" si="117"/>
        <v>26.717310773752189</v>
      </c>
      <c r="CH6" s="302">
        <f t="shared" si="117"/>
        <v>26.464776198092881</v>
      </c>
      <c r="CI6" s="299">
        <f t="shared" si="117"/>
        <v>27.73678485034997</v>
      </c>
      <c r="CJ6" s="299">
        <f t="shared" si="117"/>
        <v>26.982948707782995</v>
      </c>
      <c r="CK6" s="299">
        <f t="shared" si="117"/>
        <v>27.889090301881335</v>
      </c>
      <c r="CL6" s="299">
        <f t="shared" si="117"/>
        <v>27.579601485984469</v>
      </c>
      <c r="CM6" s="299">
        <f t="shared" ref="CM6:CN6" si="119">(CM5/CM$4)*100</f>
        <v>31.503574122633715</v>
      </c>
      <c r="CN6" s="299">
        <f t="shared" si="119"/>
        <v>31.280662156190008</v>
      </c>
      <c r="CO6" s="303">
        <f t="shared" si="117"/>
        <v>30.913028062323981</v>
      </c>
      <c r="CP6" s="302">
        <f t="shared" si="117"/>
        <v>30.187449407437921</v>
      </c>
      <c r="CQ6" s="302">
        <f t="shared" si="117"/>
        <v>30.338553661141056</v>
      </c>
      <c r="CR6" s="302">
        <f t="shared" si="117"/>
        <v>30.570429049359625</v>
      </c>
      <c r="CS6" s="302">
        <f t="shared" si="117"/>
        <v>30.48605039925927</v>
      </c>
      <c r="CT6" s="302">
        <f t="shared" si="117"/>
        <v>30.401505923662668</v>
      </c>
      <c r="CU6" s="299">
        <f t="shared" si="117"/>
        <v>31.880563641799007</v>
      </c>
      <c r="CV6" s="299">
        <f t="shared" si="117"/>
        <v>31.172300279465372</v>
      </c>
      <c r="CW6" s="299">
        <f t="shared" si="117"/>
        <v>32.149321392027694</v>
      </c>
      <c r="CX6" s="299">
        <f t="shared" si="117"/>
        <v>31.568659137549453</v>
      </c>
      <c r="CY6" s="299">
        <f t="shared" ref="CY6:CZ6" si="120">(CY5/CY$4)*100</f>
        <v>34.661197352355856</v>
      </c>
      <c r="CZ6" s="299">
        <f t="shared" si="120"/>
        <v>33.593416925300183</v>
      </c>
      <c r="DA6" s="303">
        <f t="shared" si="117"/>
        <v>29.087877167038982</v>
      </c>
      <c r="DB6" s="302">
        <f t="shared" si="117"/>
        <v>22.475193434041852</v>
      </c>
      <c r="DC6" s="302">
        <f t="shared" si="117"/>
        <v>22.787968624544501</v>
      </c>
      <c r="DD6" s="302">
        <f t="shared" si="117"/>
        <v>21.588860965146093</v>
      </c>
      <c r="DE6" s="302">
        <f t="shared" si="117"/>
        <v>19.99742656519981</v>
      </c>
      <c r="DF6" s="302">
        <f t="shared" si="117"/>
        <v>18.512200900260602</v>
      </c>
      <c r="DG6" s="299">
        <f t="shared" si="117"/>
        <v>20.162153483891686</v>
      </c>
      <c r="DH6" s="299">
        <f t="shared" si="117"/>
        <v>19.723852164965656</v>
      </c>
      <c r="DI6" s="299">
        <f t="shared" si="117"/>
        <v>18.527142875726867</v>
      </c>
      <c r="DJ6" s="299">
        <f t="shared" si="117"/>
        <v>21.740848409584824</v>
      </c>
      <c r="DK6" s="299">
        <f t="shared" ref="DK6:DL6" si="121">(DK5/DK$4)*100</f>
        <v>26.274832342148553</v>
      </c>
      <c r="DL6" s="299">
        <f t="shared" si="121"/>
        <v>25.791629509832077</v>
      </c>
      <c r="DM6" s="304">
        <f t="shared" si="117"/>
        <v>14.586471656943569</v>
      </c>
      <c r="DN6" s="217">
        <f t="shared" si="117"/>
        <v>12.614018259388709</v>
      </c>
      <c r="DO6" s="217">
        <f t="shared" si="117"/>
        <v>5.6392515716251905</v>
      </c>
      <c r="DP6" s="217">
        <f t="shared" si="117"/>
        <v>7.8443969197217269</v>
      </c>
      <c r="DQ6" s="217">
        <f t="shared" si="117"/>
        <v>12.297789327642912</v>
      </c>
      <c r="DR6" s="217">
        <f t="shared" si="117"/>
        <v>13.745777181090526</v>
      </c>
      <c r="DS6" s="217">
        <f t="shared" si="117"/>
        <v>20.55970895726977</v>
      </c>
      <c r="DT6" s="301">
        <f t="shared" si="117"/>
        <v>28.015010245480056</v>
      </c>
      <c r="DU6" s="299">
        <f t="shared" si="117"/>
        <v>20.137280044826138</v>
      </c>
      <c r="DV6" s="299">
        <f t="shared" si="117"/>
        <v>16.31782945736434</v>
      </c>
      <c r="DW6" s="299">
        <f t="shared" si="117"/>
        <v>19.023204749672235</v>
      </c>
      <c r="DX6" s="299">
        <f t="shared" si="117"/>
        <v>24.747488350795916</v>
      </c>
      <c r="DY6" s="299">
        <f t="shared" ref="DY6:DZ6" si="122">(DY5/DY$4)*100</f>
        <v>22.849510824142509</v>
      </c>
      <c r="DZ6" s="299">
        <f t="shared" si="122"/>
        <v>30.018547018665405</v>
      </c>
      <c r="EA6" s="300">
        <f t="shared" si="117"/>
        <v>28.996784903322524</v>
      </c>
      <c r="EB6" s="217">
        <f t="shared" si="117"/>
        <v>29.975180283188312</v>
      </c>
      <c r="EC6" s="217">
        <f t="shared" si="117"/>
        <v>30.349312876447343</v>
      </c>
      <c r="ED6" s="217">
        <f t="shared" si="117"/>
        <v>31.029839795982895</v>
      </c>
      <c r="EE6" s="217">
        <f t="shared" si="117"/>
        <v>31.349522660544249</v>
      </c>
      <c r="EF6" s="217">
        <f t="shared" si="117"/>
        <v>31.485623298688246</v>
      </c>
      <c r="EG6" s="217">
        <f t="shared" si="117"/>
        <v>31.605714535538741</v>
      </c>
      <c r="EH6" s="301">
        <f t="shared" si="117"/>
        <v>31.611942016759937</v>
      </c>
      <c r="EI6" s="299">
        <f t="shared" si="117"/>
        <v>32.411209792724001</v>
      </c>
      <c r="EJ6" s="299">
        <f t="shared" si="117"/>
        <v>32.18398817321907</v>
      </c>
      <c r="EK6" s="299">
        <f t="shared" si="117"/>
        <v>32.328803577149209</v>
      </c>
      <c r="EL6" s="299">
        <f t="shared" si="117"/>
        <v>32.885942002862137</v>
      </c>
      <c r="EM6" s="299">
        <f t="shared" ref="EM6:EN6" si="123">(EM5/EM$4)*100</f>
        <v>34.529663345342762</v>
      </c>
      <c r="EN6" s="299">
        <f t="shared" si="123"/>
        <v>34.057155879694214</v>
      </c>
      <c r="EO6" s="47"/>
    </row>
    <row r="7" spans="1:158" s="4" customFormat="1">
      <c r="A7" s="196" t="s">
        <v>6</v>
      </c>
      <c r="B7" s="125">
        <f>EA7-DM7-BD7</f>
        <v>2186</v>
      </c>
      <c r="C7" s="125">
        <f>EB7-DN7-BE7</f>
        <v>3374</v>
      </c>
      <c r="D7" s="201">
        <v>4236</v>
      </c>
      <c r="E7" s="53">
        <v>4700</v>
      </c>
      <c r="F7" s="53">
        <v>4323</v>
      </c>
      <c r="G7" s="51">
        <v>4008</v>
      </c>
      <c r="H7" s="51">
        <v>3791</v>
      </c>
      <c r="I7" s="112">
        <v>4318</v>
      </c>
      <c r="J7" s="104">
        <v>4829</v>
      </c>
      <c r="K7" s="104">
        <v>5182</v>
      </c>
      <c r="L7" s="104">
        <v>6296</v>
      </c>
      <c r="M7" s="104">
        <v>6944</v>
      </c>
      <c r="N7" s="104">
        <v>6638</v>
      </c>
      <c r="O7" s="104">
        <v>7272</v>
      </c>
      <c r="P7" s="52">
        <f>55575+59234</f>
        <v>114809</v>
      </c>
      <c r="Q7" s="53">
        <f>63218+69688</f>
        <v>132906</v>
      </c>
      <c r="R7" s="53">
        <v>139649</v>
      </c>
      <c r="S7" s="53">
        <v>142699</v>
      </c>
      <c r="T7" s="53">
        <v>139051</v>
      </c>
      <c r="U7" s="53">
        <v>137762</v>
      </c>
      <c r="V7" s="53">
        <v>137158</v>
      </c>
      <c r="W7" s="104">
        <v>143466</v>
      </c>
      <c r="X7" s="104">
        <v>152882</v>
      </c>
      <c r="Y7" s="104">
        <v>156205</v>
      </c>
      <c r="Z7" s="104">
        <v>164049</v>
      </c>
      <c r="AA7" s="104">
        <v>181327</v>
      </c>
      <c r="AB7" s="104">
        <v>182858</v>
      </c>
      <c r="AC7" s="104">
        <v>182794</v>
      </c>
      <c r="AD7" s="52">
        <f>18437+19285</f>
        <v>37722</v>
      </c>
      <c r="AE7" s="53">
        <f>19618+22467</f>
        <v>42085</v>
      </c>
      <c r="AF7" s="53">
        <v>44905</v>
      </c>
      <c r="AG7" s="202">
        <v>48059</v>
      </c>
      <c r="AH7" s="187">
        <v>46237</v>
      </c>
      <c r="AI7" s="53">
        <v>44599</v>
      </c>
      <c r="AJ7" s="53">
        <v>43780</v>
      </c>
      <c r="AK7" s="104">
        <v>48411</v>
      </c>
      <c r="AL7" s="104">
        <v>56387</v>
      </c>
      <c r="AM7" s="104">
        <v>55913</v>
      </c>
      <c r="AN7" s="104">
        <v>57690</v>
      </c>
      <c r="AO7" s="104">
        <v>69622</v>
      </c>
      <c r="AP7" s="377">
        <v>64796</v>
      </c>
      <c r="AQ7" s="52">
        <v>23561</v>
      </c>
      <c r="AR7" s="53">
        <v>27534</v>
      </c>
      <c r="AS7" s="53">
        <v>32663</v>
      </c>
      <c r="AT7" s="53">
        <v>36793</v>
      </c>
      <c r="AU7" s="53">
        <v>35341</v>
      </c>
      <c r="AV7" s="53">
        <v>30876</v>
      </c>
      <c r="AW7" s="53">
        <v>35184</v>
      </c>
      <c r="AX7" s="104">
        <v>33448</v>
      </c>
      <c r="AY7" s="104">
        <v>38677</v>
      </c>
      <c r="AZ7" s="104">
        <v>38452</v>
      </c>
      <c r="BA7" s="104">
        <v>39671</v>
      </c>
      <c r="BB7" s="104">
        <v>52973</v>
      </c>
      <c r="BC7" s="104">
        <v>46448</v>
      </c>
      <c r="BD7" s="55">
        <f t="shared" ref="BD7:BD22" si="124">AQ7+AD7+P7</f>
        <v>176092</v>
      </c>
      <c r="BE7" s="56">
        <f t="shared" ref="BE7:BG8" si="125">(AR7+AE7+Q7)</f>
        <v>202525</v>
      </c>
      <c r="BF7" s="56">
        <f t="shared" si="125"/>
        <v>217217</v>
      </c>
      <c r="BG7" s="56">
        <f t="shared" si="125"/>
        <v>227551</v>
      </c>
      <c r="BH7" s="56">
        <v>220629</v>
      </c>
      <c r="BI7" s="56">
        <f t="shared" ref="BI7:BI22" si="126">(AV7+AI7+U7)</f>
        <v>213237</v>
      </c>
      <c r="BJ7" s="56">
        <f t="shared" ref="BJ7:BJ22" si="127">(AW7+AJ7+V7)</f>
        <v>216122</v>
      </c>
      <c r="BK7" s="56">
        <f t="shared" ref="BK7:BK22" si="128">(AX7+AK7+W7)</f>
        <v>225325</v>
      </c>
      <c r="BL7" s="56">
        <f t="shared" ref="BL7:BL22" si="129">(AY7+AL7+X7)</f>
        <v>247946</v>
      </c>
      <c r="BM7" s="56">
        <f t="shared" ref="BM7:BM22" si="130">(AZ7+AM7+Y7)</f>
        <v>250570</v>
      </c>
      <c r="BN7" s="56">
        <f t="shared" ref="BN7:BN22" si="131">(BA7+AN7+Z7)</f>
        <v>261410</v>
      </c>
      <c r="BO7" s="56">
        <f t="shared" ref="BO7:BO22" si="132">(BB7+AO7+AA7)</f>
        <v>303922</v>
      </c>
      <c r="BP7" s="56">
        <f t="shared" ref="BP7:BP22" si="133">(BC7+AP7+AB7)</f>
        <v>294102</v>
      </c>
      <c r="BQ7" s="52">
        <v>72146</v>
      </c>
      <c r="BR7" s="53">
        <v>78286</v>
      </c>
      <c r="BS7" s="53">
        <v>75215</v>
      </c>
      <c r="BT7" s="53">
        <v>70255</v>
      </c>
      <c r="BU7" s="203">
        <f t="shared" ref="BU7:BU22" si="134">((BV7-BT7)/2)+BT7</f>
        <v>73108</v>
      </c>
      <c r="BV7" s="104">
        <v>75961</v>
      </c>
      <c r="BW7" s="104">
        <v>88237</v>
      </c>
      <c r="BX7" s="104">
        <v>87724</v>
      </c>
      <c r="BY7" s="104">
        <v>90403</v>
      </c>
      <c r="BZ7" s="104">
        <v>113178</v>
      </c>
      <c r="CA7" s="104">
        <v>101986</v>
      </c>
      <c r="CB7" s="104">
        <v>104868</v>
      </c>
      <c r="CC7" s="52">
        <v>3859</v>
      </c>
      <c r="CD7" s="53">
        <v>4375</v>
      </c>
      <c r="CE7" s="53">
        <v>4479</v>
      </c>
      <c r="CF7" s="53">
        <v>4311</v>
      </c>
      <c r="CG7" s="203">
        <f t="shared" ref="CG7:CG22" si="135">((CH7-CF7)/2)+CF7</f>
        <v>4849</v>
      </c>
      <c r="CH7" s="104">
        <v>5387</v>
      </c>
      <c r="CI7" s="104">
        <v>6166</v>
      </c>
      <c r="CJ7" s="104">
        <v>6206</v>
      </c>
      <c r="CK7" s="104">
        <v>6485</v>
      </c>
      <c r="CL7" s="104">
        <v>9027</v>
      </c>
      <c r="CM7" s="104">
        <v>8808</v>
      </c>
      <c r="CN7" s="104">
        <v>9949</v>
      </c>
      <c r="CO7" s="106">
        <f t="shared" ref="CO7:CO22" si="136">SUM(CC7+BQ7)</f>
        <v>76005</v>
      </c>
      <c r="CP7" s="107">
        <f t="shared" ref="CP7:CP22" si="137">SUM(CD7+BR7)</f>
        <v>82661</v>
      </c>
      <c r="CQ7" s="107">
        <f t="shared" ref="CQ7:CQ22" si="138">SUM(CE7+BS7)</f>
        <v>79694</v>
      </c>
      <c r="CR7" s="107">
        <f t="shared" ref="CR7:CR22" si="139">SUM(CF7+BT7)</f>
        <v>74566</v>
      </c>
      <c r="CS7" s="107">
        <f t="shared" ref="CS7:CS22" si="140">SUM(CG7+BU7)</f>
        <v>77957</v>
      </c>
      <c r="CT7" s="107">
        <f t="shared" ref="CT7:CT22" si="141">SUM(CH7+BV7)</f>
        <v>81348</v>
      </c>
      <c r="CU7" s="107">
        <f t="shared" ref="CU7:CU22" si="142">SUM(CI7+BW7)</f>
        <v>94403</v>
      </c>
      <c r="CV7" s="107">
        <f t="shared" ref="CV7:CV22" si="143">SUM(CJ7+BX7)</f>
        <v>93930</v>
      </c>
      <c r="CW7" s="107">
        <f t="shared" ref="CW7:CW22" si="144">SUM(CK7+BY7)</f>
        <v>96888</v>
      </c>
      <c r="CX7" s="107">
        <f t="shared" ref="CX7:CX22" si="145">SUM(CL7+BZ7)</f>
        <v>122205</v>
      </c>
      <c r="CY7" s="107">
        <f t="shared" ref="CY7:CY22" si="146">SUM(CM7+CA7)</f>
        <v>110794</v>
      </c>
      <c r="CZ7" s="107">
        <f t="shared" ref="CZ7:CZ22" si="147">SUM(CN7+CB7)</f>
        <v>114817</v>
      </c>
      <c r="DA7" s="52">
        <v>1563</v>
      </c>
      <c r="DB7" s="53">
        <v>2191</v>
      </c>
      <c r="DC7" s="53">
        <v>1884</v>
      </c>
      <c r="DD7" s="53">
        <v>909</v>
      </c>
      <c r="DE7" s="203">
        <f t="shared" ref="DE7:DE22" si="148">((DF7-DD7)/2)+DD7</f>
        <v>710</v>
      </c>
      <c r="DF7" s="53">
        <v>511</v>
      </c>
      <c r="DG7" s="104">
        <v>661</v>
      </c>
      <c r="DH7" s="104">
        <v>435</v>
      </c>
      <c r="DI7" s="104">
        <v>473</v>
      </c>
      <c r="DJ7" s="104">
        <v>390</v>
      </c>
      <c r="DK7" s="104">
        <v>450</v>
      </c>
      <c r="DL7" s="104">
        <v>494</v>
      </c>
      <c r="DM7" s="57">
        <f>2928+2310</f>
        <v>5238</v>
      </c>
      <c r="DN7" s="58">
        <f>978+1685</f>
        <v>2663</v>
      </c>
      <c r="DO7" s="58">
        <v>2454</v>
      </c>
      <c r="DP7" s="53">
        <v>1457</v>
      </c>
      <c r="DQ7" s="53">
        <v>1915</v>
      </c>
      <c r="DR7" s="53">
        <v>1540</v>
      </c>
      <c r="DS7" s="53">
        <v>3231</v>
      </c>
      <c r="DT7" s="104">
        <v>6503</v>
      </c>
      <c r="DU7" s="104">
        <v>1071</v>
      </c>
      <c r="DV7" s="104">
        <v>637</v>
      </c>
      <c r="DW7" s="104">
        <v>477</v>
      </c>
      <c r="DX7" s="104">
        <v>2090</v>
      </c>
      <c r="DY7" s="104">
        <v>487</v>
      </c>
      <c r="DZ7" s="104">
        <v>335</v>
      </c>
      <c r="EA7" s="52">
        <v>183516</v>
      </c>
      <c r="EB7" s="53">
        <v>208562</v>
      </c>
      <c r="EC7" s="53">
        <v>223907</v>
      </c>
      <c r="ED7" s="53">
        <v>233708</v>
      </c>
      <c r="EE7" s="53">
        <v>226867</v>
      </c>
      <c r="EF7" s="53">
        <v>218785</v>
      </c>
      <c r="EG7" s="53">
        <v>223144</v>
      </c>
      <c r="EH7" s="204">
        <v>236146</v>
      </c>
      <c r="EI7" s="104">
        <v>253846</v>
      </c>
      <c r="EJ7" s="104">
        <v>256389</v>
      </c>
      <c r="EK7" s="104">
        <v>268183</v>
      </c>
      <c r="EL7" s="104">
        <v>312956</v>
      </c>
      <c r="EM7" s="104">
        <v>301227</v>
      </c>
      <c r="EN7" s="104">
        <v>305712</v>
      </c>
      <c r="EO7" s="80">
        <f t="shared" ref="EO7:FB8" si="149">(DM7/EA7)</f>
        <v>2.8542470411299287E-2</v>
      </c>
      <c r="EP7" s="59">
        <f t="shared" si="149"/>
        <v>1.276838542016283E-2</v>
      </c>
      <c r="EQ7" s="59">
        <f t="shared" si="149"/>
        <v>1.0959907461580031E-2</v>
      </c>
      <c r="ER7" s="59">
        <f t="shared" si="149"/>
        <v>6.2342752494565865E-3</v>
      </c>
      <c r="ES7" s="59">
        <f t="shared" si="149"/>
        <v>8.4410689963723244E-3</v>
      </c>
      <c r="ET7" s="59">
        <f t="shared" si="149"/>
        <v>7.0388737801951691E-3</v>
      </c>
      <c r="EU7" s="59">
        <f t="shared" si="149"/>
        <v>1.4479439285842326E-2</v>
      </c>
      <c r="EV7" s="59">
        <f t="shared" si="149"/>
        <v>2.7538048495422324E-2</v>
      </c>
      <c r="EW7" s="59">
        <f t="shared" si="149"/>
        <v>4.2190934661172526E-3</v>
      </c>
      <c r="EX7" s="59">
        <f t="shared" si="149"/>
        <v>2.4845059655445438E-3</v>
      </c>
      <c r="EY7" s="59">
        <f t="shared" si="149"/>
        <v>1.7786362297386486E-3</v>
      </c>
      <c r="EZ7" s="59">
        <f t="shared" si="149"/>
        <v>6.67825509017242E-3</v>
      </c>
      <c r="FA7" s="59">
        <f t="shared" si="149"/>
        <v>1.6167209446696345E-3</v>
      </c>
      <c r="FB7" s="59">
        <f t="shared" si="149"/>
        <v>1.0958025854398911E-3</v>
      </c>
    </row>
    <row r="8" spans="1:158" s="4" customFormat="1">
      <c r="A8" s="196" t="s">
        <v>7</v>
      </c>
      <c r="B8" s="125">
        <f>EA8-DM8-BD8</f>
        <v>1917</v>
      </c>
      <c r="C8" s="125">
        <f>EB8-DN8-BE8</f>
        <v>1971</v>
      </c>
      <c r="D8" s="201">
        <v>2084</v>
      </c>
      <c r="E8" s="53">
        <v>2111</v>
      </c>
      <c r="F8" s="53">
        <v>2513</v>
      </c>
      <c r="G8" s="51">
        <v>6652</v>
      </c>
      <c r="H8" s="51">
        <v>4784</v>
      </c>
      <c r="I8" s="112">
        <v>5908</v>
      </c>
      <c r="J8" s="104">
        <v>6203</v>
      </c>
      <c r="K8" s="104">
        <v>8470</v>
      </c>
      <c r="L8" s="104">
        <v>11183</v>
      </c>
      <c r="M8" s="104">
        <v>11848</v>
      </c>
      <c r="N8" s="104">
        <v>14026</v>
      </c>
      <c r="O8" s="104">
        <v>14132</v>
      </c>
      <c r="P8" s="52">
        <f>22827+24826</f>
        <v>47653</v>
      </c>
      <c r="Q8" s="53">
        <f>24532+29189</f>
        <v>53721</v>
      </c>
      <c r="R8" s="53">
        <v>57027</v>
      </c>
      <c r="S8" s="53">
        <v>62386</v>
      </c>
      <c r="T8" s="53">
        <v>61810</v>
      </c>
      <c r="U8" s="53">
        <v>69110</v>
      </c>
      <c r="V8" s="53">
        <v>71990</v>
      </c>
      <c r="W8" s="104">
        <v>76160</v>
      </c>
      <c r="X8" s="104">
        <v>81570</v>
      </c>
      <c r="Y8" s="104">
        <v>84135</v>
      </c>
      <c r="Z8" s="104">
        <v>88257</v>
      </c>
      <c r="AA8" s="104">
        <v>96627</v>
      </c>
      <c r="AB8" s="104">
        <v>101227</v>
      </c>
      <c r="AC8" s="104">
        <v>99401</v>
      </c>
      <c r="AD8" s="52">
        <f>6867+9740</f>
        <v>16607</v>
      </c>
      <c r="AE8" s="53">
        <f>6863+10257</f>
        <v>17120</v>
      </c>
      <c r="AF8" s="53">
        <v>17459</v>
      </c>
      <c r="AG8" s="53">
        <v>18380</v>
      </c>
      <c r="AH8" s="187">
        <v>17678</v>
      </c>
      <c r="AI8" s="53">
        <v>20615</v>
      </c>
      <c r="AJ8" s="53">
        <v>20547</v>
      </c>
      <c r="AK8" s="104">
        <v>22008</v>
      </c>
      <c r="AL8" s="104">
        <v>26006</v>
      </c>
      <c r="AM8" s="104">
        <v>28943</v>
      </c>
      <c r="AN8" s="104">
        <v>29675</v>
      </c>
      <c r="AO8" s="104">
        <v>34685</v>
      </c>
      <c r="AP8" s="377">
        <v>36052</v>
      </c>
      <c r="AQ8" s="52">
        <v>11188</v>
      </c>
      <c r="AR8" s="53">
        <v>12257</v>
      </c>
      <c r="AS8" s="53">
        <v>12820</v>
      </c>
      <c r="AT8" s="53">
        <v>14046</v>
      </c>
      <c r="AU8" s="53">
        <v>13963</v>
      </c>
      <c r="AV8" s="53">
        <v>16631</v>
      </c>
      <c r="AW8" s="53">
        <v>17399</v>
      </c>
      <c r="AX8" s="104">
        <v>17376</v>
      </c>
      <c r="AY8" s="104">
        <v>19761</v>
      </c>
      <c r="AZ8" s="104">
        <v>21428</v>
      </c>
      <c r="BA8" s="104">
        <v>22831</v>
      </c>
      <c r="BB8" s="104">
        <v>26117</v>
      </c>
      <c r="BC8" s="104">
        <v>27781</v>
      </c>
      <c r="BD8" s="55">
        <f t="shared" si="124"/>
        <v>75448</v>
      </c>
      <c r="BE8" s="56">
        <f t="shared" si="125"/>
        <v>83098</v>
      </c>
      <c r="BF8" s="56">
        <f t="shared" si="125"/>
        <v>87306</v>
      </c>
      <c r="BG8" s="56">
        <f t="shared" si="125"/>
        <v>94812</v>
      </c>
      <c r="BH8" s="56">
        <v>93451</v>
      </c>
      <c r="BI8" s="56">
        <f t="shared" si="126"/>
        <v>106356</v>
      </c>
      <c r="BJ8" s="56">
        <f t="shared" si="127"/>
        <v>109936</v>
      </c>
      <c r="BK8" s="56">
        <f t="shared" si="128"/>
        <v>115544</v>
      </c>
      <c r="BL8" s="56">
        <f t="shared" si="129"/>
        <v>127337</v>
      </c>
      <c r="BM8" s="56">
        <f t="shared" si="130"/>
        <v>134506</v>
      </c>
      <c r="BN8" s="56">
        <f t="shared" si="131"/>
        <v>140763</v>
      </c>
      <c r="BO8" s="56">
        <f t="shared" si="132"/>
        <v>157429</v>
      </c>
      <c r="BP8" s="56">
        <f t="shared" si="133"/>
        <v>165060</v>
      </c>
      <c r="BQ8" s="52">
        <v>28624</v>
      </c>
      <c r="BR8" s="53">
        <v>30614</v>
      </c>
      <c r="BS8" s="53">
        <v>29389</v>
      </c>
      <c r="BT8" s="53">
        <v>34277</v>
      </c>
      <c r="BU8" s="203">
        <f t="shared" si="134"/>
        <v>35014</v>
      </c>
      <c r="BV8" s="104">
        <v>35751</v>
      </c>
      <c r="BW8" s="104">
        <v>41396</v>
      </c>
      <c r="BX8" s="104">
        <v>45635</v>
      </c>
      <c r="BY8" s="104">
        <v>47286</v>
      </c>
      <c r="BZ8" s="104">
        <v>54919</v>
      </c>
      <c r="CA8" s="104">
        <v>57596</v>
      </c>
      <c r="CB8" s="104">
        <v>52371</v>
      </c>
      <c r="CC8" s="52">
        <v>1282</v>
      </c>
      <c r="CD8" s="53">
        <v>1433</v>
      </c>
      <c r="CE8" s="53">
        <v>1761</v>
      </c>
      <c r="CF8" s="53">
        <v>2395</v>
      </c>
      <c r="CG8" s="203">
        <f t="shared" si="135"/>
        <v>2623.5</v>
      </c>
      <c r="CH8" s="104">
        <v>2852</v>
      </c>
      <c r="CI8" s="104">
        <v>3611</v>
      </c>
      <c r="CJ8" s="104">
        <v>3969</v>
      </c>
      <c r="CK8" s="104">
        <v>4397</v>
      </c>
      <c r="CL8" s="104">
        <v>5100</v>
      </c>
      <c r="CM8" s="104">
        <v>5433</v>
      </c>
      <c r="CN8" s="104">
        <v>5340</v>
      </c>
      <c r="CO8" s="106">
        <f t="shared" si="136"/>
        <v>29906</v>
      </c>
      <c r="CP8" s="107">
        <f t="shared" si="137"/>
        <v>32047</v>
      </c>
      <c r="CQ8" s="107">
        <f t="shared" si="138"/>
        <v>31150</v>
      </c>
      <c r="CR8" s="107">
        <f t="shared" si="139"/>
        <v>36672</v>
      </c>
      <c r="CS8" s="107">
        <f t="shared" si="140"/>
        <v>37637.5</v>
      </c>
      <c r="CT8" s="107">
        <f t="shared" si="141"/>
        <v>38603</v>
      </c>
      <c r="CU8" s="107">
        <f t="shared" si="142"/>
        <v>45007</v>
      </c>
      <c r="CV8" s="107">
        <f t="shared" si="143"/>
        <v>49604</v>
      </c>
      <c r="CW8" s="107">
        <f t="shared" si="144"/>
        <v>51683</v>
      </c>
      <c r="CX8" s="107">
        <f t="shared" si="145"/>
        <v>60019</v>
      </c>
      <c r="CY8" s="107">
        <f t="shared" si="146"/>
        <v>63029</v>
      </c>
      <c r="CZ8" s="107">
        <f t="shared" si="147"/>
        <v>57711</v>
      </c>
      <c r="DA8" s="52">
        <v>373</v>
      </c>
      <c r="DB8" s="53">
        <v>379</v>
      </c>
      <c r="DC8" s="53">
        <v>491</v>
      </c>
      <c r="DD8" s="53">
        <v>574</v>
      </c>
      <c r="DE8" s="203">
        <f t="shared" si="148"/>
        <v>677.5</v>
      </c>
      <c r="DF8" s="53">
        <v>781</v>
      </c>
      <c r="DG8" s="104">
        <v>760</v>
      </c>
      <c r="DH8" s="104">
        <v>767</v>
      </c>
      <c r="DI8" s="104">
        <v>823</v>
      </c>
      <c r="DJ8" s="104">
        <v>783</v>
      </c>
      <c r="DK8" s="104">
        <v>804</v>
      </c>
      <c r="DL8" s="104">
        <v>907</v>
      </c>
      <c r="DM8" s="57">
        <f>874+1079</f>
        <v>1953</v>
      </c>
      <c r="DN8" s="58">
        <f>2446+1057</f>
        <v>3503</v>
      </c>
      <c r="DO8" s="58">
        <v>4950</v>
      </c>
      <c r="DP8" s="53">
        <v>284</v>
      </c>
      <c r="DQ8" s="53">
        <v>148</v>
      </c>
      <c r="DR8" s="53">
        <v>217</v>
      </c>
      <c r="DS8" s="53">
        <v>372</v>
      </c>
      <c r="DT8" s="104">
        <v>830</v>
      </c>
      <c r="DU8" s="104">
        <v>410</v>
      </c>
      <c r="DV8" s="104">
        <v>296</v>
      </c>
      <c r="DW8" s="104">
        <v>222</v>
      </c>
      <c r="DX8" s="104">
        <v>167</v>
      </c>
      <c r="DY8" s="104">
        <v>195</v>
      </c>
      <c r="DZ8" s="104">
        <v>73</v>
      </c>
      <c r="EA8" s="52">
        <v>79318</v>
      </c>
      <c r="EB8" s="53">
        <v>88572</v>
      </c>
      <c r="EC8" s="53">
        <v>94340</v>
      </c>
      <c r="ED8" s="53">
        <v>97207</v>
      </c>
      <c r="EE8" s="53">
        <v>96112</v>
      </c>
      <c r="EF8" s="53">
        <v>113225</v>
      </c>
      <c r="EG8" s="53">
        <v>115092</v>
      </c>
      <c r="EH8" s="204">
        <v>122282</v>
      </c>
      <c r="EI8" s="104">
        <v>133950</v>
      </c>
      <c r="EJ8" s="104">
        <v>143272</v>
      </c>
      <c r="EK8" s="104">
        <v>152168</v>
      </c>
      <c r="EL8" s="104">
        <v>169444</v>
      </c>
      <c r="EM8" s="104">
        <v>179281</v>
      </c>
      <c r="EN8" s="104">
        <v>172224</v>
      </c>
      <c r="EO8" s="80">
        <f t="shared" si="149"/>
        <v>2.4622406011245872E-2</v>
      </c>
      <c r="EP8" s="59">
        <f t="shared" si="149"/>
        <v>3.9549744840355866E-2</v>
      </c>
      <c r="EQ8" s="59">
        <f t="shared" si="149"/>
        <v>5.2469790120839514E-2</v>
      </c>
      <c r="ER8" s="59">
        <f t="shared" si="149"/>
        <v>2.9216002962749598E-3</v>
      </c>
      <c r="ES8" s="59">
        <f t="shared" si="149"/>
        <v>1.5398701514899285E-3</v>
      </c>
      <c r="ET8" s="59">
        <f t="shared" si="149"/>
        <v>1.9165378670788252E-3</v>
      </c>
      <c r="EU8" s="59">
        <f t="shared" si="149"/>
        <v>3.2321968512146805E-3</v>
      </c>
      <c r="EV8" s="59">
        <f t="shared" si="149"/>
        <v>6.7875893426669505E-3</v>
      </c>
      <c r="EW8" s="59">
        <f t="shared" si="149"/>
        <v>3.0608435983575963E-3</v>
      </c>
      <c r="EX8" s="59">
        <f t="shared" si="149"/>
        <v>2.0660003350270813E-3</v>
      </c>
      <c r="EY8" s="59">
        <f t="shared" si="149"/>
        <v>1.4589138320803322E-3</v>
      </c>
      <c r="EZ8" s="59">
        <f t="shared" si="149"/>
        <v>9.8557635561011313E-4</v>
      </c>
      <c r="FA8" s="59">
        <f t="shared" si="149"/>
        <v>1.0876780026885169E-3</v>
      </c>
      <c r="FB8" s="59">
        <f t="shared" si="149"/>
        <v>4.2386659234485319E-4</v>
      </c>
    </row>
    <row r="9" spans="1:158" s="4" customFormat="1">
      <c r="A9" s="196" t="s">
        <v>28</v>
      </c>
      <c r="B9" s="125"/>
      <c r="C9" s="125"/>
      <c r="D9" s="201">
        <v>1258</v>
      </c>
      <c r="E9" s="53">
        <v>1022</v>
      </c>
      <c r="F9" s="53">
        <v>1007</v>
      </c>
      <c r="G9" s="51">
        <v>1119</v>
      </c>
      <c r="H9" s="51">
        <v>1031</v>
      </c>
      <c r="I9" s="112">
        <v>1029</v>
      </c>
      <c r="J9" s="104">
        <v>1240</v>
      </c>
      <c r="K9" s="104">
        <v>1950</v>
      </c>
      <c r="L9" s="104">
        <v>1182</v>
      </c>
      <c r="M9" s="104">
        <v>1480</v>
      </c>
      <c r="N9" s="104">
        <v>1343</v>
      </c>
      <c r="O9" s="104">
        <v>1537</v>
      </c>
      <c r="P9" s="52">
        <v>20367</v>
      </c>
      <c r="Q9" s="205">
        <f>((R9-P9)/2)+P9</f>
        <v>23238</v>
      </c>
      <c r="R9" s="53">
        <v>26109</v>
      </c>
      <c r="S9" s="53">
        <v>26189</v>
      </c>
      <c r="T9" s="53">
        <v>25637</v>
      </c>
      <c r="U9" s="53">
        <v>26071</v>
      </c>
      <c r="V9" s="53">
        <v>27734</v>
      </c>
      <c r="W9" s="104">
        <v>27103</v>
      </c>
      <c r="X9" s="104">
        <v>29992</v>
      </c>
      <c r="Y9" s="104">
        <v>31145</v>
      </c>
      <c r="Z9" s="104">
        <v>32406</v>
      </c>
      <c r="AA9" s="104">
        <v>35088</v>
      </c>
      <c r="AB9" s="104">
        <v>35559</v>
      </c>
      <c r="AC9" s="104">
        <v>36270</v>
      </c>
      <c r="AD9" s="52">
        <v>5310</v>
      </c>
      <c r="AE9" s="205">
        <f>((AF9-AD9)/2)+AD9</f>
        <v>7240.5</v>
      </c>
      <c r="AF9" s="53">
        <v>9171</v>
      </c>
      <c r="AG9" s="53">
        <v>9112</v>
      </c>
      <c r="AH9" s="187">
        <v>9776</v>
      </c>
      <c r="AI9" s="53">
        <v>9145</v>
      </c>
      <c r="AJ9" s="53">
        <v>8672</v>
      </c>
      <c r="AK9" s="104">
        <v>6978</v>
      </c>
      <c r="AL9" s="104">
        <v>9983</v>
      </c>
      <c r="AM9" s="104">
        <v>9908</v>
      </c>
      <c r="AN9" s="104">
        <v>10376</v>
      </c>
      <c r="AO9" s="104">
        <v>10685</v>
      </c>
      <c r="AP9" s="377">
        <v>11052</v>
      </c>
      <c r="AQ9" s="52">
        <v>3555</v>
      </c>
      <c r="AR9" s="205">
        <f>((AS9-AQ9)/2)+AQ9</f>
        <v>4877.5</v>
      </c>
      <c r="AS9" s="53">
        <v>6200</v>
      </c>
      <c r="AT9" s="53">
        <v>6923</v>
      </c>
      <c r="AU9" s="53">
        <v>7698</v>
      </c>
      <c r="AV9" s="53">
        <v>7643</v>
      </c>
      <c r="AW9" s="53">
        <v>7670</v>
      </c>
      <c r="AX9" s="104">
        <v>5847</v>
      </c>
      <c r="AY9" s="104">
        <v>7831</v>
      </c>
      <c r="AZ9" s="104">
        <v>7918</v>
      </c>
      <c r="BA9" s="104">
        <v>8089</v>
      </c>
      <c r="BB9" s="104">
        <v>7889</v>
      </c>
      <c r="BC9" s="104">
        <v>8159</v>
      </c>
      <c r="BD9" s="55">
        <f t="shared" si="124"/>
        <v>29232</v>
      </c>
      <c r="BE9" s="56"/>
      <c r="BF9" s="56"/>
      <c r="BG9" s="56">
        <f t="shared" ref="BG9:BG22" si="150">(AT9+AG9+S9)</f>
        <v>42224</v>
      </c>
      <c r="BH9" s="56">
        <v>43111</v>
      </c>
      <c r="BI9" s="56">
        <f t="shared" si="126"/>
        <v>42859</v>
      </c>
      <c r="BJ9" s="56">
        <f t="shared" si="127"/>
        <v>44076</v>
      </c>
      <c r="BK9" s="56">
        <f t="shared" si="128"/>
        <v>39928</v>
      </c>
      <c r="BL9" s="56">
        <f t="shared" si="129"/>
        <v>47806</v>
      </c>
      <c r="BM9" s="56">
        <f t="shared" si="130"/>
        <v>48971</v>
      </c>
      <c r="BN9" s="56">
        <f t="shared" si="131"/>
        <v>50871</v>
      </c>
      <c r="BO9" s="56">
        <f t="shared" si="132"/>
        <v>53662</v>
      </c>
      <c r="BP9" s="56">
        <f t="shared" si="133"/>
        <v>54770</v>
      </c>
      <c r="BQ9" s="52">
        <v>14542</v>
      </c>
      <c r="BR9" s="53">
        <v>15161</v>
      </c>
      <c r="BS9" s="53">
        <v>16393</v>
      </c>
      <c r="BT9" s="53">
        <v>15602</v>
      </c>
      <c r="BU9" s="203">
        <f t="shared" si="134"/>
        <v>13648</v>
      </c>
      <c r="BV9" s="104">
        <v>11694</v>
      </c>
      <c r="BW9" s="104">
        <v>16380</v>
      </c>
      <c r="BX9" s="104">
        <v>16172</v>
      </c>
      <c r="BY9" s="104">
        <v>16700</v>
      </c>
      <c r="BZ9" s="104">
        <v>16902</v>
      </c>
      <c r="CA9" s="104">
        <v>17105</v>
      </c>
      <c r="CB9" s="104">
        <v>19509</v>
      </c>
      <c r="CC9" s="52">
        <v>671</v>
      </c>
      <c r="CD9" s="53">
        <v>759</v>
      </c>
      <c r="CE9" s="53">
        <v>934</v>
      </c>
      <c r="CF9" s="53">
        <v>1051</v>
      </c>
      <c r="CG9" s="203">
        <f t="shared" si="135"/>
        <v>1044.5</v>
      </c>
      <c r="CH9" s="104">
        <v>1038</v>
      </c>
      <c r="CI9" s="104">
        <v>1343</v>
      </c>
      <c r="CJ9" s="104">
        <v>1528</v>
      </c>
      <c r="CK9" s="104">
        <v>1625</v>
      </c>
      <c r="CL9" s="104">
        <v>1567</v>
      </c>
      <c r="CM9" s="104">
        <v>1764</v>
      </c>
      <c r="CN9" s="104">
        <v>2002</v>
      </c>
      <c r="CO9" s="106">
        <f t="shared" si="136"/>
        <v>15213</v>
      </c>
      <c r="CP9" s="107">
        <f t="shared" si="137"/>
        <v>15920</v>
      </c>
      <c r="CQ9" s="107">
        <f t="shared" si="138"/>
        <v>17327</v>
      </c>
      <c r="CR9" s="107">
        <f t="shared" si="139"/>
        <v>16653</v>
      </c>
      <c r="CS9" s="107">
        <f t="shared" si="140"/>
        <v>14692.5</v>
      </c>
      <c r="CT9" s="107">
        <f t="shared" si="141"/>
        <v>12732</v>
      </c>
      <c r="CU9" s="107">
        <f t="shared" si="142"/>
        <v>17723</v>
      </c>
      <c r="CV9" s="107">
        <f t="shared" si="143"/>
        <v>17700</v>
      </c>
      <c r="CW9" s="107">
        <f t="shared" si="144"/>
        <v>18325</v>
      </c>
      <c r="CX9" s="107">
        <f t="shared" si="145"/>
        <v>18469</v>
      </c>
      <c r="CY9" s="107">
        <f t="shared" si="146"/>
        <v>18869</v>
      </c>
      <c r="CZ9" s="107">
        <f t="shared" si="147"/>
        <v>21511</v>
      </c>
      <c r="DA9" s="52">
        <v>158</v>
      </c>
      <c r="DB9" s="53">
        <v>115</v>
      </c>
      <c r="DC9" s="53">
        <v>147</v>
      </c>
      <c r="DD9" s="53">
        <v>135</v>
      </c>
      <c r="DE9" s="203">
        <f t="shared" si="148"/>
        <v>114</v>
      </c>
      <c r="DF9" s="53">
        <v>93</v>
      </c>
      <c r="DG9" s="104">
        <v>91</v>
      </c>
      <c r="DH9" s="104">
        <v>126</v>
      </c>
      <c r="DI9" s="104">
        <v>140</v>
      </c>
      <c r="DJ9" s="104">
        <v>105</v>
      </c>
      <c r="DK9" s="104">
        <v>342</v>
      </c>
      <c r="DL9" s="104">
        <v>171</v>
      </c>
      <c r="DM9" s="57">
        <v>189</v>
      </c>
      <c r="DN9" s="58"/>
      <c r="DO9" s="58">
        <v>250</v>
      </c>
      <c r="DP9" s="53">
        <v>282</v>
      </c>
      <c r="DQ9" s="53">
        <v>189</v>
      </c>
      <c r="DR9" s="53">
        <v>912</v>
      </c>
      <c r="DS9" s="53">
        <v>1506</v>
      </c>
      <c r="DT9" s="104">
        <v>6147</v>
      </c>
      <c r="DU9" s="104">
        <v>549</v>
      </c>
      <c r="DV9" s="104">
        <v>691</v>
      </c>
      <c r="DW9" s="104">
        <v>290</v>
      </c>
      <c r="DX9" s="104">
        <v>85</v>
      </c>
      <c r="DY9" s="104">
        <v>403</v>
      </c>
      <c r="DZ9" s="104">
        <v>126</v>
      </c>
      <c r="EA9" s="52"/>
      <c r="EB9" s="53"/>
      <c r="EC9" s="53">
        <v>42988</v>
      </c>
      <c r="ED9" s="53">
        <v>43528</v>
      </c>
      <c r="EE9" s="53">
        <v>44307</v>
      </c>
      <c r="EF9" s="53">
        <v>44890</v>
      </c>
      <c r="EG9" s="53">
        <v>46613</v>
      </c>
      <c r="EH9" s="204">
        <v>47104</v>
      </c>
      <c r="EI9" s="104">
        <v>49595</v>
      </c>
      <c r="EJ9" s="104">
        <v>51612</v>
      </c>
      <c r="EK9" s="104">
        <v>52343</v>
      </c>
      <c r="EL9" s="104">
        <v>55227</v>
      </c>
      <c r="EM9" s="104">
        <v>56516</v>
      </c>
      <c r="EN9" s="104">
        <v>59615</v>
      </c>
      <c r="EO9" s="80"/>
      <c r="EP9" s="59"/>
      <c r="EQ9" s="59"/>
      <c r="ER9" s="59">
        <f t="shared" ref="ER9:ER22" si="151">(DP9/ED9)</f>
        <v>6.4785884947619922E-3</v>
      </c>
      <c r="ES9" s="59">
        <f t="shared" ref="ES9:ES22" si="152">(DQ9/EE9)</f>
        <v>4.2656916514320535E-3</v>
      </c>
      <c r="ET9" s="59">
        <f t="shared" ref="ET9:ET22" si="153">(DR9/EF9)</f>
        <v>2.031632880374248E-2</v>
      </c>
      <c r="EU9" s="59">
        <f t="shared" ref="EU9:EU22" si="154">(DS9/EG9)</f>
        <v>3.2308583442387316E-2</v>
      </c>
      <c r="EV9" s="59">
        <f t="shared" ref="EV9:EV22" si="155">(DT9/EH9)</f>
        <v>0.1304984714673913</v>
      </c>
      <c r="EW9" s="59">
        <f t="shared" ref="EW9:EW22" si="156">(DU9/EI9)</f>
        <v>1.1069664280673455E-2</v>
      </c>
      <c r="EX9" s="59">
        <f t="shared" ref="EX9:EX22" si="157">(DV9/EJ9)</f>
        <v>1.3388359296287684E-2</v>
      </c>
      <c r="EY9" s="59">
        <f t="shared" ref="EY9:EY22" si="158">(DW9/EK9)</f>
        <v>5.5403778919817358E-3</v>
      </c>
      <c r="EZ9" s="59">
        <f t="shared" ref="EZ9:EZ22" si="159">(DX9/EL9)</f>
        <v>1.5391022507107032E-3</v>
      </c>
      <c r="FA9" s="59">
        <f t="shared" ref="FA9:FA22" si="160">(DY9/EM9)</f>
        <v>7.130724042748956E-3</v>
      </c>
      <c r="FB9" s="59">
        <f t="shared" ref="FB9:FB22" si="161">(DZ9/EN9)</f>
        <v>2.1135620229807933E-3</v>
      </c>
    </row>
    <row r="10" spans="1:158" s="4" customFormat="1">
      <c r="A10" s="196" t="s">
        <v>8</v>
      </c>
      <c r="B10" s="125">
        <f t="shared" ref="B10:B22" si="162">EA10-DM10-BD10</f>
        <v>10751</v>
      </c>
      <c r="C10" s="125">
        <f t="shared" ref="C10:C22" si="163">EB10-DN10-BE10</f>
        <v>14704</v>
      </c>
      <c r="D10" s="201">
        <v>14711</v>
      </c>
      <c r="E10" s="53">
        <v>16962</v>
      </c>
      <c r="F10" s="53">
        <v>18953</v>
      </c>
      <c r="G10" s="51">
        <v>17666</v>
      </c>
      <c r="H10" s="51">
        <v>16118</v>
      </c>
      <c r="I10" s="112">
        <v>18748</v>
      </c>
      <c r="J10" s="104">
        <v>20910</v>
      </c>
      <c r="K10" s="104">
        <v>20887</v>
      </c>
      <c r="L10" s="104">
        <v>20798</v>
      </c>
      <c r="M10" s="104">
        <v>24603</v>
      </c>
      <c r="N10" s="104">
        <v>33601</v>
      </c>
      <c r="O10" s="104">
        <v>38052</v>
      </c>
      <c r="P10" s="52">
        <f>129561+136879</f>
        <v>266440</v>
      </c>
      <c r="Q10" s="53">
        <f>136260+147513</f>
        <v>283773</v>
      </c>
      <c r="R10" s="53">
        <v>323323</v>
      </c>
      <c r="S10" s="53">
        <v>328663</v>
      </c>
      <c r="T10" s="53">
        <v>328649</v>
      </c>
      <c r="U10" s="53">
        <v>341491</v>
      </c>
      <c r="V10" s="53">
        <v>365092</v>
      </c>
      <c r="W10" s="104">
        <v>418537</v>
      </c>
      <c r="X10" s="104">
        <v>465545</v>
      </c>
      <c r="Y10" s="104">
        <v>506306</v>
      </c>
      <c r="Z10" s="104">
        <v>545033</v>
      </c>
      <c r="AA10" s="104">
        <v>613548</v>
      </c>
      <c r="AB10" s="104">
        <v>624461</v>
      </c>
      <c r="AC10" s="104">
        <v>621296</v>
      </c>
      <c r="AD10" s="52">
        <f>58534+64082</f>
        <v>122616</v>
      </c>
      <c r="AE10" s="53">
        <f>65170+73563</f>
        <v>138733</v>
      </c>
      <c r="AF10" s="53">
        <v>153595</v>
      </c>
      <c r="AG10" s="53">
        <v>159599</v>
      </c>
      <c r="AH10" s="187">
        <v>167489</v>
      </c>
      <c r="AI10" s="53">
        <v>167335</v>
      </c>
      <c r="AJ10" s="53">
        <v>161957</v>
      </c>
      <c r="AK10" s="104">
        <v>172679</v>
      </c>
      <c r="AL10" s="104">
        <v>190065</v>
      </c>
      <c r="AM10" s="104">
        <v>195613</v>
      </c>
      <c r="AN10" s="104">
        <v>201927</v>
      </c>
      <c r="AO10" s="104">
        <v>261474</v>
      </c>
      <c r="AP10" s="377">
        <v>283106</v>
      </c>
      <c r="AQ10" s="52">
        <v>85716</v>
      </c>
      <c r="AR10" s="53">
        <v>108400</v>
      </c>
      <c r="AS10" s="53">
        <v>108246</v>
      </c>
      <c r="AT10" s="53">
        <v>118752</v>
      </c>
      <c r="AU10" s="53">
        <v>127217</v>
      </c>
      <c r="AV10" s="53">
        <v>129816</v>
      </c>
      <c r="AW10" s="53">
        <v>128164</v>
      </c>
      <c r="AX10" s="104">
        <v>136609</v>
      </c>
      <c r="AY10" s="104">
        <v>147858</v>
      </c>
      <c r="AZ10" s="104">
        <v>147735</v>
      </c>
      <c r="BA10" s="104">
        <v>143892</v>
      </c>
      <c r="BB10" s="104">
        <v>183145</v>
      </c>
      <c r="BC10" s="104">
        <v>196791</v>
      </c>
      <c r="BD10" s="55">
        <f t="shared" si="124"/>
        <v>474772</v>
      </c>
      <c r="BE10" s="56">
        <f t="shared" ref="BE10:BE22" si="164">(AR10+AE10+Q10)</f>
        <v>530906</v>
      </c>
      <c r="BF10" s="56">
        <f t="shared" ref="BF10:BF22" si="165">(AS10+AF10+R10)</f>
        <v>585164</v>
      </c>
      <c r="BG10" s="56">
        <f t="shared" si="150"/>
        <v>607014</v>
      </c>
      <c r="BH10" s="56">
        <v>623355</v>
      </c>
      <c r="BI10" s="56">
        <f t="shared" si="126"/>
        <v>638642</v>
      </c>
      <c r="BJ10" s="56">
        <f t="shared" si="127"/>
        <v>655213</v>
      </c>
      <c r="BK10" s="56">
        <f t="shared" si="128"/>
        <v>727825</v>
      </c>
      <c r="BL10" s="56">
        <f t="shared" si="129"/>
        <v>803468</v>
      </c>
      <c r="BM10" s="56">
        <f t="shared" si="130"/>
        <v>849654</v>
      </c>
      <c r="BN10" s="56">
        <f t="shared" si="131"/>
        <v>890852</v>
      </c>
      <c r="BO10" s="56">
        <f t="shared" si="132"/>
        <v>1058167</v>
      </c>
      <c r="BP10" s="56">
        <f t="shared" si="133"/>
        <v>1104358</v>
      </c>
      <c r="BQ10" s="52">
        <v>245012</v>
      </c>
      <c r="BR10" s="53">
        <v>259863</v>
      </c>
      <c r="BS10" s="53">
        <v>274262</v>
      </c>
      <c r="BT10" s="53">
        <v>274326</v>
      </c>
      <c r="BU10" s="203">
        <f t="shared" si="134"/>
        <v>279422</v>
      </c>
      <c r="BV10" s="104">
        <v>284518</v>
      </c>
      <c r="BW10" s="104">
        <v>310017</v>
      </c>
      <c r="BX10" s="104">
        <v>314474</v>
      </c>
      <c r="BY10" s="104">
        <v>316902</v>
      </c>
      <c r="BZ10" s="104">
        <v>406720</v>
      </c>
      <c r="CA10" s="104">
        <v>438896</v>
      </c>
      <c r="CB10" s="104">
        <v>418660</v>
      </c>
      <c r="CC10" s="52">
        <v>13817</v>
      </c>
      <c r="CD10" s="53">
        <v>15528</v>
      </c>
      <c r="CE10" s="53">
        <v>17229</v>
      </c>
      <c r="CF10" s="53">
        <v>19679</v>
      </c>
      <c r="CG10" s="203">
        <f t="shared" si="135"/>
        <v>21310.5</v>
      </c>
      <c r="CH10" s="104">
        <v>22942</v>
      </c>
      <c r="CI10" s="104">
        <v>26296</v>
      </c>
      <c r="CJ10" s="104">
        <v>27350</v>
      </c>
      <c r="CK10" s="104">
        <v>27401</v>
      </c>
      <c r="CL10" s="104">
        <v>36238</v>
      </c>
      <c r="CM10" s="104">
        <v>39001</v>
      </c>
      <c r="CN10" s="104">
        <v>40219</v>
      </c>
      <c r="CO10" s="106">
        <f t="shared" si="136"/>
        <v>258829</v>
      </c>
      <c r="CP10" s="107">
        <f t="shared" si="137"/>
        <v>275391</v>
      </c>
      <c r="CQ10" s="107">
        <f t="shared" si="138"/>
        <v>291491</v>
      </c>
      <c r="CR10" s="107">
        <f t="shared" si="139"/>
        <v>294005</v>
      </c>
      <c r="CS10" s="107">
        <f t="shared" si="140"/>
        <v>300732.5</v>
      </c>
      <c r="CT10" s="107">
        <f t="shared" si="141"/>
        <v>307460</v>
      </c>
      <c r="CU10" s="107">
        <f t="shared" si="142"/>
        <v>336313</v>
      </c>
      <c r="CV10" s="107">
        <f t="shared" si="143"/>
        <v>341824</v>
      </c>
      <c r="CW10" s="107">
        <f t="shared" si="144"/>
        <v>344303</v>
      </c>
      <c r="CX10" s="107">
        <f t="shared" si="145"/>
        <v>442958</v>
      </c>
      <c r="CY10" s="107">
        <f t="shared" si="146"/>
        <v>477897</v>
      </c>
      <c r="CZ10" s="107">
        <f t="shared" si="147"/>
        <v>458879</v>
      </c>
      <c r="DA10" s="52">
        <v>3012</v>
      </c>
      <c r="DB10" s="53">
        <v>2960</v>
      </c>
      <c r="DC10" s="53">
        <v>3215</v>
      </c>
      <c r="DD10" s="53">
        <v>3146</v>
      </c>
      <c r="DE10" s="203">
        <f t="shared" si="148"/>
        <v>2487</v>
      </c>
      <c r="DF10" s="53">
        <v>1828</v>
      </c>
      <c r="DG10" s="104">
        <v>1610</v>
      </c>
      <c r="DH10" s="104">
        <v>1524</v>
      </c>
      <c r="DI10" s="104">
        <v>1516</v>
      </c>
      <c r="DJ10" s="104">
        <v>1661</v>
      </c>
      <c r="DK10" s="104">
        <v>2000</v>
      </c>
      <c r="DL10" s="104">
        <v>2029</v>
      </c>
      <c r="DM10" s="57">
        <f>2022+2566</f>
        <v>4588</v>
      </c>
      <c r="DN10" s="58">
        <f>12472+15630</f>
        <v>28102</v>
      </c>
      <c r="DO10" s="58">
        <v>5607</v>
      </c>
      <c r="DP10" s="53">
        <v>3304</v>
      </c>
      <c r="DQ10" s="53">
        <v>1902</v>
      </c>
      <c r="DR10" s="53">
        <v>2594</v>
      </c>
      <c r="DS10" s="53">
        <v>13363</v>
      </c>
      <c r="DT10" s="104">
        <v>6981</v>
      </c>
      <c r="DU10" s="104">
        <v>15357</v>
      </c>
      <c r="DV10" s="104">
        <v>2121</v>
      </c>
      <c r="DW10" s="104">
        <v>2143</v>
      </c>
      <c r="DX10" s="104">
        <v>2998</v>
      </c>
      <c r="DY10" s="104">
        <v>3686</v>
      </c>
      <c r="DZ10" s="104">
        <v>5554</v>
      </c>
      <c r="EA10" s="52">
        <v>490111</v>
      </c>
      <c r="EB10" s="53">
        <v>573712</v>
      </c>
      <c r="EC10" s="53">
        <v>605482</v>
      </c>
      <c r="ED10" s="53">
        <v>627280</v>
      </c>
      <c r="EE10" s="53">
        <v>644210</v>
      </c>
      <c r="EF10" s="53">
        <v>658902</v>
      </c>
      <c r="EG10" s="53">
        <v>684694</v>
      </c>
      <c r="EH10" s="204">
        <v>753554</v>
      </c>
      <c r="EI10" s="104">
        <v>839735</v>
      </c>
      <c r="EJ10" s="104">
        <v>872662</v>
      </c>
      <c r="EK10" s="104">
        <v>913793</v>
      </c>
      <c r="EL10" s="104">
        <v>1085768</v>
      </c>
      <c r="EM10" s="104">
        <v>1141645</v>
      </c>
      <c r="EN10" s="104">
        <v>1125810</v>
      </c>
      <c r="EO10" s="80">
        <f t="shared" ref="EO10:EO22" si="166">(DM10/EA10)</f>
        <v>9.3611447202776518E-3</v>
      </c>
      <c r="EP10" s="59">
        <f t="shared" ref="EP10:EP22" si="167">(DN10/EB10)</f>
        <v>4.8982764871573194E-2</v>
      </c>
      <c r="EQ10" s="59">
        <f t="shared" ref="EQ10:EQ22" si="168">(DO10/EC10)</f>
        <v>9.2603908951876361E-3</v>
      </c>
      <c r="ER10" s="59">
        <f t="shared" si="151"/>
        <v>5.2671853079964293E-3</v>
      </c>
      <c r="ES10" s="59">
        <f t="shared" si="152"/>
        <v>2.9524533925272814E-3</v>
      </c>
      <c r="ET10" s="59">
        <f t="shared" si="153"/>
        <v>3.9368525213157651E-3</v>
      </c>
      <c r="EU10" s="59">
        <f t="shared" si="154"/>
        <v>1.951674762740728E-2</v>
      </c>
      <c r="EV10" s="59">
        <f t="shared" si="155"/>
        <v>9.2641005156896515E-3</v>
      </c>
      <c r="EW10" s="59">
        <f t="shared" si="156"/>
        <v>1.8287912258033785E-2</v>
      </c>
      <c r="EX10" s="59">
        <f t="shared" si="157"/>
        <v>2.4304942807180786E-3</v>
      </c>
      <c r="EY10" s="59">
        <f t="shared" si="158"/>
        <v>2.3451700768117069E-3</v>
      </c>
      <c r="EZ10" s="59">
        <f t="shared" si="159"/>
        <v>2.7611791837666979E-3</v>
      </c>
      <c r="FA10" s="59">
        <f t="shared" si="160"/>
        <v>3.2286744127990748E-3</v>
      </c>
      <c r="FB10" s="59">
        <f t="shared" si="161"/>
        <v>4.933336886330731E-3</v>
      </c>
    </row>
    <row r="11" spans="1:158" s="4" customFormat="1">
      <c r="A11" s="196" t="s">
        <v>9</v>
      </c>
      <c r="B11" s="125">
        <f t="shared" si="162"/>
        <v>2943</v>
      </c>
      <c r="C11" s="125">
        <f t="shared" si="163"/>
        <v>3785</v>
      </c>
      <c r="D11" s="201">
        <v>2389</v>
      </c>
      <c r="E11" s="53">
        <v>2989</v>
      </c>
      <c r="F11" s="53">
        <v>4041</v>
      </c>
      <c r="G11" s="51">
        <v>4027</v>
      </c>
      <c r="H11" s="51">
        <v>3943</v>
      </c>
      <c r="I11" s="112">
        <v>9240</v>
      </c>
      <c r="J11" s="104">
        <v>5991</v>
      </c>
      <c r="K11" s="104">
        <v>7795</v>
      </c>
      <c r="L11" s="104">
        <v>8847</v>
      </c>
      <c r="M11" s="104">
        <v>8098</v>
      </c>
      <c r="N11" s="104">
        <v>8750</v>
      </c>
      <c r="O11" s="104">
        <v>12876</v>
      </c>
      <c r="P11" s="52">
        <f>70776+74668</f>
        <v>145444</v>
      </c>
      <c r="Q11" s="53">
        <f>70027+76067</f>
        <v>146094</v>
      </c>
      <c r="R11" s="53">
        <v>165691</v>
      </c>
      <c r="S11" s="53">
        <v>185109</v>
      </c>
      <c r="T11" s="53">
        <v>189184</v>
      </c>
      <c r="U11" s="60">
        <f>185199+8582</f>
        <v>193781</v>
      </c>
      <c r="V11" s="60">
        <f>187662+10312</f>
        <v>197974</v>
      </c>
      <c r="W11" s="104">
        <v>225535</v>
      </c>
      <c r="X11" s="104">
        <v>243219</v>
      </c>
      <c r="Y11" s="104">
        <v>258828</v>
      </c>
      <c r="Z11" s="104">
        <v>276621</v>
      </c>
      <c r="AA11" s="104">
        <v>315173</v>
      </c>
      <c r="AB11" s="104">
        <v>324624</v>
      </c>
      <c r="AC11" s="104">
        <v>321899</v>
      </c>
      <c r="AD11" s="52">
        <f>24702+24887</f>
        <v>49589</v>
      </c>
      <c r="AE11" s="53">
        <f>23373+25793</f>
        <v>49166</v>
      </c>
      <c r="AF11" s="53">
        <v>57541</v>
      </c>
      <c r="AG11" s="53">
        <v>69850</v>
      </c>
      <c r="AH11" s="187">
        <v>75798</v>
      </c>
      <c r="AI11" s="60">
        <f>71366+5383</f>
        <v>76749</v>
      </c>
      <c r="AJ11" s="60">
        <f>68904+5771</f>
        <v>74675</v>
      </c>
      <c r="AK11" s="104">
        <v>80916</v>
      </c>
      <c r="AL11" s="104">
        <v>94049</v>
      </c>
      <c r="AM11" s="104">
        <v>93857</v>
      </c>
      <c r="AN11" s="104">
        <v>97345</v>
      </c>
      <c r="AO11" s="104">
        <v>120012</v>
      </c>
      <c r="AP11" s="377">
        <v>120532</v>
      </c>
      <c r="AQ11" s="52">
        <v>28478</v>
      </c>
      <c r="AR11" s="53">
        <v>27888</v>
      </c>
      <c r="AS11" s="53">
        <v>33818</v>
      </c>
      <c r="AT11" s="53">
        <v>42502</v>
      </c>
      <c r="AU11" s="53">
        <v>45627</v>
      </c>
      <c r="AV11" s="60">
        <f>41403+5037</f>
        <v>46440</v>
      </c>
      <c r="AW11" s="60">
        <f>41104+6203</f>
        <v>47307</v>
      </c>
      <c r="AX11" s="104">
        <v>55093</v>
      </c>
      <c r="AY11" s="104">
        <v>66048</v>
      </c>
      <c r="AZ11" s="104">
        <v>65659</v>
      </c>
      <c r="BA11" s="104">
        <v>68673</v>
      </c>
      <c r="BB11" s="104">
        <v>88628</v>
      </c>
      <c r="BC11" s="104">
        <v>88209</v>
      </c>
      <c r="BD11" s="55">
        <f t="shared" si="124"/>
        <v>223511</v>
      </c>
      <c r="BE11" s="56">
        <f t="shared" si="164"/>
        <v>223148</v>
      </c>
      <c r="BF11" s="56">
        <f t="shared" si="165"/>
        <v>257050</v>
      </c>
      <c r="BG11" s="56">
        <f t="shared" si="150"/>
        <v>297461</v>
      </c>
      <c r="BH11" s="56">
        <v>310609</v>
      </c>
      <c r="BI11" s="56">
        <f t="shared" si="126"/>
        <v>316970</v>
      </c>
      <c r="BJ11" s="56">
        <f t="shared" si="127"/>
        <v>319956</v>
      </c>
      <c r="BK11" s="56">
        <f t="shared" si="128"/>
        <v>361544</v>
      </c>
      <c r="BL11" s="56">
        <f t="shared" si="129"/>
        <v>403316</v>
      </c>
      <c r="BM11" s="56">
        <f t="shared" si="130"/>
        <v>418344</v>
      </c>
      <c r="BN11" s="56">
        <f t="shared" si="131"/>
        <v>442639</v>
      </c>
      <c r="BO11" s="56">
        <f t="shared" si="132"/>
        <v>523813</v>
      </c>
      <c r="BP11" s="56">
        <f t="shared" si="133"/>
        <v>533365</v>
      </c>
      <c r="BQ11" s="52">
        <v>88080</v>
      </c>
      <c r="BR11" s="53">
        <v>108058</v>
      </c>
      <c r="BS11" s="53">
        <v>116379</v>
      </c>
      <c r="BT11" s="60">
        <f>107606+9368</f>
        <v>116974</v>
      </c>
      <c r="BU11" s="125">
        <f t="shared" si="134"/>
        <v>122043.5</v>
      </c>
      <c r="BV11" s="104">
        <v>127113</v>
      </c>
      <c r="BW11" s="104">
        <v>148869</v>
      </c>
      <c r="BX11" s="104">
        <v>147713</v>
      </c>
      <c r="BY11" s="104">
        <v>153888</v>
      </c>
      <c r="BZ11" s="104">
        <v>191250</v>
      </c>
      <c r="CA11" s="104">
        <v>191096</v>
      </c>
      <c r="CB11" s="104">
        <v>177843</v>
      </c>
      <c r="CC11" s="52">
        <v>2964</v>
      </c>
      <c r="CD11" s="53">
        <v>3912</v>
      </c>
      <c r="CE11" s="53">
        <v>4588</v>
      </c>
      <c r="CF11" s="60">
        <f>4745+762</f>
        <v>5507</v>
      </c>
      <c r="CG11" s="125">
        <f t="shared" si="135"/>
        <v>6882.5</v>
      </c>
      <c r="CH11" s="104">
        <v>8258</v>
      </c>
      <c r="CI11" s="104">
        <v>10607</v>
      </c>
      <c r="CJ11" s="104">
        <v>10985</v>
      </c>
      <c r="CK11" s="104">
        <v>11536</v>
      </c>
      <c r="CL11" s="104">
        <v>16290</v>
      </c>
      <c r="CM11" s="104">
        <v>16330</v>
      </c>
      <c r="CN11" s="104">
        <v>17615</v>
      </c>
      <c r="CO11" s="106">
        <f t="shared" si="136"/>
        <v>91044</v>
      </c>
      <c r="CP11" s="107">
        <f t="shared" si="137"/>
        <v>111970</v>
      </c>
      <c r="CQ11" s="107">
        <f t="shared" si="138"/>
        <v>120967</v>
      </c>
      <c r="CR11" s="107">
        <f t="shared" si="139"/>
        <v>122481</v>
      </c>
      <c r="CS11" s="107">
        <f t="shared" si="140"/>
        <v>128926</v>
      </c>
      <c r="CT11" s="107">
        <f t="shared" si="141"/>
        <v>135371</v>
      </c>
      <c r="CU11" s="107">
        <f t="shared" si="142"/>
        <v>159476</v>
      </c>
      <c r="CV11" s="107">
        <f t="shared" si="143"/>
        <v>158698</v>
      </c>
      <c r="CW11" s="107">
        <f t="shared" si="144"/>
        <v>165424</v>
      </c>
      <c r="CX11" s="107">
        <f t="shared" si="145"/>
        <v>207540</v>
      </c>
      <c r="CY11" s="107">
        <f t="shared" si="146"/>
        <v>207426</v>
      </c>
      <c r="CZ11" s="107">
        <f t="shared" si="147"/>
        <v>195458</v>
      </c>
      <c r="DA11" s="52">
        <v>315</v>
      </c>
      <c r="DB11" s="53">
        <v>382</v>
      </c>
      <c r="DC11" s="53">
        <v>458</v>
      </c>
      <c r="DD11" s="60">
        <f>418+66</f>
        <v>484</v>
      </c>
      <c r="DE11" s="125">
        <f t="shared" si="148"/>
        <v>561</v>
      </c>
      <c r="DF11" s="53">
        <v>638</v>
      </c>
      <c r="DG11" s="104">
        <v>621</v>
      </c>
      <c r="DH11" s="104">
        <v>818</v>
      </c>
      <c r="DI11" s="104">
        <v>594</v>
      </c>
      <c r="DJ11" s="104">
        <v>1100</v>
      </c>
      <c r="DK11" s="104">
        <v>1315</v>
      </c>
      <c r="DL11" s="104">
        <v>1512</v>
      </c>
      <c r="DM11" s="57">
        <f>387+662</f>
        <v>1049</v>
      </c>
      <c r="DN11" s="58">
        <f>5729+6546</f>
        <v>12275</v>
      </c>
      <c r="DO11" s="58">
        <v>7889</v>
      </c>
      <c r="DP11" s="53">
        <v>1149</v>
      </c>
      <c r="DQ11" s="53">
        <v>2619</v>
      </c>
      <c r="DR11" s="89">
        <f>1260+224</f>
        <v>1484</v>
      </c>
      <c r="DS11" s="88">
        <v>10199</v>
      </c>
      <c r="DT11" s="104">
        <v>5314</v>
      </c>
      <c r="DU11" s="104">
        <v>1754</v>
      </c>
      <c r="DV11" s="104">
        <v>511</v>
      </c>
      <c r="DW11" s="104">
        <v>2225</v>
      </c>
      <c r="DX11" s="104">
        <v>1566</v>
      </c>
      <c r="DY11" s="104">
        <v>800</v>
      </c>
      <c r="DZ11" s="104">
        <v>1679</v>
      </c>
      <c r="EA11" s="52">
        <v>227503</v>
      </c>
      <c r="EB11" s="53">
        <v>239208</v>
      </c>
      <c r="EC11" s="53">
        <v>267328</v>
      </c>
      <c r="ED11" s="53">
        <v>301599</v>
      </c>
      <c r="EE11" s="53">
        <v>317269</v>
      </c>
      <c r="EF11" s="60">
        <f>303479+18778</f>
        <v>322257</v>
      </c>
      <c r="EG11" s="60">
        <f>311812+22282</f>
        <v>334094</v>
      </c>
      <c r="EH11" s="204">
        <v>376098</v>
      </c>
      <c r="EI11" s="104">
        <v>411061</v>
      </c>
      <c r="EJ11" s="104">
        <v>426650</v>
      </c>
      <c r="EK11" s="104">
        <v>453711</v>
      </c>
      <c r="EL11" s="104">
        <v>533477</v>
      </c>
      <c r="EM11" s="104">
        <v>542915</v>
      </c>
      <c r="EN11" s="104">
        <v>533424</v>
      </c>
      <c r="EO11" s="80">
        <f t="shared" si="166"/>
        <v>4.6109282075401208E-3</v>
      </c>
      <c r="EP11" s="59">
        <f t="shared" si="167"/>
        <v>5.1315173405571721E-2</v>
      </c>
      <c r="EQ11" s="59">
        <f t="shared" si="168"/>
        <v>2.9510563801771608E-2</v>
      </c>
      <c r="ER11" s="59">
        <f t="shared" si="151"/>
        <v>3.8096943292252297E-3</v>
      </c>
      <c r="ES11" s="59">
        <f t="shared" si="152"/>
        <v>8.2548247701477295E-3</v>
      </c>
      <c r="ET11" s="59">
        <f t="shared" si="153"/>
        <v>4.6050202167834987E-3</v>
      </c>
      <c r="EU11" s="59">
        <f t="shared" si="154"/>
        <v>3.0527336617838092E-2</v>
      </c>
      <c r="EV11" s="59">
        <f t="shared" si="155"/>
        <v>1.4129296087721817E-2</v>
      </c>
      <c r="EW11" s="59">
        <f t="shared" si="156"/>
        <v>4.2670065999936748E-3</v>
      </c>
      <c r="EX11" s="59">
        <f t="shared" si="157"/>
        <v>1.1977030352748155E-3</v>
      </c>
      <c r="EY11" s="59">
        <f t="shared" si="158"/>
        <v>4.904002768282012E-3</v>
      </c>
      <c r="EZ11" s="59">
        <f t="shared" si="159"/>
        <v>2.9354592606616594E-3</v>
      </c>
      <c r="FA11" s="59">
        <f t="shared" si="160"/>
        <v>1.4735271635523057E-3</v>
      </c>
      <c r="FB11" s="59">
        <f t="shared" si="161"/>
        <v>3.1475899097153483E-3</v>
      </c>
    </row>
    <row r="12" spans="1:158" s="4" customFormat="1">
      <c r="A12" s="196" t="s">
        <v>10</v>
      </c>
      <c r="B12" s="125">
        <f t="shared" si="162"/>
        <v>3857</v>
      </c>
      <c r="C12" s="125">
        <f t="shared" si="163"/>
        <v>2586</v>
      </c>
      <c r="D12" s="201">
        <v>2848</v>
      </c>
      <c r="E12" s="53">
        <v>1996</v>
      </c>
      <c r="F12" s="53">
        <v>1792</v>
      </c>
      <c r="G12" s="51">
        <v>1888</v>
      </c>
      <c r="H12" s="51">
        <v>2284</v>
      </c>
      <c r="I12" s="112">
        <v>5503</v>
      </c>
      <c r="J12" s="104">
        <v>11008</v>
      </c>
      <c r="K12" s="104">
        <v>12861</v>
      </c>
      <c r="L12" s="104">
        <v>16465</v>
      </c>
      <c r="M12" s="104">
        <v>16241</v>
      </c>
      <c r="N12" s="104">
        <v>20939</v>
      </c>
      <c r="O12" s="104">
        <v>16603</v>
      </c>
      <c r="P12" s="52">
        <f>42079+48936</f>
        <v>91015</v>
      </c>
      <c r="Q12" s="53">
        <f>45354+53737</f>
        <v>99091</v>
      </c>
      <c r="R12" s="53">
        <v>110348</v>
      </c>
      <c r="S12" s="53">
        <v>111107</v>
      </c>
      <c r="T12" s="53">
        <v>106464</v>
      </c>
      <c r="U12" s="53">
        <v>108053</v>
      </c>
      <c r="V12" s="53">
        <v>111840</v>
      </c>
      <c r="W12" s="104">
        <v>125338</v>
      </c>
      <c r="X12" s="104">
        <v>135215</v>
      </c>
      <c r="Y12" s="104">
        <v>138203</v>
      </c>
      <c r="Z12" s="104">
        <v>141272</v>
      </c>
      <c r="AA12" s="104">
        <v>152720</v>
      </c>
      <c r="AB12" s="104">
        <v>155182</v>
      </c>
      <c r="AC12" s="104">
        <v>152444</v>
      </c>
      <c r="AD12" s="52">
        <f>15104+20446</f>
        <v>35550</v>
      </c>
      <c r="AE12" s="53">
        <f>14938+22139</f>
        <v>37077</v>
      </c>
      <c r="AF12" s="53">
        <v>42752</v>
      </c>
      <c r="AG12" s="53">
        <v>43264</v>
      </c>
      <c r="AH12" s="187">
        <v>41343</v>
      </c>
      <c r="AI12" s="53">
        <v>40699</v>
      </c>
      <c r="AJ12" s="53">
        <v>38901</v>
      </c>
      <c r="AK12" s="104">
        <v>43787</v>
      </c>
      <c r="AL12" s="104">
        <v>49787</v>
      </c>
      <c r="AM12" s="104">
        <v>52025</v>
      </c>
      <c r="AN12" s="104">
        <v>54018</v>
      </c>
      <c r="AO12" s="104">
        <v>61388</v>
      </c>
      <c r="AP12" s="377">
        <v>63220</v>
      </c>
      <c r="AQ12" s="52">
        <v>21997</v>
      </c>
      <c r="AR12" s="53">
        <v>24990</v>
      </c>
      <c r="AS12" s="53">
        <v>30551</v>
      </c>
      <c r="AT12" s="53">
        <v>30723</v>
      </c>
      <c r="AU12" s="53">
        <v>29325</v>
      </c>
      <c r="AV12" s="53">
        <v>28223</v>
      </c>
      <c r="AW12" s="53">
        <v>27740</v>
      </c>
      <c r="AX12" s="104">
        <v>33844</v>
      </c>
      <c r="AY12" s="104">
        <v>37905</v>
      </c>
      <c r="AZ12" s="104">
        <v>40743</v>
      </c>
      <c r="BA12" s="104">
        <v>43761</v>
      </c>
      <c r="BB12" s="104">
        <v>49314</v>
      </c>
      <c r="BC12" s="104">
        <v>52079</v>
      </c>
      <c r="BD12" s="55">
        <f t="shared" si="124"/>
        <v>148562</v>
      </c>
      <c r="BE12" s="56">
        <f t="shared" si="164"/>
        <v>161158</v>
      </c>
      <c r="BF12" s="56">
        <f t="shared" si="165"/>
        <v>183651</v>
      </c>
      <c r="BG12" s="56">
        <f t="shared" si="150"/>
        <v>185094</v>
      </c>
      <c r="BH12" s="56">
        <v>177132</v>
      </c>
      <c r="BI12" s="56">
        <f t="shared" si="126"/>
        <v>176975</v>
      </c>
      <c r="BJ12" s="56">
        <f t="shared" si="127"/>
        <v>178481</v>
      </c>
      <c r="BK12" s="56">
        <f t="shared" si="128"/>
        <v>202969</v>
      </c>
      <c r="BL12" s="56">
        <f t="shared" si="129"/>
        <v>222907</v>
      </c>
      <c r="BM12" s="56">
        <f t="shared" si="130"/>
        <v>230971</v>
      </c>
      <c r="BN12" s="56">
        <f t="shared" si="131"/>
        <v>239051</v>
      </c>
      <c r="BO12" s="56">
        <f t="shared" si="132"/>
        <v>263422</v>
      </c>
      <c r="BP12" s="56">
        <f t="shared" si="133"/>
        <v>270481</v>
      </c>
      <c r="BQ12" s="52">
        <v>69962</v>
      </c>
      <c r="BR12" s="53">
        <v>70436</v>
      </c>
      <c r="BS12" s="53">
        <v>67055</v>
      </c>
      <c r="BT12" s="53">
        <v>64782</v>
      </c>
      <c r="BU12" s="203">
        <f t="shared" si="134"/>
        <v>67700</v>
      </c>
      <c r="BV12" s="104">
        <v>70618</v>
      </c>
      <c r="BW12" s="104">
        <v>79863</v>
      </c>
      <c r="BX12" s="104">
        <v>83755</v>
      </c>
      <c r="BY12" s="104">
        <v>87591</v>
      </c>
      <c r="BZ12" s="104">
        <v>99489</v>
      </c>
      <c r="CA12" s="104">
        <v>103041</v>
      </c>
      <c r="CB12" s="104">
        <v>92236</v>
      </c>
      <c r="CC12" s="52">
        <v>2674</v>
      </c>
      <c r="CD12" s="53">
        <v>2819</v>
      </c>
      <c r="CE12" s="53">
        <v>2859</v>
      </c>
      <c r="CF12" s="53">
        <v>3424</v>
      </c>
      <c r="CG12" s="203">
        <f t="shared" si="135"/>
        <v>4492.5</v>
      </c>
      <c r="CH12" s="104">
        <v>5561</v>
      </c>
      <c r="CI12" s="104">
        <v>6693</v>
      </c>
      <c r="CJ12" s="104">
        <v>7905</v>
      </c>
      <c r="CK12" s="104">
        <v>9114</v>
      </c>
      <c r="CL12" s="104">
        <v>10243</v>
      </c>
      <c r="CM12" s="104">
        <v>11241</v>
      </c>
      <c r="CN12" s="104">
        <v>10468</v>
      </c>
      <c r="CO12" s="106">
        <f t="shared" si="136"/>
        <v>72636</v>
      </c>
      <c r="CP12" s="107">
        <f t="shared" si="137"/>
        <v>73255</v>
      </c>
      <c r="CQ12" s="107">
        <f t="shared" si="138"/>
        <v>69914</v>
      </c>
      <c r="CR12" s="107">
        <f t="shared" si="139"/>
        <v>68206</v>
      </c>
      <c r="CS12" s="107">
        <f t="shared" si="140"/>
        <v>72192.5</v>
      </c>
      <c r="CT12" s="107">
        <f t="shared" si="141"/>
        <v>76179</v>
      </c>
      <c r="CU12" s="107">
        <f t="shared" si="142"/>
        <v>86556</v>
      </c>
      <c r="CV12" s="107">
        <f t="shared" si="143"/>
        <v>91660</v>
      </c>
      <c r="CW12" s="107">
        <f t="shared" si="144"/>
        <v>96705</v>
      </c>
      <c r="CX12" s="107">
        <f t="shared" si="145"/>
        <v>109732</v>
      </c>
      <c r="CY12" s="107">
        <f t="shared" si="146"/>
        <v>114282</v>
      </c>
      <c r="CZ12" s="107">
        <f t="shared" si="147"/>
        <v>102704</v>
      </c>
      <c r="DA12" s="52">
        <v>667</v>
      </c>
      <c r="DB12" s="53">
        <v>732</v>
      </c>
      <c r="DC12" s="53">
        <v>754</v>
      </c>
      <c r="DD12" s="53">
        <v>716</v>
      </c>
      <c r="DE12" s="203">
        <f t="shared" si="148"/>
        <v>1084</v>
      </c>
      <c r="DF12" s="53">
        <v>1452</v>
      </c>
      <c r="DG12" s="104">
        <v>1136</v>
      </c>
      <c r="DH12" s="104">
        <v>1108</v>
      </c>
      <c r="DI12" s="104">
        <v>1074</v>
      </c>
      <c r="DJ12" s="104">
        <v>970</v>
      </c>
      <c r="DK12" s="104">
        <v>1017</v>
      </c>
      <c r="DL12" s="104">
        <v>1070</v>
      </c>
      <c r="DM12" s="57">
        <f>87+175</f>
        <v>262</v>
      </c>
      <c r="DN12" s="58">
        <f>1349+921</f>
        <v>2270</v>
      </c>
      <c r="DO12" s="58">
        <v>1459</v>
      </c>
      <c r="DP12" s="53">
        <v>186</v>
      </c>
      <c r="DQ12" s="53">
        <v>221</v>
      </c>
      <c r="DR12" s="53">
        <v>347</v>
      </c>
      <c r="DS12" s="53">
        <v>861</v>
      </c>
      <c r="DT12" s="104">
        <v>6367</v>
      </c>
      <c r="DU12" s="104">
        <v>1828</v>
      </c>
      <c r="DV12" s="104">
        <v>1137</v>
      </c>
      <c r="DW12" s="104">
        <v>2152</v>
      </c>
      <c r="DX12" s="104">
        <v>972</v>
      </c>
      <c r="DY12" s="104">
        <v>643</v>
      </c>
      <c r="DZ12" s="104">
        <v>252</v>
      </c>
      <c r="EA12" s="52">
        <v>152681</v>
      </c>
      <c r="EB12" s="53">
        <v>166014</v>
      </c>
      <c r="EC12" s="53">
        <v>187958</v>
      </c>
      <c r="ED12" s="53">
        <v>187276</v>
      </c>
      <c r="EE12" s="53">
        <v>179145</v>
      </c>
      <c r="EF12" s="53">
        <v>179210</v>
      </c>
      <c r="EG12" s="53">
        <v>181626</v>
      </c>
      <c r="EH12" s="204">
        <v>214839</v>
      </c>
      <c r="EI12" s="104">
        <v>235743</v>
      </c>
      <c r="EJ12" s="104">
        <v>244969</v>
      </c>
      <c r="EK12" s="104">
        <v>258213</v>
      </c>
      <c r="EL12" s="104">
        <v>280635</v>
      </c>
      <c r="EM12" s="104">
        <v>292063</v>
      </c>
      <c r="EN12" s="104">
        <v>273073</v>
      </c>
      <c r="EO12" s="80">
        <f t="shared" si="166"/>
        <v>1.7159960964363609E-3</v>
      </c>
      <c r="EP12" s="59">
        <f t="shared" si="167"/>
        <v>1.3673545604587565E-2</v>
      </c>
      <c r="EQ12" s="59">
        <f t="shared" si="168"/>
        <v>7.7623724449079048E-3</v>
      </c>
      <c r="ER12" s="59">
        <f t="shared" si="151"/>
        <v>9.9318652683739518E-4</v>
      </c>
      <c r="ES12" s="59">
        <f t="shared" si="152"/>
        <v>1.2336375561695834E-3</v>
      </c>
      <c r="ET12" s="59">
        <f t="shared" si="153"/>
        <v>1.9362758774621952E-3</v>
      </c>
      <c r="EU12" s="59">
        <f t="shared" si="154"/>
        <v>4.7405107198308614E-3</v>
      </c>
      <c r="EV12" s="59">
        <f t="shared" si="155"/>
        <v>2.9636146137340055E-2</v>
      </c>
      <c r="EW12" s="59">
        <f t="shared" si="156"/>
        <v>7.7542069117640822E-3</v>
      </c>
      <c r="EX12" s="59">
        <f t="shared" si="157"/>
        <v>4.6414036061705769E-3</v>
      </c>
      <c r="EY12" s="59">
        <f t="shared" si="158"/>
        <v>8.3342047069667295E-3</v>
      </c>
      <c r="EZ12" s="59">
        <f t="shared" si="159"/>
        <v>3.4635736811160405E-3</v>
      </c>
      <c r="FA12" s="59">
        <f t="shared" si="160"/>
        <v>2.201579796139874E-3</v>
      </c>
      <c r="FB12" s="59">
        <f t="shared" si="161"/>
        <v>9.2283015896848098E-4</v>
      </c>
    </row>
    <row r="13" spans="1:158" s="4" customFormat="1">
      <c r="A13" s="196" t="s">
        <v>11</v>
      </c>
      <c r="B13" s="125">
        <f t="shared" si="162"/>
        <v>2296</v>
      </c>
      <c r="C13" s="125">
        <f t="shared" si="163"/>
        <v>3390</v>
      </c>
      <c r="D13" s="201">
        <v>4604</v>
      </c>
      <c r="E13" s="53">
        <v>2175</v>
      </c>
      <c r="F13" s="53">
        <v>1870</v>
      </c>
      <c r="G13" s="51">
        <v>4550</v>
      </c>
      <c r="H13" s="51">
        <v>6962</v>
      </c>
      <c r="I13" s="112">
        <v>5473</v>
      </c>
      <c r="J13" s="104">
        <v>3761</v>
      </c>
      <c r="K13" s="104">
        <v>4053</v>
      </c>
      <c r="L13" s="104">
        <v>7939</v>
      </c>
      <c r="M13" s="104">
        <v>14412</v>
      </c>
      <c r="N13" s="104">
        <v>17120</v>
      </c>
      <c r="O13" s="104">
        <v>21561</v>
      </c>
      <c r="P13" s="52">
        <f>54735+60069</f>
        <v>114804</v>
      </c>
      <c r="Q13" s="53">
        <f>52185+60709</f>
        <v>112894</v>
      </c>
      <c r="R13" s="53">
        <v>120658</v>
      </c>
      <c r="S13" s="53">
        <v>124369</v>
      </c>
      <c r="T13" s="53">
        <v>129180</v>
      </c>
      <c r="U13" s="53">
        <v>132957</v>
      </c>
      <c r="V13" s="53">
        <v>136748</v>
      </c>
      <c r="W13" s="104">
        <v>143047</v>
      </c>
      <c r="X13" s="104">
        <v>156229</v>
      </c>
      <c r="Y13" s="104">
        <v>132035</v>
      </c>
      <c r="Z13" s="104">
        <v>145528</v>
      </c>
      <c r="AA13" s="104">
        <v>155890</v>
      </c>
      <c r="AB13" s="104">
        <v>160392</v>
      </c>
      <c r="AC13" s="104">
        <v>151897</v>
      </c>
      <c r="AD13" s="52">
        <f>17791+18500</f>
        <v>36291</v>
      </c>
      <c r="AE13" s="53">
        <f>17936+20902</f>
        <v>38838</v>
      </c>
      <c r="AF13" s="53">
        <v>41353</v>
      </c>
      <c r="AG13" s="53">
        <v>43997</v>
      </c>
      <c r="AH13" s="187">
        <v>47678</v>
      </c>
      <c r="AI13" s="53">
        <v>46223</v>
      </c>
      <c r="AJ13" s="53">
        <v>43608</v>
      </c>
      <c r="AK13" s="104">
        <v>44375</v>
      </c>
      <c r="AL13" s="104">
        <v>51421</v>
      </c>
      <c r="AM13" s="104">
        <v>39168</v>
      </c>
      <c r="AN13" s="104">
        <v>45304</v>
      </c>
      <c r="AO13" s="104">
        <v>53169</v>
      </c>
      <c r="AP13" s="377">
        <v>58028</v>
      </c>
      <c r="AQ13" s="52">
        <v>18973</v>
      </c>
      <c r="AR13" s="53">
        <v>23322</v>
      </c>
      <c r="AS13" s="53">
        <v>27163</v>
      </c>
      <c r="AT13" s="53">
        <v>29596</v>
      </c>
      <c r="AU13" s="53">
        <v>30693</v>
      </c>
      <c r="AV13" s="53">
        <v>29807</v>
      </c>
      <c r="AW13" s="53">
        <v>28707</v>
      </c>
      <c r="AX13" s="104">
        <v>30136</v>
      </c>
      <c r="AY13" s="104">
        <v>32154</v>
      </c>
      <c r="AZ13" s="104">
        <v>22115</v>
      </c>
      <c r="BA13" s="104">
        <v>25705</v>
      </c>
      <c r="BB13" s="104">
        <v>28662</v>
      </c>
      <c r="BC13" s="104">
        <v>29673</v>
      </c>
      <c r="BD13" s="55">
        <f t="shared" si="124"/>
        <v>170068</v>
      </c>
      <c r="BE13" s="56">
        <f t="shared" si="164"/>
        <v>175054</v>
      </c>
      <c r="BF13" s="56">
        <f t="shared" si="165"/>
        <v>189174</v>
      </c>
      <c r="BG13" s="56">
        <f t="shared" si="150"/>
        <v>197962</v>
      </c>
      <c r="BH13" s="56">
        <v>207551</v>
      </c>
      <c r="BI13" s="56">
        <f t="shared" si="126"/>
        <v>208987</v>
      </c>
      <c r="BJ13" s="56">
        <f t="shared" si="127"/>
        <v>209063</v>
      </c>
      <c r="BK13" s="56">
        <f t="shared" si="128"/>
        <v>217558</v>
      </c>
      <c r="BL13" s="56">
        <f t="shared" si="129"/>
        <v>239804</v>
      </c>
      <c r="BM13" s="56">
        <f t="shared" si="130"/>
        <v>193318</v>
      </c>
      <c r="BN13" s="56">
        <f t="shared" si="131"/>
        <v>216537</v>
      </c>
      <c r="BO13" s="56">
        <f t="shared" si="132"/>
        <v>237721</v>
      </c>
      <c r="BP13" s="56">
        <f t="shared" si="133"/>
        <v>248093</v>
      </c>
      <c r="BQ13" s="52">
        <v>64493</v>
      </c>
      <c r="BR13" s="53">
        <v>69284</v>
      </c>
      <c r="BS13" s="53">
        <v>73442</v>
      </c>
      <c r="BT13" s="53">
        <v>70654</v>
      </c>
      <c r="BU13" s="203">
        <f t="shared" si="134"/>
        <v>69356.5</v>
      </c>
      <c r="BV13" s="104">
        <v>68059</v>
      </c>
      <c r="BW13" s="104">
        <v>76529</v>
      </c>
      <c r="BX13" s="104">
        <v>56663</v>
      </c>
      <c r="BY13" s="104">
        <v>65151</v>
      </c>
      <c r="BZ13" s="104">
        <v>75136</v>
      </c>
      <c r="CA13" s="104">
        <v>81189</v>
      </c>
      <c r="CB13" s="104">
        <v>72320</v>
      </c>
      <c r="CC13" s="52">
        <v>2517</v>
      </c>
      <c r="CD13" s="53">
        <v>2985</v>
      </c>
      <c r="CE13" s="53">
        <v>3354</v>
      </c>
      <c r="CF13" s="53">
        <v>3971</v>
      </c>
      <c r="CG13" s="203">
        <f t="shared" si="135"/>
        <v>4657.5</v>
      </c>
      <c r="CH13" s="104">
        <v>5344</v>
      </c>
      <c r="CI13" s="104">
        <v>5929</v>
      </c>
      <c r="CJ13" s="104">
        <v>3877</v>
      </c>
      <c r="CK13" s="104">
        <v>5013</v>
      </c>
      <c r="CL13" s="104">
        <v>5870</v>
      </c>
      <c r="CM13" s="104">
        <v>5731</v>
      </c>
      <c r="CN13" s="104">
        <v>5370</v>
      </c>
      <c r="CO13" s="106">
        <f t="shared" si="136"/>
        <v>67010</v>
      </c>
      <c r="CP13" s="107">
        <f t="shared" si="137"/>
        <v>72269</v>
      </c>
      <c r="CQ13" s="107">
        <f t="shared" si="138"/>
        <v>76796</v>
      </c>
      <c r="CR13" s="107">
        <f t="shared" si="139"/>
        <v>74625</v>
      </c>
      <c r="CS13" s="107">
        <f t="shared" si="140"/>
        <v>74014</v>
      </c>
      <c r="CT13" s="107">
        <f t="shared" si="141"/>
        <v>73403</v>
      </c>
      <c r="CU13" s="107">
        <f t="shared" si="142"/>
        <v>82458</v>
      </c>
      <c r="CV13" s="107">
        <f t="shared" si="143"/>
        <v>60540</v>
      </c>
      <c r="CW13" s="107">
        <f t="shared" si="144"/>
        <v>70164</v>
      </c>
      <c r="CX13" s="107">
        <f t="shared" si="145"/>
        <v>81006</v>
      </c>
      <c r="CY13" s="107">
        <f t="shared" si="146"/>
        <v>86920</v>
      </c>
      <c r="CZ13" s="107">
        <f t="shared" si="147"/>
        <v>77690</v>
      </c>
      <c r="DA13" s="52">
        <v>1506</v>
      </c>
      <c r="DB13" s="53">
        <v>1324</v>
      </c>
      <c r="DC13" s="53">
        <v>1575</v>
      </c>
      <c r="DD13" s="53">
        <v>1405</v>
      </c>
      <c r="DE13" s="203">
        <f t="shared" si="148"/>
        <v>1256.5</v>
      </c>
      <c r="DF13" s="53">
        <v>1108</v>
      </c>
      <c r="DG13" s="104">
        <v>1117</v>
      </c>
      <c r="DH13" s="104">
        <v>743</v>
      </c>
      <c r="DI13" s="104">
        <v>845</v>
      </c>
      <c r="DJ13" s="104">
        <v>825</v>
      </c>
      <c r="DK13" s="104">
        <v>781</v>
      </c>
      <c r="DL13" s="104">
        <v>603</v>
      </c>
      <c r="DM13" s="57">
        <f>407+448</f>
        <v>855</v>
      </c>
      <c r="DN13" s="58">
        <f>485+998</f>
        <v>1483</v>
      </c>
      <c r="DO13" s="58">
        <v>3660</v>
      </c>
      <c r="DP13" s="53">
        <v>1502</v>
      </c>
      <c r="DQ13" s="53">
        <v>1359</v>
      </c>
      <c r="DR13" s="53">
        <v>2697</v>
      </c>
      <c r="DS13" s="53">
        <v>5323</v>
      </c>
      <c r="DT13" s="104">
        <v>5840</v>
      </c>
      <c r="DU13" s="104">
        <v>890</v>
      </c>
      <c r="DV13" s="104">
        <v>342</v>
      </c>
      <c r="DW13" s="104">
        <v>278</v>
      </c>
      <c r="DX13" s="104">
        <v>401</v>
      </c>
      <c r="DY13" s="104">
        <v>643</v>
      </c>
      <c r="DZ13" s="104">
        <v>136</v>
      </c>
      <c r="EA13" s="52">
        <v>173219</v>
      </c>
      <c r="EB13" s="53">
        <v>179927</v>
      </c>
      <c r="EC13" s="53">
        <v>197438</v>
      </c>
      <c r="ED13" s="53">
        <v>201639</v>
      </c>
      <c r="EE13" s="53">
        <v>210780</v>
      </c>
      <c r="EF13" s="53">
        <v>216234</v>
      </c>
      <c r="EG13" s="53">
        <v>221348</v>
      </c>
      <c r="EH13" s="204">
        <v>228871</v>
      </c>
      <c r="EI13" s="104">
        <v>244455</v>
      </c>
      <c r="EJ13" s="104">
        <v>197713</v>
      </c>
      <c r="EK13" s="104">
        <v>224754</v>
      </c>
      <c r="EL13" s="104">
        <v>252534</v>
      </c>
      <c r="EM13" s="104">
        <v>265856</v>
      </c>
      <c r="EN13" s="104">
        <v>251887</v>
      </c>
      <c r="EO13" s="80">
        <f t="shared" si="166"/>
        <v>4.9359481350198303E-3</v>
      </c>
      <c r="EP13" s="59">
        <f t="shared" si="167"/>
        <v>8.2422315716929647E-3</v>
      </c>
      <c r="EQ13" s="59">
        <f t="shared" si="168"/>
        <v>1.8537464925698195E-2</v>
      </c>
      <c r="ER13" s="59">
        <f t="shared" si="151"/>
        <v>7.4489558071603214E-3</v>
      </c>
      <c r="ES13" s="59">
        <f t="shared" si="152"/>
        <v>6.4474807856532874E-3</v>
      </c>
      <c r="ET13" s="59">
        <f t="shared" si="153"/>
        <v>1.2472599128721663E-2</v>
      </c>
      <c r="EU13" s="59">
        <f t="shared" si="154"/>
        <v>2.4048105246037912E-2</v>
      </c>
      <c r="EV13" s="59">
        <f t="shared" si="155"/>
        <v>2.5516557362007419E-2</v>
      </c>
      <c r="EW13" s="59">
        <f t="shared" si="156"/>
        <v>3.6407518766235093E-3</v>
      </c>
      <c r="EX13" s="59">
        <f t="shared" si="157"/>
        <v>1.7297800346967574E-3</v>
      </c>
      <c r="EY13" s="59">
        <f t="shared" si="158"/>
        <v>1.2369079082018561E-3</v>
      </c>
      <c r="EZ13" s="59">
        <f t="shared" si="159"/>
        <v>1.5879049949709741E-3</v>
      </c>
      <c r="FA13" s="59">
        <f t="shared" si="160"/>
        <v>2.4186025517573422E-3</v>
      </c>
      <c r="FB13" s="59">
        <f t="shared" si="161"/>
        <v>5.399246487512257E-4</v>
      </c>
    </row>
    <row r="14" spans="1:158" s="4" customFormat="1">
      <c r="A14" s="196" t="s">
        <v>12</v>
      </c>
      <c r="B14" s="125">
        <f t="shared" si="162"/>
        <v>1906</v>
      </c>
      <c r="C14" s="125">
        <f t="shared" si="163"/>
        <v>1419</v>
      </c>
      <c r="D14" s="201">
        <v>1730</v>
      </c>
      <c r="E14" s="53">
        <v>1791</v>
      </c>
      <c r="F14" s="53">
        <v>2354</v>
      </c>
      <c r="G14" s="51">
        <v>2676</v>
      </c>
      <c r="H14" s="51">
        <v>3259</v>
      </c>
      <c r="I14" s="112">
        <v>3789</v>
      </c>
      <c r="J14" s="104">
        <v>6432</v>
      </c>
      <c r="K14" s="104">
        <v>7330</v>
      </c>
      <c r="L14" s="104">
        <v>7760</v>
      </c>
      <c r="M14" s="104">
        <v>6718</v>
      </c>
      <c r="N14" s="104">
        <v>8474</v>
      </c>
      <c r="O14" s="104">
        <v>13248</v>
      </c>
      <c r="P14" s="52">
        <f>58764+67353</f>
        <v>126117</v>
      </c>
      <c r="Q14" s="53">
        <f>59189+68788</f>
        <v>127977</v>
      </c>
      <c r="R14" s="53">
        <v>134628</v>
      </c>
      <c r="S14" s="53">
        <v>130094</v>
      </c>
      <c r="T14" s="53">
        <v>130145</v>
      </c>
      <c r="U14" s="53">
        <v>131545</v>
      </c>
      <c r="V14" s="53">
        <v>141205</v>
      </c>
      <c r="W14" s="104">
        <v>147073</v>
      </c>
      <c r="X14" s="104">
        <v>163919</v>
      </c>
      <c r="Y14" s="104">
        <v>170684</v>
      </c>
      <c r="Z14" s="104">
        <v>180968</v>
      </c>
      <c r="AA14" s="104">
        <v>199408</v>
      </c>
      <c r="AB14" s="104">
        <v>204432</v>
      </c>
      <c r="AC14" s="104">
        <v>198368</v>
      </c>
      <c r="AD14" s="52">
        <f>29547+33862</f>
        <v>63409</v>
      </c>
      <c r="AE14" s="53">
        <f>31376+37082</f>
        <v>68458</v>
      </c>
      <c r="AF14" s="53">
        <v>73969</v>
      </c>
      <c r="AG14" s="53">
        <v>75357</v>
      </c>
      <c r="AH14" s="187">
        <v>74573</v>
      </c>
      <c r="AI14" s="53">
        <v>68947</v>
      </c>
      <c r="AJ14" s="53">
        <v>65829</v>
      </c>
      <c r="AK14" s="104">
        <v>68481</v>
      </c>
      <c r="AL14" s="104">
        <v>73421</v>
      </c>
      <c r="AM14" s="104">
        <v>74011</v>
      </c>
      <c r="AN14" s="104">
        <v>76651</v>
      </c>
      <c r="AO14" s="104">
        <v>87626</v>
      </c>
      <c r="AP14" s="377">
        <v>95477</v>
      </c>
      <c r="AQ14" s="52">
        <v>46650</v>
      </c>
      <c r="AR14" s="53">
        <v>51911</v>
      </c>
      <c r="AS14" s="53">
        <v>55918</v>
      </c>
      <c r="AT14" s="53">
        <v>57443</v>
      </c>
      <c r="AU14" s="53">
        <v>58761</v>
      </c>
      <c r="AV14" s="53">
        <v>56349</v>
      </c>
      <c r="AW14" s="53">
        <v>57521</v>
      </c>
      <c r="AX14" s="104">
        <v>60503</v>
      </c>
      <c r="AY14" s="104">
        <v>62495</v>
      </c>
      <c r="AZ14" s="104">
        <v>61602</v>
      </c>
      <c r="BA14" s="104">
        <v>61338</v>
      </c>
      <c r="BB14" s="104">
        <v>65967</v>
      </c>
      <c r="BC14" s="104">
        <v>71355</v>
      </c>
      <c r="BD14" s="55">
        <f t="shared" si="124"/>
        <v>236176</v>
      </c>
      <c r="BE14" s="56">
        <f t="shared" si="164"/>
        <v>248346</v>
      </c>
      <c r="BF14" s="56">
        <f t="shared" si="165"/>
        <v>264515</v>
      </c>
      <c r="BG14" s="56">
        <f t="shared" si="150"/>
        <v>262894</v>
      </c>
      <c r="BH14" s="56">
        <v>263479</v>
      </c>
      <c r="BI14" s="56">
        <f t="shared" si="126"/>
        <v>256841</v>
      </c>
      <c r="BJ14" s="56">
        <f t="shared" si="127"/>
        <v>264555</v>
      </c>
      <c r="BK14" s="56">
        <f t="shared" si="128"/>
        <v>276057</v>
      </c>
      <c r="BL14" s="56">
        <f t="shared" si="129"/>
        <v>299835</v>
      </c>
      <c r="BM14" s="56">
        <f t="shared" si="130"/>
        <v>306297</v>
      </c>
      <c r="BN14" s="56">
        <f t="shared" si="131"/>
        <v>318957</v>
      </c>
      <c r="BO14" s="56">
        <f t="shared" si="132"/>
        <v>353001</v>
      </c>
      <c r="BP14" s="56">
        <f t="shared" si="133"/>
        <v>371264</v>
      </c>
      <c r="BQ14" s="52">
        <v>118651</v>
      </c>
      <c r="BR14" s="53">
        <v>122557</v>
      </c>
      <c r="BS14" s="53">
        <v>122755</v>
      </c>
      <c r="BT14" s="53">
        <v>114170</v>
      </c>
      <c r="BU14" s="203">
        <f t="shared" si="134"/>
        <v>115191</v>
      </c>
      <c r="BV14" s="104">
        <v>116212</v>
      </c>
      <c r="BW14" s="104">
        <v>122163</v>
      </c>
      <c r="BX14" s="104">
        <v>121627</v>
      </c>
      <c r="BY14" s="104">
        <v>123446</v>
      </c>
      <c r="BZ14" s="104">
        <v>137390</v>
      </c>
      <c r="CA14" s="104">
        <v>149179</v>
      </c>
      <c r="CB14" s="104">
        <v>135887</v>
      </c>
      <c r="CC14" s="52">
        <v>7495</v>
      </c>
      <c r="CD14" s="53">
        <v>7393</v>
      </c>
      <c r="CE14" s="53">
        <v>7767</v>
      </c>
      <c r="CF14" s="53">
        <v>8295</v>
      </c>
      <c r="CG14" s="203">
        <f t="shared" si="135"/>
        <v>9302.5</v>
      </c>
      <c r="CH14" s="104">
        <v>10310</v>
      </c>
      <c r="CI14" s="104">
        <v>11369</v>
      </c>
      <c r="CJ14" s="104">
        <v>11594</v>
      </c>
      <c r="CK14" s="104">
        <v>12301</v>
      </c>
      <c r="CL14" s="104">
        <v>13940</v>
      </c>
      <c r="CM14" s="104">
        <v>15411</v>
      </c>
      <c r="CN14" s="104">
        <v>14235</v>
      </c>
      <c r="CO14" s="106">
        <f t="shared" si="136"/>
        <v>126146</v>
      </c>
      <c r="CP14" s="107">
        <f t="shared" si="137"/>
        <v>129950</v>
      </c>
      <c r="CQ14" s="107">
        <f t="shared" si="138"/>
        <v>130522</v>
      </c>
      <c r="CR14" s="107">
        <f t="shared" si="139"/>
        <v>122465</v>
      </c>
      <c r="CS14" s="107">
        <f t="shared" si="140"/>
        <v>124493.5</v>
      </c>
      <c r="CT14" s="107">
        <f t="shared" si="141"/>
        <v>126522</v>
      </c>
      <c r="CU14" s="107">
        <f t="shared" si="142"/>
        <v>133532</v>
      </c>
      <c r="CV14" s="107">
        <f t="shared" si="143"/>
        <v>133221</v>
      </c>
      <c r="CW14" s="107">
        <f t="shared" si="144"/>
        <v>135747</v>
      </c>
      <c r="CX14" s="107">
        <f t="shared" si="145"/>
        <v>151330</v>
      </c>
      <c r="CY14" s="107">
        <f t="shared" si="146"/>
        <v>164590</v>
      </c>
      <c r="CZ14" s="107">
        <f t="shared" si="147"/>
        <v>150122</v>
      </c>
      <c r="DA14" s="52">
        <v>3741</v>
      </c>
      <c r="DB14" s="53">
        <v>2850</v>
      </c>
      <c r="DC14" s="53">
        <v>2812</v>
      </c>
      <c r="DD14" s="53">
        <v>2831</v>
      </c>
      <c r="DE14" s="203">
        <f t="shared" si="148"/>
        <v>2646.5</v>
      </c>
      <c r="DF14" s="53">
        <v>2462</v>
      </c>
      <c r="DG14" s="104">
        <v>2384</v>
      </c>
      <c r="DH14" s="104">
        <v>2392</v>
      </c>
      <c r="DI14" s="104">
        <v>2242</v>
      </c>
      <c r="DJ14" s="104">
        <v>2263</v>
      </c>
      <c r="DK14" s="104">
        <v>2242</v>
      </c>
      <c r="DL14" s="104">
        <v>1814</v>
      </c>
      <c r="DM14" s="57">
        <f>630+650</f>
        <v>1280</v>
      </c>
      <c r="DN14" s="58">
        <f>2262+2506</f>
        <v>4768</v>
      </c>
      <c r="DO14" s="58">
        <v>1686</v>
      </c>
      <c r="DP14" s="53">
        <v>763</v>
      </c>
      <c r="DQ14" s="53">
        <v>646</v>
      </c>
      <c r="DR14" s="53">
        <v>1745</v>
      </c>
      <c r="DS14" s="53">
        <v>1006</v>
      </c>
      <c r="DT14" s="104">
        <v>8378</v>
      </c>
      <c r="DU14" s="104">
        <v>1276</v>
      </c>
      <c r="DV14" s="104">
        <v>524</v>
      </c>
      <c r="DW14" s="104">
        <v>880</v>
      </c>
      <c r="DX14" s="104">
        <v>389</v>
      </c>
      <c r="DY14" s="104">
        <v>359</v>
      </c>
      <c r="DZ14" s="104">
        <v>219</v>
      </c>
      <c r="EA14" s="52">
        <v>239362</v>
      </c>
      <c r="EB14" s="53">
        <v>254533</v>
      </c>
      <c r="EC14" s="53">
        <v>267931</v>
      </c>
      <c r="ED14" s="53">
        <v>265448</v>
      </c>
      <c r="EE14" s="53">
        <v>266479</v>
      </c>
      <c r="EF14" s="53">
        <v>261262</v>
      </c>
      <c r="EG14" s="53">
        <v>268820</v>
      </c>
      <c r="EH14" s="204">
        <v>288224</v>
      </c>
      <c r="EI14" s="104">
        <v>307543</v>
      </c>
      <c r="EJ14" s="104">
        <v>314151</v>
      </c>
      <c r="EK14" s="104">
        <v>327597</v>
      </c>
      <c r="EL14" s="104">
        <v>360108</v>
      </c>
      <c r="EM14" s="104">
        <v>380097</v>
      </c>
      <c r="EN14" s="104">
        <v>363771</v>
      </c>
      <c r="EO14" s="80">
        <f t="shared" si="166"/>
        <v>5.3475489008280343E-3</v>
      </c>
      <c r="EP14" s="59">
        <f t="shared" si="167"/>
        <v>1.8732345118314717E-2</v>
      </c>
      <c r="EQ14" s="59">
        <f t="shared" si="168"/>
        <v>6.2926649025308755E-3</v>
      </c>
      <c r="ER14" s="59">
        <f t="shared" si="151"/>
        <v>2.8743859437629967E-3</v>
      </c>
      <c r="ES14" s="59">
        <f t="shared" si="152"/>
        <v>2.4242060349971293E-3</v>
      </c>
      <c r="ET14" s="59">
        <f t="shared" si="153"/>
        <v>6.6791190452495965E-3</v>
      </c>
      <c r="EU14" s="59">
        <f t="shared" si="154"/>
        <v>3.7422810802767649E-3</v>
      </c>
      <c r="EV14" s="59">
        <f t="shared" si="155"/>
        <v>2.9067669590318642E-2</v>
      </c>
      <c r="EW14" s="59">
        <f t="shared" si="156"/>
        <v>4.1490133087080504E-3</v>
      </c>
      <c r="EX14" s="59">
        <f t="shared" si="157"/>
        <v>1.6679876874496659E-3</v>
      </c>
      <c r="EY14" s="59">
        <f t="shared" si="158"/>
        <v>2.6862272853536511E-3</v>
      </c>
      <c r="EZ14" s="59">
        <f t="shared" si="159"/>
        <v>1.0802314861097226E-3</v>
      </c>
      <c r="FA14" s="59">
        <f t="shared" si="160"/>
        <v>9.4449574713823046E-4</v>
      </c>
      <c r="FB14" s="59">
        <f t="shared" si="161"/>
        <v>6.0202709946642261E-4</v>
      </c>
    </row>
    <row r="15" spans="1:158" s="4" customFormat="1">
      <c r="A15" s="196" t="s">
        <v>13</v>
      </c>
      <c r="B15" s="125">
        <f t="shared" si="162"/>
        <v>2501</v>
      </c>
      <c r="C15" s="125">
        <f t="shared" si="163"/>
        <v>3834</v>
      </c>
      <c r="D15" s="201">
        <v>1156</v>
      </c>
      <c r="E15" s="53">
        <v>1485</v>
      </c>
      <c r="F15" s="53">
        <v>1017</v>
      </c>
      <c r="G15" s="51">
        <v>1065</v>
      </c>
      <c r="H15" s="51">
        <v>1374</v>
      </c>
      <c r="I15" s="112">
        <v>1223</v>
      </c>
      <c r="J15" s="104">
        <v>3406</v>
      </c>
      <c r="K15" s="104">
        <v>1755</v>
      </c>
      <c r="L15" s="104">
        <v>2262</v>
      </c>
      <c r="M15" s="104">
        <v>2686</v>
      </c>
      <c r="N15" s="104">
        <v>3023</v>
      </c>
      <c r="O15" s="104">
        <v>4093</v>
      </c>
      <c r="P15" s="52">
        <f>33383+36498</f>
        <v>69881</v>
      </c>
      <c r="Q15" s="53">
        <f>34669+39521</f>
        <v>74190</v>
      </c>
      <c r="R15" s="53">
        <v>81431</v>
      </c>
      <c r="S15" s="53">
        <v>79583</v>
      </c>
      <c r="T15" s="53">
        <v>80738</v>
      </c>
      <c r="U15" s="53">
        <v>84573</v>
      </c>
      <c r="V15" s="53">
        <v>87645</v>
      </c>
      <c r="W15" s="104">
        <v>93008</v>
      </c>
      <c r="X15" s="104">
        <v>95313</v>
      </c>
      <c r="Y15" s="104">
        <v>96056</v>
      </c>
      <c r="Z15" s="104">
        <v>100130</v>
      </c>
      <c r="AA15" s="104">
        <v>109965</v>
      </c>
      <c r="AB15" s="104">
        <v>113549</v>
      </c>
      <c r="AC15" s="104">
        <v>114500</v>
      </c>
      <c r="AD15" s="52">
        <f>8808+11190</f>
        <v>19998</v>
      </c>
      <c r="AE15" s="53">
        <f>9185+12928</f>
        <v>22113</v>
      </c>
      <c r="AF15" s="53">
        <v>24142</v>
      </c>
      <c r="AG15" s="53">
        <v>22274</v>
      </c>
      <c r="AH15" s="187">
        <v>22880</v>
      </c>
      <c r="AI15" s="53">
        <v>25082</v>
      </c>
      <c r="AJ15" s="53">
        <v>23684</v>
      </c>
      <c r="AK15" s="104">
        <v>24662</v>
      </c>
      <c r="AL15" s="104">
        <v>30234</v>
      </c>
      <c r="AM15" s="104">
        <v>30687</v>
      </c>
      <c r="AN15" s="104">
        <v>31354</v>
      </c>
      <c r="AO15" s="104">
        <v>36435</v>
      </c>
      <c r="AP15" s="377">
        <v>37393</v>
      </c>
      <c r="AQ15" s="52">
        <v>11413</v>
      </c>
      <c r="AR15" s="53">
        <v>14212</v>
      </c>
      <c r="AS15" s="53">
        <v>17151</v>
      </c>
      <c r="AT15" s="53">
        <v>16213</v>
      </c>
      <c r="AU15" s="53">
        <v>17759</v>
      </c>
      <c r="AV15" s="53">
        <v>19239</v>
      </c>
      <c r="AW15" s="53">
        <v>20059</v>
      </c>
      <c r="AX15" s="104">
        <v>16825</v>
      </c>
      <c r="AY15" s="104">
        <v>19402</v>
      </c>
      <c r="AZ15" s="104">
        <v>19667</v>
      </c>
      <c r="BA15" s="104">
        <v>20383</v>
      </c>
      <c r="BB15" s="104">
        <v>23786</v>
      </c>
      <c r="BC15" s="104">
        <v>24952</v>
      </c>
      <c r="BD15" s="55">
        <f t="shared" si="124"/>
        <v>101292</v>
      </c>
      <c r="BE15" s="56">
        <f t="shared" si="164"/>
        <v>110515</v>
      </c>
      <c r="BF15" s="56">
        <f t="shared" si="165"/>
        <v>122724</v>
      </c>
      <c r="BG15" s="56">
        <f t="shared" si="150"/>
        <v>118070</v>
      </c>
      <c r="BH15" s="56">
        <v>121377</v>
      </c>
      <c r="BI15" s="56">
        <f t="shared" si="126"/>
        <v>128894</v>
      </c>
      <c r="BJ15" s="56">
        <f t="shared" si="127"/>
        <v>131388</v>
      </c>
      <c r="BK15" s="56">
        <f t="shared" si="128"/>
        <v>134495</v>
      </c>
      <c r="BL15" s="56">
        <f t="shared" si="129"/>
        <v>144949</v>
      </c>
      <c r="BM15" s="56">
        <f t="shared" si="130"/>
        <v>146410</v>
      </c>
      <c r="BN15" s="56">
        <f t="shared" si="131"/>
        <v>151867</v>
      </c>
      <c r="BO15" s="56">
        <f t="shared" si="132"/>
        <v>170186</v>
      </c>
      <c r="BP15" s="56">
        <f t="shared" si="133"/>
        <v>175894</v>
      </c>
      <c r="BQ15" s="52">
        <v>38832</v>
      </c>
      <c r="BR15" s="53">
        <v>36077</v>
      </c>
      <c r="BS15" s="53">
        <v>37677</v>
      </c>
      <c r="BT15" s="53">
        <v>40308</v>
      </c>
      <c r="BU15" s="203">
        <f t="shared" si="134"/>
        <v>39349</v>
      </c>
      <c r="BV15" s="104">
        <v>38390</v>
      </c>
      <c r="BW15" s="104">
        <v>46207</v>
      </c>
      <c r="BX15" s="104">
        <v>46825</v>
      </c>
      <c r="BY15" s="104">
        <v>47858</v>
      </c>
      <c r="BZ15" s="104">
        <v>55801</v>
      </c>
      <c r="CA15" s="104">
        <v>57193</v>
      </c>
      <c r="CB15" s="104">
        <v>49439</v>
      </c>
      <c r="CC15" s="52">
        <v>2113</v>
      </c>
      <c r="CD15" s="53">
        <v>2047</v>
      </c>
      <c r="CE15" s="53">
        <v>2501</v>
      </c>
      <c r="CF15" s="53">
        <v>3262</v>
      </c>
      <c r="CG15" s="203">
        <f t="shared" si="135"/>
        <v>2996.5</v>
      </c>
      <c r="CH15" s="104">
        <v>2731</v>
      </c>
      <c r="CI15" s="104">
        <v>3137</v>
      </c>
      <c r="CJ15" s="104">
        <v>3253</v>
      </c>
      <c r="CK15" s="104">
        <v>3563</v>
      </c>
      <c r="CL15" s="104">
        <v>4129</v>
      </c>
      <c r="CM15" s="104">
        <v>4793</v>
      </c>
      <c r="CN15" s="104">
        <v>4661</v>
      </c>
      <c r="CO15" s="106">
        <f t="shared" si="136"/>
        <v>40945</v>
      </c>
      <c r="CP15" s="107">
        <f t="shared" si="137"/>
        <v>38124</v>
      </c>
      <c r="CQ15" s="107">
        <f t="shared" si="138"/>
        <v>40178</v>
      </c>
      <c r="CR15" s="107">
        <f t="shared" si="139"/>
        <v>43570</v>
      </c>
      <c r="CS15" s="107">
        <f t="shared" si="140"/>
        <v>42345.5</v>
      </c>
      <c r="CT15" s="107">
        <f t="shared" si="141"/>
        <v>41121</v>
      </c>
      <c r="CU15" s="107">
        <f t="shared" si="142"/>
        <v>49344</v>
      </c>
      <c r="CV15" s="107">
        <f t="shared" si="143"/>
        <v>50078</v>
      </c>
      <c r="CW15" s="107">
        <f t="shared" si="144"/>
        <v>51421</v>
      </c>
      <c r="CX15" s="107">
        <f t="shared" si="145"/>
        <v>59930</v>
      </c>
      <c r="CY15" s="107">
        <f t="shared" si="146"/>
        <v>61986</v>
      </c>
      <c r="CZ15" s="107">
        <f t="shared" si="147"/>
        <v>54100</v>
      </c>
      <c r="DA15" s="52">
        <v>348</v>
      </c>
      <c r="DB15" s="53">
        <v>363</v>
      </c>
      <c r="DC15" s="53">
        <v>461</v>
      </c>
      <c r="DD15" s="53">
        <v>751</v>
      </c>
      <c r="DE15" s="203">
        <f t="shared" si="148"/>
        <v>558.5</v>
      </c>
      <c r="DF15" s="53">
        <v>366</v>
      </c>
      <c r="DG15" s="104">
        <v>292</v>
      </c>
      <c r="DH15" s="104">
        <v>276</v>
      </c>
      <c r="DI15" s="104">
        <v>316</v>
      </c>
      <c r="DJ15" s="104">
        <v>291</v>
      </c>
      <c r="DK15" s="104">
        <v>359</v>
      </c>
      <c r="DL15" s="104">
        <v>333</v>
      </c>
      <c r="DM15" s="57">
        <f>803+909</f>
        <v>1712</v>
      </c>
      <c r="DN15" s="58">
        <f>755+1266</f>
        <v>2021</v>
      </c>
      <c r="DO15" s="58">
        <v>1470</v>
      </c>
      <c r="DP15" s="53">
        <v>3019</v>
      </c>
      <c r="DQ15" s="53">
        <v>1042</v>
      </c>
      <c r="DR15" s="53">
        <v>498</v>
      </c>
      <c r="DS15" s="53">
        <v>408</v>
      </c>
      <c r="DT15" s="104">
        <v>2164</v>
      </c>
      <c r="DU15" s="104">
        <v>229</v>
      </c>
      <c r="DV15" s="104">
        <v>2292</v>
      </c>
      <c r="DW15" s="104">
        <v>1103</v>
      </c>
      <c r="DX15" s="104">
        <v>602</v>
      </c>
      <c r="DY15" s="104">
        <v>173</v>
      </c>
      <c r="DZ15" s="104">
        <v>608</v>
      </c>
      <c r="EA15" s="52">
        <v>105505</v>
      </c>
      <c r="EB15" s="53">
        <v>116370</v>
      </c>
      <c r="EC15" s="53">
        <v>125350</v>
      </c>
      <c r="ED15" s="53">
        <v>122574</v>
      </c>
      <c r="EE15" s="53">
        <v>123436</v>
      </c>
      <c r="EF15" s="53">
        <v>130457</v>
      </c>
      <c r="EG15" s="53">
        <v>133170</v>
      </c>
      <c r="EH15" s="204">
        <v>137882</v>
      </c>
      <c r="EI15" s="104">
        <v>148584</v>
      </c>
      <c r="EJ15" s="104">
        <v>150457</v>
      </c>
      <c r="EK15" s="104">
        <v>155232</v>
      </c>
      <c r="EL15" s="104">
        <v>173474</v>
      </c>
      <c r="EM15" s="104">
        <v>179090</v>
      </c>
      <c r="EN15" s="104">
        <v>173634</v>
      </c>
      <c r="EO15" s="80">
        <f t="shared" si="166"/>
        <v>1.6226719112838253E-2</v>
      </c>
      <c r="EP15" s="59">
        <f t="shared" si="167"/>
        <v>1.7367018991148921E-2</v>
      </c>
      <c r="EQ15" s="59">
        <f t="shared" si="168"/>
        <v>1.1727163940965298E-2</v>
      </c>
      <c r="ER15" s="59">
        <f t="shared" si="151"/>
        <v>2.4630019416842071E-2</v>
      </c>
      <c r="ES15" s="59">
        <f t="shared" si="152"/>
        <v>8.4416215690722319E-3</v>
      </c>
      <c r="ET15" s="59">
        <f t="shared" si="153"/>
        <v>3.8173497780877989E-3</v>
      </c>
      <c r="EU15" s="59">
        <f t="shared" si="154"/>
        <v>3.0637530975444918E-3</v>
      </c>
      <c r="EV15" s="59">
        <f t="shared" si="155"/>
        <v>1.569457942298487E-2</v>
      </c>
      <c r="EW15" s="59">
        <f t="shared" si="156"/>
        <v>1.5412157432832608E-3</v>
      </c>
      <c r="EX15" s="59">
        <f t="shared" si="157"/>
        <v>1.5233588334208445E-2</v>
      </c>
      <c r="EY15" s="59">
        <f t="shared" si="158"/>
        <v>7.1054937126365696E-3</v>
      </c>
      <c r="EZ15" s="59">
        <f t="shared" si="159"/>
        <v>3.4702606730691631E-3</v>
      </c>
      <c r="FA15" s="59">
        <f t="shared" si="160"/>
        <v>9.6599475124239205E-4</v>
      </c>
      <c r="FB15" s="59">
        <f t="shared" si="161"/>
        <v>3.5016183466371792E-3</v>
      </c>
    </row>
    <row r="16" spans="1:158" s="4" customFormat="1">
      <c r="A16" s="196" t="s">
        <v>25</v>
      </c>
      <c r="B16" s="125">
        <f t="shared" si="162"/>
        <v>5840</v>
      </c>
      <c r="C16" s="125">
        <f t="shared" si="163"/>
        <v>5946</v>
      </c>
      <c r="D16" s="201">
        <v>6090</v>
      </c>
      <c r="E16" s="53">
        <v>6518</v>
      </c>
      <c r="F16" s="53">
        <v>6717</v>
      </c>
      <c r="G16" s="51">
        <v>9143</v>
      </c>
      <c r="H16" s="51">
        <v>11184</v>
      </c>
      <c r="I16" s="112">
        <v>14299</v>
      </c>
      <c r="J16" s="104">
        <v>15668</v>
      </c>
      <c r="K16" s="104">
        <v>17582</v>
      </c>
      <c r="L16" s="104">
        <v>21700</v>
      </c>
      <c r="M16" s="104">
        <v>27372</v>
      </c>
      <c r="N16" s="104">
        <v>22541</v>
      </c>
      <c r="O16" s="104">
        <v>24159</v>
      </c>
      <c r="P16" s="52">
        <f>90704+103547</f>
        <v>194251</v>
      </c>
      <c r="Q16" s="53">
        <f>97724+113106</f>
        <v>210830</v>
      </c>
      <c r="R16" s="53">
        <v>223980</v>
      </c>
      <c r="S16" s="53">
        <v>223677</v>
      </c>
      <c r="T16" s="53">
        <v>219723</v>
      </c>
      <c r="U16" s="53">
        <v>220599</v>
      </c>
      <c r="V16" s="53">
        <v>230691</v>
      </c>
      <c r="W16" s="104">
        <v>250265</v>
      </c>
      <c r="X16" s="104">
        <v>268966</v>
      </c>
      <c r="Y16" s="104">
        <v>282284</v>
      </c>
      <c r="Z16" s="104">
        <v>299774</v>
      </c>
      <c r="AA16" s="104">
        <v>332258</v>
      </c>
      <c r="AB16" s="104">
        <v>340262</v>
      </c>
      <c r="AC16" s="104">
        <v>340081</v>
      </c>
      <c r="AD16" s="52">
        <f>31265+37942</f>
        <v>69207</v>
      </c>
      <c r="AE16" s="53">
        <f>32320+40417</f>
        <v>72737</v>
      </c>
      <c r="AF16" s="53">
        <v>78773</v>
      </c>
      <c r="AG16" s="53">
        <v>79910</v>
      </c>
      <c r="AH16" s="187">
        <v>84471</v>
      </c>
      <c r="AI16" s="53">
        <v>82923</v>
      </c>
      <c r="AJ16" s="53">
        <v>84237</v>
      </c>
      <c r="AK16" s="104">
        <v>89192</v>
      </c>
      <c r="AL16" s="104">
        <v>98763</v>
      </c>
      <c r="AM16" s="104">
        <v>100390</v>
      </c>
      <c r="AN16" s="104">
        <v>97575</v>
      </c>
      <c r="AO16" s="104">
        <v>113467</v>
      </c>
      <c r="AP16" s="377">
        <v>121786</v>
      </c>
      <c r="AQ16" s="52">
        <v>50118</v>
      </c>
      <c r="AR16" s="53">
        <v>53485</v>
      </c>
      <c r="AS16" s="53">
        <v>60313</v>
      </c>
      <c r="AT16" s="53">
        <v>59292</v>
      </c>
      <c r="AU16" s="53">
        <v>60564</v>
      </c>
      <c r="AV16" s="53">
        <v>60538</v>
      </c>
      <c r="AW16" s="53">
        <v>65429</v>
      </c>
      <c r="AX16" s="104">
        <v>70454</v>
      </c>
      <c r="AY16" s="104">
        <v>80167</v>
      </c>
      <c r="AZ16" s="104">
        <v>82966</v>
      </c>
      <c r="BA16" s="104">
        <v>82572</v>
      </c>
      <c r="BB16" s="104">
        <v>95501</v>
      </c>
      <c r="BC16" s="104">
        <v>98573</v>
      </c>
      <c r="BD16" s="55">
        <f t="shared" si="124"/>
        <v>313576</v>
      </c>
      <c r="BE16" s="56">
        <f t="shared" si="164"/>
        <v>337052</v>
      </c>
      <c r="BF16" s="56">
        <f t="shared" si="165"/>
        <v>363066</v>
      </c>
      <c r="BG16" s="56">
        <f t="shared" si="150"/>
        <v>362879</v>
      </c>
      <c r="BH16" s="56">
        <v>364758</v>
      </c>
      <c r="BI16" s="56">
        <f t="shared" si="126"/>
        <v>364060</v>
      </c>
      <c r="BJ16" s="56">
        <f t="shared" si="127"/>
        <v>380357</v>
      </c>
      <c r="BK16" s="56">
        <f t="shared" si="128"/>
        <v>409911</v>
      </c>
      <c r="BL16" s="56">
        <f t="shared" si="129"/>
        <v>447896</v>
      </c>
      <c r="BM16" s="56">
        <f t="shared" si="130"/>
        <v>465640</v>
      </c>
      <c r="BN16" s="56">
        <f t="shared" si="131"/>
        <v>479921</v>
      </c>
      <c r="BO16" s="56">
        <f t="shared" si="132"/>
        <v>541226</v>
      </c>
      <c r="BP16" s="56">
        <f t="shared" si="133"/>
        <v>560621</v>
      </c>
      <c r="BQ16" s="52">
        <v>128712</v>
      </c>
      <c r="BR16" s="53">
        <v>130526</v>
      </c>
      <c r="BS16" s="53">
        <v>135999</v>
      </c>
      <c r="BT16" s="53">
        <v>134052</v>
      </c>
      <c r="BU16" s="203">
        <f t="shared" si="134"/>
        <v>140224.5</v>
      </c>
      <c r="BV16" s="104">
        <v>146397</v>
      </c>
      <c r="BW16" s="104">
        <v>162909</v>
      </c>
      <c r="BX16" s="104">
        <v>166269</v>
      </c>
      <c r="BY16" s="104">
        <v>162183</v>
      </c>
      <c r="BZ16" s="104">
        <v>187489</v>
      </c>
      <c r="CA16" s="104">
        <v>198656</v>
      </c>
      <c r="CB16" s="104">
        <v>187875</v>
      </c>
      <c r="CC16" s="52">
        <v>7524</v>
      </c>
      <c r="CD16" s="53">
        <v>7249</v>
      </c>
      <c r="CE16" s="53">
        <v>7733</v>
      </c>
      <c r="CF16" s="53">
        <v>8325</v>
      </c>
      <c r="CG16" s="203">
        <f t="shared" si="135"/>
        <v>10230.5</v>
      </c>
      <c r="CH16" s="104">
        <v>12136</v>
      </c>
      <c r="CI16" s="104">
        <v>14979</v>
      </c>
      <c r="CJ16" s="104">
        <v>16052</v>
      </c>
      <c r="CK16" s="104">
        <v>16803</v>
      </c>
      <c r="CL16" s="104">
        <v>20258</v>
      </c>
      <c r="CM16" s="104">
        <v>20455</v>
      </c>
      <c r="CN16" s="104">
        <v>20755</v>
      </c>
      <c r="CO16" s="106">
        <f t="shared" si="136"/>
        <v>136236</v>
      </c>
      <c r="CP16" s="107">
        <f t="shared" si="137"/>
        <v>137775</v>
      </c>
      <c r="CQ16" s="107">
        <f t="shared" si="138"/>
        <v>143732</v>
      </c>
      <c r="CR16" s="107">
        <f t="shared" si="139"/>
        <v>142377</v>
      </c>
      <c r="CS16" s="107">
        <f t="shared" si="140"/>
        <v>150455</v>
      </c>
      <c r="CT16" s="107">
        <f t="shared" si="141"/>
        <v>158533</v>
      </c>
      <c r="CU16" s="107">
        <f t="shared" si="142"/>
        <v>177888</v>
      </c>
      <c r="CV16" s="107">
        <f t="shared" si="143"/>
        <v>182321</v>
      </c>
      <c r="CW16" s="107">
        <f t="shared" si="144"/>
        <v>178986</v>
      </c>
      <c r="CX16" s="107">
        <f t="shared" si="145"/>
        <v>207747</v>
      </c>
      <c r="CY16" s="107">
        <f t="shared" si="146"/>
        <v>219111</v>
      </c>
      <c r="CZ16" s="107">
        <f t="shared" si="147"/>
        <v>208630</v>
      </c>
      <c r="DA16" s="52">
        <v>2850</v>
      </c>
      <c r="DB16" s="53">
        <v>1427</v>
      </c>
      <c r="DC16" s="53">
        <v>1303</v>
      </c>
      <c r="DD16" s="53">
        <v>1084</v>
      </c>
      <c r="DE16" s="203">
        <f t="shared" si="148"/>
        <v>1098.5</v>
      </c>
      <c r="DF16" s="53">
        <v>1113</v>
      </c>
      <c r="DG16" s="104">
        <v>1042</v>
      </c>
      <c r="DH16" s="104">
        <v>1035</v>
      </c>
      <c r="DI16" s="104">
        <v>1161</v>
      </c>
      <c r="DJ16" s="104">
        <v>1221</v>
      </c>
      <c r="DK16" s="104">
        <v>1248</v>
      </c>
      <c r="DL16" s="104">
        <v>1116</v>
      </c>
      <c r="DM16" s="57">
        <f>832+1036</f>
        <v>1868</v>
      </c>
      <c r="DN16" s="58">
        <f>981+1422</f>
        <v>2403</v>
      </c>
      <c r="DO16" s="58">
        <v>2812</v>
      </c>
      <c r="DP16" s="53">
        <v>1461</v>
      </c>
      <c r="DQ16" s="53">
        <v>672</v>
      </c>
      <c r="DR16" s="53">
        <v>702</v>
      </c>
      <c r="DS16" s="53">
        <v>4366</v>
      </c>
      <c r="DT16" s="104">
        <v>3574</v>
      </c>
      <c r="DU16" s="104">
        <v>866</v>
      </c>
      <c r="DV16" s="104">
        <v>1170</v>
      </c>
      <c r="DW16" s="104">
        <v>709</v>
      </c>
      <c r="DX16" s="104">
        <v>2809</v>
      </c>
      <c r="DY16" s="104">
        <v>1851</v>
      </c>
      <c r="DZ16" s="104">
        <v>1212</v>
      </c>
      <c r="EA16" s="52">
        <v>321284</v>
      </c>
      <c r="EB16" s="53">
        <v>345401</v>
      </c>
      <c r="EC16" s="53">
        <v>371968</v>
      </c>
      <c r="ED16" s="53">
        <v>370858</v>
      </c>
      <c r="EE16" s="53">
        <v>372147</v>
      </c>
      <c r="EF16" s="53">
        <v>373905</v>
      </c>
      <c r="EG16" s="53">
        <v>395907</v>
      </c>
      <c r="EH16" s="204">
        <v>427784</v>
      </c>
      <c r="EI16" s="104">
        <v>464430</v>
      </c>
      <c r="EJ16" s="104">
        <v>484392</v>
      </c>
      <c r="EK16" s="104">
        <v>502330</v>
      </c>
      <c r="EL16" s="104">
        <v>571407</v>
      </c>
      <c r="EM16" s="104">
        <v>585013</v>
      </c>
      <c r="EN16" s="104">
        <v>575198</v>
      </c>
      <c r="EO16" s="80">
        <f t="shared" si="166"/>
        <v>5.8141706403057733E-3</v>
      </c>
      <c r="EP16" s="59">
        <f t="shared" si="167"/>
        <v>6.9571309868819145E-3</v>
      </c>
      <c r="EQ16" s="59">
        <f t="shared" si="168"/>
        <v>7.5597900894700618E-3</v>
      </c>
      <c r="ER16" s="59">
        <f t="shared" si="151"/>
        <v>3.9395132368723338E-3</v>
      </c>
      <c r="ES16" s="59">
        <f t="shared" si="152"/>
        <v>1.8057380551233786E-3</v>
      </c>
      <c r="ET16" s="59">
        <f t="shared" si="153"/>
        <v>1.8774822481646407E-3</v>
      </c>
      <c r="EU16" s="59">
        <f t="shared" si="154"/>
        <v>1.1027842397330687E-2</v>
      </c>
      <c r="EV16" s="59">
        <f t="shared" si="155"/>
        <v>8.3546836721336004E-3</v>
      </c>
      <c r="EW16" s="59">
        <f t="shared" si="156"/>
        <v>1.8646512929827962E-3</v>
      </c>
      <c r="EX16" s="59">
        <f t="shared" si="157"/>
        <v>2.4153990982510032E-3</v>
      </c>
      <c r="EY16" s="59">
        <f t="shared" si="158"/>
        <v>1.4114227698923019E-3</v>
      </c>
      <c r="EZ16" s="59">
        <f t="shared" si="159"/>
        <v>4.9159355765680153E-3</v>
      </c>
      <c r="FA16" s="59">
        <f t="shared" si="160"/>
        <v>3.1640322522747356E-3</v>
      </c>
      <c r="FB16" s="59">
        <f t="shared" si="161"/>
        <v>2.1071005114760484E-3</v>
      </c>
    </row>
    <row r="17" spans="1:158" s="4" customFormat="1">
      <c r="A17" s="196" t="s">
        <v>14</v>
      </c>
      <c r="B17" s="125">
        <f t="shared" si="162"/>
        <v>593</v>
      </c>
      <c r="C17" s="125">
        <f t="shared" si="163"/>
        <v>1002</v>
      </c>
      <c r="D17" s="201">
        <v>708</v>
      </c>
      <c r="E17" s="53">
        <v>1385</v>
      </c>
      <c r="F17" s="53">
        <v>1682</v>
      </c>
      <c r="G17" s="51">
        <v>1380</v>
      </c>
      <c r="H17" s="51">
        <v>1511</v>
      </c>
      <c r="I17" s="112">
        <v>1715</v>
      </c>
      <c r="J17" s="104">
        <v>1933</v>
      </c>
      <c r="K17" s="104">
        <v>2658</v>
      </c>
      <c r="L17" s="104">
        <v>4251</v>
      </c>
      <c r="M17" s="104">
        <v>7863</v>
      </c>
      <c r="N17" s="104">
        <v>5952</v>
      </c>
      <c r="O17" s="104">
        <v>6415</v>
      </c>
      <c r="P17" s="52">
        <f>47006+45700</f>
        <v>92706</v>
      </c>
      <c r="Q17" s="53">
        <f>38003+37805</f>
        <v>75808</v>
      </c>
      <c r="R17" s="53">
        <v>111785</v>
      </c>
      <c r="S17" s="53">
        <v>99476</v>
      </c>
      <c r="T17" s="53">
        <v>99138</v>
      </c>
      <c r="U17" s="53">
        <v>101049</v>
      </c>
      <c r="V17" s="53">
        <v>107384</v>
      </c>
      <c r="W17" s="104">
        <v>116494</v>
      </c>
      <c r="X17" s="104">
        <v>124037</v>
      </c>
      <c r="Y17" s="104">
        <v>127391</v>
      </c>
      <c r="Z17" s="104">
        <v>126958</v>
      </c>
      <c r="AA17" s="104">
        <v>139063</v>
      </c>
      <c r="AB17" s="104">
        <v>139077</v>
      </c>
      <c r="AC17" s="104">
        <v>134575</v>
      </c>
      <c r="AD17" s="52">
        <f>22187+23376</f>
        <v>45563</v>
      </c>
      <c r="AE17" s="53">
        <f>11668+10993</f>
        <v>22661</v>
      </c>
      <c r="AF17" s="53">
        <v>39043</v>
      </c>
      <c r="AG17" s="53">
        <v>44017</v>
      </c>
      <c r="AH17" s="187">
        <v>42792</v>
      </c>
      <c r="AI17" s="53">
        <v>40582</v>
      </c>
      <c r="AJ17" s="53">
        <v>38285</v>
      </c>
      <c r="AK17" s="104">
        <v>38505</v>
      </c>
      <c r="AL17" s="104">
        <v>44843</v>
      </c>
      <c r="AM17" s="104">
        <v>46296</v>
      </c>
      <c r="AN17" s="104">
        <v>45236</v>
      </c>
      <c r="AO17" s="104">
        <v>51279</v>
      </c>
      <c r="AP17" s="377">
        <v>51520</v>
      </c>
      <c r="AQ17" s="52">
        <v>33804</v>
      </c>
      <c r="AR17" s="53">
        <v>14007</v>
      </c>
      <c r="AS17" s="53">
        <v>30939</v>
      </c>
      <c r="AT17" s="53">
        <v>38161</v>
      </c>
      <c r="AU17" s="53">
        <v>36805</v>
      </c>
      <c r="AV17" s="53">
        <v>33548</v>
      </c>
      <c r="AW17" s="53">
        <v>31333</v>
      </c>
      <c r="AX17" s="104">
        <v>31756</v>
      </c>
      <c r="AY17" s="104">
        <v>33371</v>
      </c>
      <c r="AZ17" s="104">
        <v>31395</v>
      </c>
      <c r="BA17" s="104">
        <v>29344</v>
      </c>
      <c r="BB17" s="104">
        <v>32185</v>
      </c>
      <c r="BC17" s="104">
        <v>33311</v>
      </c>
      <c r="BD17" s="55">
        <f t="shared" si="124"/>
        <v>172073</v>
      </c>
      <c r="BE17" s="56">
        <f t="shared" si="164"/>
        <v>112476</v>
      </c>
      <c r="BF17" s="56">
        <f t="shared" si="165"/>
        <v>181767</v>
      </c>
      <c r="BG17" s="56">
        <f t="shared" si="150"/>
        <v>181654</v>
      </c>
      <c r="BH17" s="56">
        <v>178735</v>
      </c>
      <c r="BI17" s="56">
        <f t="shared" si="126"/>
        <v>175179</v>
      </c>
      <c r="BJ17" s="56">
        <f t="shared" si="127"/>
        <v>177002</v>
      </c>
      <c r="BK17" s="56">
        <f t="shared" si="128"/>
        <v>186755</v>
      </c>
      <c r="BL17" s="56">
        <f t="shared" si="129"/>
        <v>202251</v>
      </c>
      <c r="BM17" s="56">
        <f t="shared" si="130"/>
        <v>205082</v>
      </c>
      <c r="BN17" s="56">
        <f t="shared" si="131"/>
        <v>201538</v>
      </c>
      <c r="BO17" s="56">
        <f t="shared" si="132"/>
        <v>222527</v>
      </c>
      <c r="BP17" s="56">
        <f t="shared" si="133"/>
        <v>223908</v>
      </c>
      <c r="BQ17" s="52">
        <v>66868</v>
      </c>
      <c r="BR17" s="53">
        <v>76920</v>
      </c>
      <c r="BS17" s="53">
        <v>73787</v>
      </c>
      <c r="BT17" s="53">
        <v>68206</v>
      </c>
      <c r="BU17" s="203">
        <f t="shared" si="134"/>
        <v>63627.5</v>
      </c>
      <c r="BV17" s="104">
        <v>59049</v>
      </c>
      <c r="BW17" s="104">
        <v>71279</v>
      </c>
      <c r="BX17" s="104">
        <v>70961</v>
      </c>
      <c r="BY17" s="104">
        <v>68145</v>
      </c>
      <c r="BZ17" s="104">
        <v>76453</v>
      </c>
      <c r="CA17" s="104">
        <v>77439</v>
      </c>
      <c r="CB17" s="104">
        <v>72266</v>
      </c>
      <c r="CC17" s="52">
        <v>2716</v>
      </c>
      <c r="CD17" s="53">
        <v>4611</v>
      </c>
      <c r="CE17" s="53">
        <v>4915</v>
      </c>
      <c r="CF17" s="53">
        <v>5072</v>
      </c>
      <c r="CG17" s="203">
        <f t="shared" si="135"/>
        <v>7774</v>
      </c>
      <c r="CH17" s="104">
        <v>10476</v>
      </c>
      <c r="CI17" s="104">
        <v>6240</v>
      </c>
      <c r="CJ17" s="104">
        <v>6011</v>
      </c>
      <c r="CK17" s="104">
        <v>5865</v>
      </c>
      <c r="CL17" s="104">
        <v>6474</v>
      </c>
      <c r="CM17" s="104">
        <v>6804</v>
      </c>
      <c r="CN17" s="104">
        <v>6215</v>
      </c>
      <c r="CO17" s="106">
        <f t="shared" si="136"/>
        <v>69584</v>
      </c>
      <c r="CP17" s="107">
        <f t="shared" si="137"/>
        <v>81531</v>
      </c>
      <c r="CQ17" s="107">
        <f t="shared" si="138"/>
        <v>78702</v>
      </c>
      <c r="CR17" s="107">
        <f t="shared" si="139"/>
        <v>73278</v>
      </c>
      <c r="CS17" s="107">
        <f t="shared" si="140"/>
        <v>71401.5</v>
      </c>
      <c r="CT17" s="107">
        <f t="shared" si="141"/>
        <v>69525</v>
      </c>
      <c r="CU17" s="107">
        <f t="shared" si="142"/>
        <v>77519</v>
      </c>
      <c r="CV17" s="107">
        <f t="shared" si="143"/>
        <v>76972</v>
      </c>
      <c r="CW17" s="107">
        <f t="shared" si="144"/>
        <v>74010</v>
      </c>
      <c r="CX17" s="107">
        <f t="shared" si="145"/>
        <v>82927</v>
      </c>
      <c r="CY17" s="107">
        <f t="shared" si="146"/>
        <v>84243</v>
      </c>
      <c r="CZ17" s="107">
        <f t="shared" si="147"/>
        <v>78481</v>
      </c>
      <c r="DA17" s="52">
        <v>398</v>
      </c>
      <c r="DB17" s="53">
        <v>647</v>
      </c>
      <c r="DC17" s="53">
        <v>895</v>
      </c>
      <c r="DD17" s="53">
        <v>852</v>
      </c>
      <c r="DE17" s="203">
        <f t="shared" si="148"/>
        <v>794</v>
      </c>
      <c r="DF17" s="53">
        <v>736</v>
      </c>
      <c r="DG17" s="104">
        <v>695</v>
      </c>
      <c r="DH17" s="104">
        <v>719</v>
      </c>
      <c r="DI17" s="104">
        <v>570</v>
      </c>
      <c r="DJ17" s="104">
        <v>537</v>
      </c>
      <c r="DK17" s="104">
        <v>588</v>
      </c>
      <c r="DL17" s="104">
        <v>526</v>
      </c>
      <c r="DM17" s="57">
        <f>39+20</f>
        <v>59</v>
      </c>
      <c r="DN17" s="58">
        <f>26002+36375</f>
        <v>62377</v>
      </c>
      <c r="DO17" s="58">
        <v>1061</v>
      </c>
      <c r="DP17" s="53">
        <v>305</v>
      </c>
      <c r="DQ17" s="53">
        <v>749</v>
      </c>
      <c r="DR17" s="53">
        <v>158</v>
      </c>
      <c r="DS17" s="53">
        <v>542</v>
      </c>
      <c r="DT17" s="104">
        <v>1315</v>
      </c>
      <c r="DU17" s="104">
        <v>3597</v>
      </c>
      <c r="DV17" s="104">
        <v>313</v>
      </c>
      <c r="DW17" s="104">
        <v>593</v>
      </c>
      <c r="DX17" s="104">
        <v>470</v>
      </c>
      <c r="DY17" s="104">
        <v>294</v>
      </c>
      <c r="DZ17" s="104">
        <v>900</v>
      </c>
      <c r="EA17" s="52">
        <v>172725</v>
      </c>
      <c r="EB17" s="53">
        <v>175855</v>
      </c>
      <c r="EC17" s="53">
        <v>183536</v>
      </c>
      <c r="ED17" s="53">
        <v>183344</v>
      </c>
      <c r="EE17" s="53">
        <v>181166</v>
      </c>
      <c r="EF17" s="53">
        <v>176717</v>
      </c>
      <c r="EG17" s="53">
        <v>179055</v>
      </c>
      <c r="EH17" s="204">
        <v>189785</v>
      </c>
      <c r="EI17" s="104">
        <v>207781</v>
      </c>
      <c r="EJ17" s="104">
        <v>208053</v>
      </c>
      <c r="EK17" s="104">
        <v>206382</v>
      </c>
      <c r="EL17" s="104">
        <v>230860</v>
      </c>
      <c r="EM17" s="104">
        <v>230154</v>
      </c>
      <c r="EN17" s="104">
        <v>220897</v>
      </c>
      <c r="EO17" s="80">
        <f t="shared" si="166"/>
        <v>3.4158344188739328E-4</v>
      </c>
      <c r="EP17" s="59">
        <f t="shared" si="167"/>
        <v>0.35470700292854906</v>
      </c>
      <c r="EQ17" s="59">
        <f t="shared" si="168"/>
        <v>5.7808822247406499E-3</v>
      </c>
      <c r="ER17" s="59">
        <f t="shared" si="151"/>
        <v>1.6635395758792216E-3</v>
      </c>
      <c r="ES17" s="59">
        <f t="shared" si="152"/>
        <v>4.1343298411401696E-3</v>
      </c>
      <c r="ET17" s="59">
        <f t="shared" si="153"/>
        <v>8.9408489279469436E-4</v>
      </c>
      <c r="EU17" s="59">
        <f t="shared" si="154"/>
        <v>3.0270028762112199E-3</v>
      </c>
      <c r="EV17" s="59">
        <f t="shared" si="155"/>
        <v>6.9288932212767081E-3</v>
      </c>
      <c r="EW17" s="59">
        <f t="shared" si="156"/>
        <v>1.7311496238828383E-2</v>
      </c>
      <c r="EX17" s="59">
        <f t="shared" si="157"/>
        <v>1.5044243534099485E-3</v>
      </c>
      <c r="EY17" s="59">
        <f t="shared" si="158"/>
        <v>2.8733125950906571E-3</v>
      </c>
      <c r="EZ17" s="59">
        <f t="shared" si="159"/>
        <v>2.0358658927488523E-3</v>
      </c>
      <c r="FA17" s="59">
        <f t="shared" si="160"/>
        <v>1.2774055632315754E-3</v>
      </c>
      <c r="FB17" s="59">
        <f t="shared" si="161"/>
        <v>4.0742970705804063E-3</v>
      </c>
    </row>
    <row r="18" spans="1:158" s="4" customFormat="1">
      <c r="A18" s="196" t="s">
        <v>26</v>
      </c>
      <c r="B18" s="125">
        <f t="shared" si="162"/>
        <v>304</v>
      </c>
      <c r="C18" s="125">
        <f t="shared" si="163"/>
        <v>2531</v>
      </c>
      <c r="D18" s="201">
        <v>402</v>
      </c>
      <c r="E18" s="53">
        <v>3496</v>
      </c>
      <c r="F18" s="53">
        <v>3791</v>
      </c>
      <c r="G18" s="51">
        <v>4886</v>
      </c>
      <c r="H18" s="51">
        <v>6477</v>
      </c>
      <c r="I18" s="112">
        <v>6563</v>
      </c>
      <c r="J18" s="104">
        <v>6622</v>
      </c>
      <c r="K18" s="104">
        <v>6919</v>
      </c>
      <c r="L18" s="104">
        <v>7711</v>
      </c>
      <c r="M18" s="104">
        <v>8525</v>
      </c>
      <c r="N18" s="104">
        <v>9540</v>
      </c>
      <c r="O18" s="104">
        <v>9999</v>
      </c>
      <c r="P18" s="52">
        <f>42151+47638</f>
        <v>89789</v>
      </c>
      <c r="Q18" s="53">
        <f>31932+35314</f>
        <v>67246</v>
      </c>
      <c r="R18" s="53">
        <v>105162</v>
      </c>
      <c r="S18" s="53">
        <v>109763</v>
      </c>
      <c r="T18" s="53">
        <v>108582</v>
      </c>
      <c r="U18" s="53">
        <v>108649</v>
      </c>
      <c r="V18" s="53">
        <v>112382</v>
      </c>
      <c r="W18" s="104">
        <v>122104</v>
      </c>
      <c r="X18" s="104">
        <v>131649</v>
      </c>
      <c r="Y18" s="104">
        <v>135006</v>
      </c>
      <c r="Z18" s="104">
        <v>142742</v>
      </c>
      <c r="AA18" s="104">
        <v>160915</v>
      </c>
      <c r="AB18" s="104">
        <v>167359</v>
      </c>
      <c r="AC18" s="104">
        <v>167873</v>
      </c>
      <c r="AD18" s="52">
        <f>12056+13908</f>
        <v>25964</v>
      </c>
      <c r="AE18" s="53">
        <f>9270+10843</f>
        <v>20113</v>
      </c>
      <c r="AF18" s="53">
        <v>32897</v>
      </c>
      <c r="AG18" s="53">
        <v>35041</v>
      </c>
      <c r="AH18" s="187">
        <v>35584</v>
      </c>
      <c r="AI18" s="53">
        <v>34314</v>
      </c>
      <c r="AJ18" s="53">
        <v>33616</v>
      </c>
      <c r="AK18" s="104">
        <v>34523</v>
      </c>
      <c r="AL18" s="104">
        <v>38437</v>
      </c>
      <c r="AM18" s="104">
        <v>37573</v>
      </c>
      <c r="AN18" s="104">
        <v>37082</v>
      </c>
      <c r="AO18" s="104">
        <v>44234</v>
      </c>
      <c r="AP18" s="377">
        <v>47881</v>
      </c>
      <c r="AQ18" s="52">
        <v>16124</v>
      </c>
      <c r="AR18" s="53">
        <v>13723</v>
      </c>
      <c r="AS18" s="53">
        <v>23253</v>
      </c>
      <c r="AT18" s="53">
        <v>28879</v>
      </c>
      <c r="AU18" s="53">
        <v>29383</v>
      </c>
      <c r="AV18" s="53">
        <v>27260</v>
      </c>
      <c r="AW18" s="53">
        <v>26548</v>
      </c>
      <c r="AX18" s="104">
        <v>26523</v>
      </c>
      <c r="AY18" s="104">
        <v>29587</v>
      </c>
      <c r="AZ18" s="104">
        <v>29818</v>
      </c>
      <c r="BA18" s="104">
        <v>29178</v>
      </c>
      <c r="BB18" s="104">
        <v>32123</v>
      </c>
      <c r="BC18" s="104">
        <v>34858</v>
      </c>
      <c r="BD18" s="55">
        <f t="shared" si="124"/>
        <v>131877</v>
      </c>
      <c r="BE18" s="56">
        <f t="shared" si="164"/>
        <v>101082</v>
      </c>
      <c r="BF18" s="56">
        <f t="shared" si="165"/>
        <v>161312</v>
      </c>
      <c r="BG18" s="56">
        <f t="shared" si="150"/>
        <v>173683</v>
      </c>
      <c r="BH18" s="56">
        <v>173549</v>
      </c>
      <c r="BI18" s="56">
        <f t="shared" si="126"/>
        <v>170223</v>
      </c>
      <c r="BJ18" s="56">
        <f t="shared" si="127"/>
        <v>172546</v>
      </c>
      <c r="BK18" s="56">
        <f t="shared" si="128"/>
        <v>183150</v>
      </c>
      <c r="BL18" s="56">
        <f t="shared" si="129"/>
        <v>199673</v>
      </c>
      <c r="BM18" s="56">
        <f t="shared" si="130"/>
        <v>202397</v>
      </c>
      <c r="BN18" s="56">
        <f t="shared" si="131"/>
        <v>209002</v>
      </c>
      <c r="BO18" s="56">
        <f t="shared" si="132"/>
        <v>237272</v>
      </c>
      <c r="BP18" s="56">
        <f t="shared" si="133"/>
        <v>250098</v>
      </c>
      <c r="BQ18" s="52">
        <v>53307</v>
      </c>
      <c r="BR18" s="53">
        <v>59863</v>
      </c>
      <c r="BS18" s="53">
        <v>60486</v>
      </c>
      <c r="BT18" s="53">
        <v>57134</v>
      </c>
      <c r="BU18" s="203">
        <f t="shared" si="134"/>
        <v>56554.5</v>
      </c>
      <c r="BV18" s="104">
        <v>55975</v>
      </c>
      <c r="BW18" s="104">
        <v>61832</v>
      </c>
      <c r="BX18" s="104">
        <v>60933</v>
      </c>
      <c r="BY18" s="104">
        <v>59775</v>
      </c>
      <c r="BZ18" s="104">
        <v>69443</v>
      </c>
      <c r="CA18" s="104">
        <v>75295</v>
      </c>
      <c r="CB18" s="104">
        <v>71459</v>
      </c>
      <c r="CC18" s="52">
        <v>2299</v>
      </c>
      <c r="CD18" s="53">
        <v>3236</v>
      </c>
      <c r="CE18" s="53">
        <v>3608</v>
      </c>
      <c r="CF18" s="53">
        <v>3843</v>
      </c>
      <c r="CG18" s="203">
        <f t="shared" si="135"/>
        <v>4247</v>
      </c>
      <c r="CH18" s="104">
        <v>4651</v>
      </c>
      <c r="CI18" s="104">
        <v>5769</v>
      </c>
      <c r="CJ18" s="104">
        <v>6036</v>
      </c>
      <c r="CK18" s="104">
        <v>6043</v>
      </c>
      <c r="CL18" s="104">
        <v>6418</v>
      </c>
      <c r="CM18" s="104">
        <v>6902</v>
      </c>
      <c r="CN18" s="104">
        <v>7420</v>
      </c>
      <c r="CO18" s="106">
        <f t="shared" si="136"/>
        <v>55606</v>
      </c>
      <c r="CP18" s="107">
        <f t="shared" si="137"/>
        <v>63099</v>
      </c>
      <c r="CQ18" s="107">
        <f t="shared" si="138"/>
        <v>64094</v>
      </c>
      <c r="CR18" s="107">
        <f t="shared" si="139"/>
        <v>60977</v>
      </c>
      <c r="CS18" s="107">
        <f t="shared" si="140"/>
        <v>60801.5</v>
      </c>
      <c r="CT18" s="107">
        <f t="shared" si="141"/>
        <v>60626</v>
      </c>
      <c r="CU18" s="107">
        <f t="shared" si="142"/>
        <v>67601</v>
      </c>
      <c r="CV18" s="107">
        <f t="shared" si="143"/>
        <v>66969</v>
      </c>
      <c r="CW18" s="107">
        <f t="shared" si="144"/>
        <v>65818</v>
      </c>
      <c r="CX18" s="107">
        <f t="shared" si="145"/>
        <v>75861</v>
      </c>
      <c r="CY18" s="107">
        <f t="shared" si="146"/>
        <v>82197</v>
      </c>
      <c r="CZ18" s="107">
        <f t="shared" si="147"/>
        <v>78879</v>
      </c>
      <c r="DA18" s="52">
        <v>544</v>
      </c>
      <c r="DB18" s="53">
        <v>821</v>
      </c>
      <c r="DC18" s="53">
        <v>873</v>
      </c>
      <c r="DD18" s="53">
        <v>597</v>
      </c>
      <c r="DE18" s="203">
        <f t="shared" si="148"/>
        <v>508.5</v>
      </c>
      <c r="DF18" s="53">
        <v>420</v>
      </c>
      <c r="DG18" s="104">
        <v>423</v>
      </c>
      <c r="DH18" s="104">
        <v>422</v>
      </c>
      <c r="DI18" s="104">
        <v>442</v>
      </c>
      <c r="DJ18" s="104">
        <v>496</v>
      </c>
      <c r="DK18" s="104">
        <v>542</v>
      </c>
      <c r="DL18" s="104">
        <v>641</v>
      </c>
      <c r="DM18" s="57">
        <f>2620+5695</f>
        <v>8315</v>
      </c>
      <c r="DN18" s="58">
        <f>18040+24077</f>
        <v>42117</v>
      </c>
      <c r="DO18" s="58">
        <v>3193</v>
      </c>
      <c r="DP18" s="53">
        <v>1175</v>
      </c>
      <c r="DQ18" s="53">
        <v>1882</v>
      </c>
      <c r="DR18" s="53">
        <v>1169</v>
      </c>
      <c r="DS18" s="53">
        <v>4603</v>
      </c>
      <c r="DT18" s="104">
        <v>1877</v>
      </c>
      <c r="DU18" s="104">
        <v>1306</v>
      </c>
      <c r="DV18" s="104">
        <v>1128</v>
      </c>
      <c r="DW18" s="104">
        <v>1042</v>
      </c>
      <c r="DX18" s="104">
        <v>870</v>
      </c>
      <c r="DY18" s="104">
        <v>364</v>
      </c>
      <c r="DZ18" s="104">
        <v>452</v>
      </c>
      <c r="EA18" s="52">
        <v>140496</v>
      </c>
      <c r="EB18" s="53">
        <v>145730</v>
      </c>
      <c r="EC18" s="53">
        <v>164907</v>
      </c>
      <c r="ED18" s="53">
        <v>178354</v>
      </c>
      <c r="EE18" s="53">
        <v>179222</v>
      </c>
      <c r="EF18" s="53">
        <v>176278</v>
      </c>
      <c r="EG18" s="53">
        <v>183626</v>
      </c>
      <c r="EH18" s="204">
        <v>191590</v>
      </c>
      <c r="EI18" s="104">
        <v>207601</v>
      </c>
      <c r="EJ18" s="104">
        <v>210444</v>
      </c>
      <c r="EK18" s="104">
        <v>217755</v>
      </c>
      <c r="EL18" s="104">
        <v>246667</v>
      </c>
      <c r="EM18" s="104">
        <v>260002</v>
      </c>
      <c r="EN18" s="104">
        <v>257844</v>
      </c>
      <c r="EO18" s="80">
        <f t="shared" si="166"/>
        <v>5.9183179592301557E-2</v>
      </c>
      <c r="EP18" s="59">
        <f t="shared" si="167"/>
        <v>0.28900706786523023</v>
      </c>
      <c r="EQ18" s="59">
        <f t="shared" si="168"/>
        <v>1.9362428520317512E-2</v>
      </c>
      <c r="ER18" s="59">
        <f t="shared" si="151"/>
        <v>6.5880215750698046E-3</v>
      </c>
      <c r="ES18" s="59">
        <f t="shared" si="152"/>
        <v>1.0500942964591401E-2</v>
      </c>
      <c r="ET18" s="59">
        <f t="shared" si="153"/>
        <v>6.6315705873676804E-3</v>
      </c>
      <c r="EU18" s="59">
        <f t="shared" si="154"/>
        <v>2.5067256270898456E-2</v>
      </c>
      <c r="EV18" s="59">
        <f t="shared" si="155"/>
        <v>9.7969622631661358E-3</v>
      </c>
      <c r="EW18" s="59">
        <f t="shared" si="156"/>
        <v>6.2909138202609811E-3</v>
      </c>
      <c r="EX18" s="59">
        <f t="shared" si="157"/>
        <v>5.3600957974568059E-3</v>
      </c>
      <c r="EY18" s="59">
        <f t="shared" si="158"/>
        <v>4.7851943698192919E-3</v>
      </c>
      <c r="EZ18" s="59">
        <f t="shared" si="159"/>
        <v>3.5270222607807285E-3</v>
      </c>
      <c r="FA18" s="59">
        <f t="shared" si="160"/>
        <v>1.3999892308520705E-3</v>
      </c>
      <c r="FB18" s="59">
        <f t="shared" si="161"/>
        <v>1.7529979367369418E-3</v>
      </c>
    </row>
    <row r="19" spans="1:158" s="4" customFormat="1">
      <c r="A19" s="196" t="s">
        <v>15</v>
      </c>
      <c r="B19" s="125">
        <f t="shared" si="162"/>
        <v>2365</v>
      </c>
      <c r="C19" s="125">
        <f t="shared" si="163"/>
        <v>1847</v>
      </c>
      <c r="D19" s="201">
        <v>2265</v>
      </c>
      <c r="E19" s="53">
        <v>2854</v>
      </c>
      <c r="F19" s="53">
        <v>3143</v>
      </c>
      <c r="G19" s="51">
        <v>3217</v>
      </c>
      <c r="H19" s="51">
        <v>3237</v>
      </c>
      <c r="I19" s="112">
        <v>4267</v>
      </c>
      <c r="J19" s="104">
        <v>4004</v>
      </c>
      <c r="K19" s="104">
        <v>5111</v>
      </c>
      <c r="L19" s="104">
        <v>6914</v>
      </c>
      <c r="M19" s="104">
        <v>10161</v>
      </c>
      <c r="N19" s="104">
        <v>10524</v>
      </c>
      <c r="O19" s="104">
        <v>13965</v>
      </c>
      <c r="P19" s="52">
        <f>58797+62634</f>
        <v>121431</v>
      </c>
      <c r="Q19" s="53">
        <f>61144+67619</f>
        <v>128763</v>
      </c>
      <c r="R19" s="53">
        <v>137798</v>
      </c>
      <c r="S19" s="53">
        <v>141869</v>
      </c>
      <c r="T19" s="53">
        <v>142418</v>
      </c>
      <c r="U19" s="53">
        <v>148948</v>
      </c>
      <c r="V19" s="53">
        <v>155117</v>
      </c>
      <c r="W19" s="104">
        <v>159216</v>
      </c>
      <c r="X19" s="104">
        <v>165972</v>
      </c>
      <c r="Y19" s="104">
        <v>174677</v>
      </c>
      <c r="Z19" s="104">
        <v>185581</v>
      </c>
      <c r="AA19" s="104">
        <v>208270</v>
      </c>
      <c r="AB19" s="104">
        <v>209590</v>
      </c>
      <c r="AC19" s="104">
        <v>205598</v>
      </c>
      <c r="AD19" s="52">
        <f>21982+24081</f>
        <v>46063</v>
      </c>
      <c r="AE19" s="53">
        <f>23617+26006</f>
        <v>49623</v>
      </c>
      <c r="AF19" s="53">
        <v>52973</v>
      </c>
      <c r="AG19" s="53">
        <v>55464</v>
      </c>
      <c r="AH19" s="187">
        <v>57492</v>
      </c>
      <c r="AI19" s="53">
        <v>57630</v>
      </c>
      <c r="AJ19" s="53">
        <v>55247</v>
      </c>
      <c r="AK19" s="104">
        <v>53871</v>
      </c>
      <c r="AL19" s="104">
        <v>59039</v>
      </c>
      <c r="AM19" s="104">
        <v>62186</v>
      </c>
      <c r="AN19" s="104">
        <v>62905</v>
      </c>
      <c r="AO19" s="104">
        <v>74806</v>
      </c>
      <c r="AP19" s="377">
        <v>77088</v>
      </c>
      <c r="AQ19" s="52">
        <v>31686</v>
      </c>
      <c r="AR19" s="53">
        <v>35846</v>
      </c>
      <c r="AS19" s="53">
        <v>37624</v>
      </c>
      <c r="AT19" s="53">
        <v>41693</v>
      </c>
      <c r="AU19" s="53">
        <v>42097</v>
      </c>
      <c r="AV19" s="53">
        <v>39574</v>
      </c>
      <c r="AW19" s="53">
        <v>37824</v>
      </c>
      <c r="AX19" s="104">
        <v>36194</v>
      </c>
      <c r="AY19" s="104">
        <v>37792</v>
      </c>
      <c r="AZ19" s="104">
        <v>40267</v>
      </c>
      <c r="BA19" s="104">
        <v>41858</v>
      </c>
      <c r="BB19" s="104">
        <v>51691</v>
      </c>
      <c r="BC19" s="104">
        <v>52189</v>
      </c>
      <c r="BD19" s="55">
        <f t="shared" si="124"/>
        <v>199180</v>
      </c>
      <c r="BE19" s="56">
        <f t="shared" si="164"/>
        <v>214232</v>
      </c>
      <c r="BF19" s="56">
        <f t="shared" si="165"/>
        <v>228395</v>
      </c>
      <c r="BG19" s="56">
        <f t="shared" si="150"/>
        <v>239026</v>
      </c>
      <c r="BH19" s="56">
        <v>242007</v>
      </c>
      <c r="BI19" s="56">
        <f t="shared" si="126"/>
        <v>246152</v>
      </c>
      <c r="BJ19" s="56">
        <f t="shared" si="127"/>
        <v>248188</v>
      </c>
      <c r="BK19" s="56">
        <f t="shared" si="128"/>
        <v>249281</v>
      </c>
      <c r="BL19" s="56">
        <f t="shared" si="129"/>
        <v>262803</v>
      </c>
      <c r="BM19" s="56">
        <f t="shared" si="130"/>
        <v>277130</v>
      </c>
      <c r="BN19" s="56">
        <f t="shared" si="131"/>
        <v>290344</v>
      </c>
      <c r="BO19" s="56">
        <f t="shared" si="132"/>
        <v>334767</v>
      </c>
      <c r="BP19" s="56">
        <f t="shared" si="133"/>
        <v>338867</v>
      </c>
      <c r="BQ19" s="52">
        <v>86272</v>
      </c>
      <c r="BR19" s="53">
        <v>92173</v>
      </c>
      <c r="BS19" s="53">
        <v>93792</v>
      </c>
      <c r="BT19" s="53">
        <v>91002</v>
      </c>
      <c r="BU19" s="203">
        <f t="shared" si="134"/>
        <v>87380</v>
      </c>
      <c r="BV19" s="104">
        <v>83758</v>
      </c>
      <c r="BW19" s="104">
        <v>89863</v>
      </c>
      <c r="BX19" s="104">
        <v>94837</v>
      </c>
      <c r="BY19" s="104">
        <v>96520</v>
      </c>
      <c r="BZ19" s="104">
        <v>116123</v>
      </c>
      <c r="CA19" s="104">
        <v>118905</v>
      </c>
      <c r="CB19" s="104">
        <v>107886</v>
      </c>
      <c r="CC19" s="52">
        <v>4046</v>
      </c>
      <c r="CD19" s="53">
        <v>4600</v>
      </c>
      <c r="CE19" s="53">
        <v>5286</v>
      </c>
      <c r="CF19" s="53">
        <v>5779</v>
      </c>
      <c r="CG19" s="203">
        <f t="shared" si="135"/>
        <v>5853</v>
      </c>
      <c r="CH19" s="104">
        <v>5927</v>
      </c>
      <c r="CI19" s="104">
        <v>6605</v>
      </c>
      <c r="CJ19" s="104">
        <v>7252</v>
      </c>
      <c r="CK19" s="104">
        <v>7842</v>
      </c>
      <c r="CL19" s="104">
        <v>9899</v>
      </c>
      <c r="CM19" s="104">
        <v>9810</v>
      </c>
      <c r="CN19" s="104">
        <v>9557</v>
      </c>
      <c r="CO19" s="106">
        <f t="shared" si="136"/>
        <v>90318</v>
      </c>
      <c r="CP19" s="107">
        <f t="shared" si="137"/>
        <v>96773</v>
      </c>
      <c r="CQ19" s="107">
        <f t="shared" si="138"/>
        <v>99078</v>
      </c>
      <c r="CR19" s="107">
        <f t="shared" si="139"/>
        <v>96781</v>
      </c>
      <c r="CS19" s="107">
        <f t="shared" si="140"/>
        <v>93233</v>
      </c>
      <c r="CT19" s="107">
        <f t="shared" si="141"/>
        <v>89685</v>
      </c>
      <c r="CU19" s="107">
        <f t="shared" si="142"/>
        <v>96468</v>
      </c>
      <c r="CV19" s="107">
        <f t="shared" si="143"/>
        <v>102089</v>
      </c>
      <c r="CW19" s="107">
        <f t="shared" si="144"/>
        <v>104362</v>
      </c>
      <c r="CX19" s="107">
        <f t="shared" si="145"/>
        <v>126022</v>
      </c>
      <c r="CY19" s="107">
        <f t="shared" si="146"/>
        <v>128715</v>
      </c>
      <c r="CZ19" s="107">
        <f t="shared" si="147"/>
        <v>117443</v>
      </c>
      <c r="DA19" s="52">
        <v>279</v>
      </c>
      <c r="DB19" s="53">
        <v>384</v>
      </c>
      <c r="DC19" s="53">
        <v>511</v>
      </c>
      <c r="DD19" s="53">
        <v>423</v>
      </c>
      <c r="DE19" s="203">
        <f t="shared" si="148"/>
        <v>401.5</v>
      </c>
      <c r="DF19" s="53">
        <v>380</v>
      </c>
      <c r="DG19" s="104">
        <v>363</v>
      </c>
      <c r="DH19" s="104">
        <v>364</v>
      </c>
      <c r="DI19" s="104">
        <v>401</v>
      </c>
      <c r="DJ19" s="104">
        <v>475</v>
      </c>
      <c r="DK19" s="104">
        <v>562</v>
      </c>
      <c r="DL19" s="104">
        <v>743</v>
      </c>
      <c r="DM19" s="57">
        <f>301+331</f>
        <v>632</v>
      </c>
      <c r="DN19" s="58">
        <f>1156+1631</f>
        <v>2787</v>
      </c>
      <c r="DO19" s="58">
        <v>7382</v>
      </c>
      <c r="DP19" s="53">
        <v>282</v>
      </c>
      <c r="DQ19" s="53">
        <v>1455</v>
      </c>
      <c r="DR19" s="53">
        <v>518</v>
      </c>
      <c r="DS19" s="53">
        <v>1490</v>
      </c>
      <c r="DT19" s="104">
        <v>4986</v>
      </c>
      <c r="DU19" s="104">
        <v>1162</v>
      </c>
      <c r="DV19" s="104">
        <v>829</v>
      </c>
      <c r="DW19" s="104">
        <v>527</v>
      </c>
      <c r="DX19" s="104">
        <v>1047</v>
      </c>
      <c r="DY19" s="104">
        <v>884</v>
      </c>
      <c r="DZ19" s="104">
        <v>448</v>
      </c>
      <c r="EA19" s="52">
        <v>202177</v>
      </c>
      <c r="EB19" s="53">
        <v>218866</v>
      </c>
      <c r="EC19" s="53">
        <v>238042</v>
      </c>
      <c r="ED19" s="53">
        <v>242162</v>
      </c>
      <c r="EE19" s="53">
        <v>246605</v>
      </c>
      <c r="EF19" s="53">
        <v>249887</v>
      </c>
      <c r="EG19" s="53">
        <v>252915</v>
      </c>
      <c r="EH19" s="204">
        <v>258534</v>
      </c>
      <c r="EI19" s="104">
        <v>267969</v>
      </c>
      <c r="EJ19" s="104">
        <v>283070</v>
      </c>
      <c r="EK19" s="104">
        <v>297785</v>
      </c>
      <c r="EL19" s="104">
        <v>345975</v>
      </c>
      <c r="EM19" s="104">
        <v>350275</v>
      </c>
      <c r="EN19" s="104">
        <v>338197</v>
      </c>
      <c r="EO19" s="80">
        <f t="shared" si="166"/>
        <v>3.1259737754541811E-3</v>
      </c>
      <c r="EP19" s="59">
        <f t="shared" si="167"/>
        <v>1.2733818866338308E-2</v>
      </c>
      <c r="EQ19" s="59">
        <f t="shared" si="168"/>
        <v>3.1011334134312431E-2</v>
      </c>
      <c r="ER19" s="59">
        <f t="shared" si="151"/>
        <v>1.1645097083770369E-3</v>
      </c>
      <c r="ES19" s="59">
        <f t="shared" si="152"/>
        <v>5.9001236795685405E-3</v>
      </c>
      <c r="ET19" s="59">
        <f t="shared" si="153"/>
        <v>2.072936967509314E-3</v>
      </c>
      <c r="EU19" s="59">
        <f t="shared" si="154"/>
        <v>5.8913073562264001E-3</v>
      </c>
      <c r="EV19" s="59">
        <f t="shared" si="155"/>
        <v>1.9285664554758754E-2</v>
      </c>
      <c r="EW19" s="59">
        <f t="shared" si="156"/>
        <v>4.336322485063571E-3</v>
      </c>
      <c r="EX19" s="59">
        <f t="shared" si="157"/>
        <v>2.9286042321687213E-3</v>
      </c>
      <c r="EY19" s="59">
        <f t="shared" si="158"/>
        <v>1.7697331967694812E-3</v>
      </c>
      <c r="EZ19" s="59">
        <f t="shared" si="159"/>
        <v>3.0262302189464556E-3</v>
      </c>
      <c r="FA19" s="59">
        <f t="shared" si="160"/>
        <v>2.5237313539361928E-3</v>
      </c>
      <c r="FB19" s="59">
        <f t="shared" si="161"/>
        <v>1.3246717150063425E-3</v>
      </c>
    </row>
    <row r="20" spans="1:158" s="35" customFormat="1">
      <c r="A20" s="196" t="s">
        <v>16</v>
      </c>
      <c r="B20" s="125">
        <f t="shared" si="162"/>
        <v>9935</v>
      </c>
      <c r="C20" s="125">
        <f t="shared" si="163"/>
        <v>13274</v>
      </c>
      <c r="D20" s="201">
        <v>12784</v>
      </c>
      <c r="E20" s="53">
        <v>14115</v>
      </c>
      <c r="F20" s="53">
        <v>16121</v>
      </c>
      <c r="G20" s="51">
        <v>23261</v>
      </c>
      <c r="H20" s="51">
        <v>26685</v>
      </c>
      <c r="I20" s="112">
        <v>38674</v>
      </c>
      <c r="J20" s="104">
        <v>45041</v>
      </c>
      <c r="K20" s="104">
        <v>51800</v>
      </c>
      <c r="L20" s="104">
        <v>72589</v>
      </c>
      <c r="M20" s="104">
        <v>104917</v>
      </c>
      <c r="N20" s="104">
        <v>107793</v>
      </c>
      <c r="O20" s="104">
        <v>111137</v>
      </c>
      <c r="P20" s="52">
        <f>228125+227730</f>
        <v>455855</v>
      </c>
      <c r="Q20" s="53">
        <f>236466+248081</f>
        <v>484547</v>
      </c>
      <c r="R20" s="53">
        <v>505745</v>
      </c>
      <c r="S20" s="53">
        <v>526452</v>
      </c>
      <c r="T20" s="53">
        <v>531759</v>
      </c>
      <c r="U20" s="53">
        <v>548690</v>
      </c>
      <c r="V20" s="53">
        <v>580490</v>
      </c>
      <c r="W20" s="104">
        <v>631279</v>
      </c>
      <c r="X20" s="104">
        <v>703400</v>
      </c>
      <c r="Y20" s="104">
        <v>740879</v>
      </c>
      <c r="Z20" s="104">
        <v>753948</v>
      </c>
      <c r="AA20" s="104">
        <v>839384</v>
      </c>
      <c r="AB20" s="104">
        <v>893771</v>
      </c>
      <c r="AC20" s="104">
        <v>895629</v>
      </c>
      <c r="AD20" s="52">
        <f>106674+104956</f>
        <v>211630</v>
      </c>
      <c r="AE20" s="53">
        <f>107429+114653</f>
        <v>222082</v>
      </c>
      <c r="AF20" s="53">
        <v>229995</v>
      </c>
      <c r="AG20" s="53">
        <v>233828</v>
      </c>
      <c r="AH20" s="187">
        <v>235478</v>
      </c>
      <c r="AI20" s="53">
        <v>234943</v>
      </c>
      <c r="AJ20" s="53">
        <v>224434</v>
      </c>
      <c r="AK20" s="104">
        <v>230649</v>
      </c>
      <c r="AL20" s="104">
        <v>267418</v>
      </c>
      <c r="AM20" s="104">
        <v>275739</v>
      </c>
      <c r="AN20" s="104">
        <v>273809</v>
      </c>
      <c r="AO20" s="104">
        <v>319553</v>
      </c>
      <c r="AP20" s="377">
        <v>352141</v>
      </c>
      <c r="AQ20" s="52">
        <v>122105</v>
      </c>
      <c r="AR20" s="53">
        <v>143126</v>
      </c>
      <c r="AS20" s="53">
        <v>154867</v>
      </c>
      <c r="AT20" s="53">
        <v>167577</v>
      </c>
      <c r="AU20" s="53">
        <v>165246</v>
      </c>
      <c r="AV20" s="53">
        <v>159763</v>
      </c>
      <c r="AW20" s="53">
        <v>153473</v>
      </c>
      <c r="AX20" s="104">
        <v>150297</v>
      </c>
      <c r="AY20" s="104">
        <v>168548</v>
      </c>
      <c r="AZ20" s="104">
        <v>168392</v>
      </c>
      <c r="BA20" s="104">
        <v>165392</v>
      </c>
      <c r="BB20" s="104">
        <v>187581</v>
      </c>
      <c r="BC20" s="104">
        <v>208417</v>
      </c>
      <c r="BD20" s="55">
        <f t="shared" si="124"/>
        <v>789590</v>
      </c>
      <c r="BE20" s="56">
        <f t="shared" si="164"/>
        <v>849755</v>
      </c>
      <c r="BF20" s="56">
        <f t="shared" si="165"/>
        <v>890607</v>
      </c>
      <c r="BG20" s="56">
        <f t="shared" si="150"/>
        <v>927857</v>
      </c>
      <c r="BH20" s="56">
        <v>932483</v>
      </c>
      <c r="BI20" s="56">
        <f t="shared" si="126"/>
        <v>943396</v>
      </c>
      <c r="BJ20" s="56">
        <f t="shared" si="127"/>
        <v>958397</v>
      </c>
      <c r="BK20" s="56">
        <f t="shared" si="128"/>
        <v>1012225</v>
      </c>
      <c r="BL20" s="56">
        <f t="shared" si="129"/>
        <v>1139366</v>
      </c>
      <c r="BM20" s="56">
        <f t="shared" si="130"/>
        <v>1185010</v>
      </c>
      <c r="BN20" s="56">
        <f t="shared" si="131"/>
        <v>1193149</v>
      </c>
      <c r="BO20" s="56">
        <f t="shared" si="132"/>
        <v>1346518</v>
      </c>
      <c r="BP20" s="56">
        <f t="shared" si="133"/>
        <v>1454329</v>
      </c>
      <c r="BQ20" s="52">
        <v>366637</v>
      </c>
      <c r="BR20" s="53">
        <v>380210</v>
      </c>
      <c r="BS20" s="53">
        <v>379093</v>
      </c>
      <c r="BT20" s="53">
        <v>371369</v>
      </c>
      <c r="BU20" s="203">
        <f t="shared" si="134"/>
        <v>362921</v>
      </c>
      <c r="BV20" s="104">
        <v>354473</v>
      </c>
      <c r="BW20" s="104">
        <v>404978</v>
      </c>
      <c r="BX20" s="104">
        <v>412681</v>
      </c>
      <c r="BY20" s="104">
        <v>407764</v>
      </c>
      <c r="BZ20" s="104">
        <v>471168</v>
      </c>
      <c r="CA20" s="104">
        <v>519662</v>
      </c>
      <c r="CB20" s="104">
        <v>490784</v>
      </c>
      <c r="CC20" s="52">
        <v>16653</v>
      </c>
      <c r="CD20" s="53">
        <v>19177</v>
      </c>
      <c r="CE20" s="53">
        <v>19491</v>
      </c>
      <c r="CF20" s="53">
        <v>21183</v>
      </c>
      <c r="CG20" s="203">
        <f t="shared" si="135"/>
        <v>22397.5</v>
      </c>
      <c r="CH20" s="104">
        <v>23612</v>
      </c>
      <c r="CI20" s="104">
        <v>28086</v>
      </c>
      <c r="CJ20" s="104">
        <v>29040</v>
      </c>
      <c r="CK20" s="104">
        <v>28966</v>
      </c>
      <c r="CL20" s="104">
        <v>33346</v>
      </c>
      <c r="CM20" s="104">
        <v>38206</v>
      </c>
      <c r="CN20" s="104">
        <v>38227</v>
      </c>
      <c r="CO20" s="106">
        <f t="shared" si="136"/>
        <v>383290</v>
      </c>
      <c r="CP20" s="107">
        <f t="shared" si="137"/>
        <v>399387</v>
      </c>
      <c r="CQ20" s="107">
        <f t="shared" si="138"/>
        <v>398584</v>
      </c>
      <c r="CR20" s="107">
        <f t="shared" si="139"/>
        <v>392552</v>
      </c>
      <c r="CS20" s="107">
        <f t="shared" si="140"/>
        <v>385318.5</v>
      </c>
      <c r="CT20" s="107">
        <f t="shared" si="141"/>
        <v>378085</v>
      </c>
      <c r="CU20" s="107">
        <f t="shared" si="142"/>
        <v>433064</v>
      </c>
      <c r="CV20" s="107">
        <f t="shared" si="143"/>
        <v>441721</v>
      </c>
      <c r="CW20" s="107">
        <f t="shared" si="144"/>
        <v>436730</v>
      </c>
      <c r="CX20" s="107">
        <f t="shared" si="145"/>
        <v>504514</v>
      </c>
      <c r="CY20" s="107">
        <f t="shared" si="146"/>
        <v>557868</v>
      </c>
      <c r="CZ20" s="107">
        <f t="shared" si="147"/>
        <v>529011</v>
      </c>
      <c r="DA20" s="52">
        <v>1572</v>
      </c>
      <c r="DB20" s="53">
        <v>2018</v>
      </c>
      <c r="DC20" s="53">
        <v>2140</v>
      </c>
      <c r="DD20" s="53">
        <v>2154</v>
      </c>
      <c r="DE20" s="203">
        <f t="shared" si="148"/>
        <v>2507.5</v>
      </c>
      <c r="DF20" s="53">
        <v>2861</v>
      </c>
      <c r="DG20" s="104">
        <v>2902</v>
      </c>
      <c r="DH20" s="104">
        <v>2410</v>
      </c>
      <c r="DI20" s="104">
        <v>2471</v>
      </c>
      <c r="DJ20" s="104">
        <v>2620</v>
      </c>
      <c r="DK20" s="104">
        <v>2690</v>
      </c>
      <c r="DL20" s="104">
        <v>2871</v>
      </c>
      <c r="DM20" s="57">
        <f>1067+1551</f>
        <v>2618</v>
      </c>
      <c r="DN20" s="58">
        <f>7155+7675</f>
        <v>14830</v>
      </c>
      <c r="DO20" s="58">
        <v>13296</v>
      </c>
      <c r="DP20" s="53">
        <v>1209</v>
      </c>
      <c r="DQ20" s="53">
        <v>1467</v>
      </c>
      <c r="DR20" s="53">
        <v>2623</v>
      </c>
      <c r="DS20" s="53">
        <v>5505</v>
      </c>
      <c r="DT20" s="104">
        <v>25779</v>
      </c>
      <c r="DU20" s="104">
        <v>4320</v>
      </c>
      <c r="DV20" s="104">
        <v>3897</v>
      </c>
      <c r="DW20" s="104">
        <v>3360</v>
      </c>
      <c r="DX20" s="104">
        <v>2461</v>
      </c>
      <c r="DY20" s="104">
        <v>2265</v>
      </c>
      <c r="DZ20" s="104">
        <v>2491</v>
      </c>
      <c r="EA20" s="52">
        <v>802143</v>
      </c>
      <c r="EB20" s="53">
        <v>877859</v>
      </c>
      <c r="EC20" s="53">
        <v>916687</v>
      </c>
      <c r="ED20" s="53">
        <v>943181</v>
      </c>
      <c r="EE20" s="53">
        <v>950071</v>
      </c>
      <c r="EF20" s="53">
        <v>969280</v>
      </c>
      <c r="EG20" s="53">
        <v>990587</v>
      </c>
      <c r="EH20" s="204">
        <v>1076678</v>
      </c>
      <c r="EI20" s="104">
        <v>1188727</v>
      </c>
      <c r="EJ20" s="104">
        <v>1240707</v>
      </c>
      <c r="EK20" s="104">
        <v>1269098</v>
      </c>
      <c r="EL20" s="104">
        <v>1453896</v>
      </c>
      <c r="EM20" s="104">
        <v>1564387</v>
      </c>
      <c r="EN20" s="104">
        <v>1541139</v>
      </c>
      <c r="EO20" s="80">
        <f t="shared" si="166"/>
        <v>3.263757210372714E-3</v>
      </c>
      <c r="EP20" s="59">
        <f t="shared" si="167"/>
        <v>1.6893373537208139E-2</v>
      </c>
      <c r="EQ20" s="59">
        <f t="shared" si="168"/>
        <v>1.4504405538640779E-2</v>
      </c>
      <c r="ER20" s="59">
        <f t="shared" si="151"/>
        <v>1.2818324372522347E-3</v>
      </c>
      <c r="ES20" s="59">
        <f t="shared" si="152"/>
        <v>1.5440951255221978E-3</v>
      </c>
      <c r="ET20" s="59">
        <f t="shared" si="153"/>
        <v>2.7061323869263785E-3</v>
      </c>
      <c r="EU20" s="59">
        <f t="shared" si="154"/>
        <v>5.557310968143131E-3</v>
      </c>
      <c r="EV20" s="59">
        <f t="shared" si="155"/>
        <v>2.3943091620707398E-2</v>
      </c>
      <c r="EW20" s="59">
        <f t="shared" si="156"/>
        <v>3.6341397141648165E-3</v>
      </c>
      <c r="EX20" s="59">
        <f t="shared" si="157"/>
        <v>3.1409510867594042E-3</v>
      </c>
      <c r="EY20" s="59">
        <f t="shared" si="158"/>
        <v>2.6475496770146986E-3</v>
      </c>
      <c r="EZ20" s="59">
        <f t="shared" si="159"/>
        <v>1.6926932875528924E-3</v>
      </c>
      <c r="FA20" s="59">
        <f t="shared" si="160"/>
        <v>1.4478514587502964E-3</v>
      </c>
      <c r="FB20" s="59">
        <f t="shared" si="161"/>
        <v>1.6163370078883215E-3</v>
      </c>
    </row>
    <row r="21" spans="1:158" s="4" customFormat="1">
      <c r="A21" s="196" t="s">
        <v>17</v>
      </c>
      <c r="B21" s="125">
        <f t="shared" si="162"/>
        <v>4132</v>
      </c>
      <c r="C21" s="125">
        <f t="shared" si="163"/>
        <v>5269</v>
      </c>
      <c r="D21" s="201">
        <v>5712</v>
      </c>
      <c r="E21" s="53">
        <v>8207</v>
      </c>
      <c r="F21" s="53">
        <v>9631</v>
      </c>
      <c r="G21" s="51">
        <v>11674</v>
      </c>
      <c r="H21" s="51">
        <v>12273</v>
      </c>
      <c r="I21" s="112">
        <v>14229</v>
      </c>
      <c r="J21" s="104">
        <v>16296</v>
      </c>
      <c r="K21" s="104">
        <v>19922</v>
      </c>
      <c r="L21" s="104">
        <v>22900</v>
      </c>
      <c r="M21" s="104">
        <v>31570</v>
      </c>
      <c r="N21" s="104">
        <v>31679</v>
      </c>
      <c r="O21" s="104">
        <v>33394</v>
      </c>
      <c r="P21" s="52">
        <f>84529+96938</f>
        <v>181467</v>
      </c>
      <c r="Q21" s="53">
        <f>89711+103969</f>
        <v>193680</v>
      </c>
      <c r="R21" s="53">
        <v>201276</v>
      </c>
      <c r="S21" s="53">
        <v>194289</v>
      </c>
      <c r="T21" s="53">
        <v>192644</v>
      </c>
      <c r="U21" s="53">
        <v>199128</v>
      </c>
      <c r="V21" s="53">
        <v>210830</v>
      </c>
      <c r="W21" s="104">
        <v>215958</v>
      </c>
      <c r="X21" s="104">
        <v>243301</v>
      </c>
      <c r="Y21" s="104">
        <v>261410</v>
      </c>
      <c r="Z21" s="104">
        <v>282727</v>
      </c>
      <c r="AA21" s="104">
        <v>308142</v>
      </c>
      <c r="AB21" s="104">
        <v>320896</v>
      </c>
      <c r="AC21" s="104">
        <v>319726</v>
      </c>
      <c r="AD21" s="52">
        <f>34051+40054</f>
        <v>74105</v>
      </c>
      <c r="AE21" s="53">
        <f>36116+42106</f>
        <v>78222</v>
      </c>
      <c r="AF21" s="53">
        <v>81550</v>
      </c>
      <c r="AG21" s="53">
        <v>79715</v>
      </c>
      <c r="AH21" s="187">
        <v>83337</v>
      </c>
      <c r="AI21" s="53">
        <v>81372</v>
      </c>
      <c r="AJ21" s="53">
        <v>79346</v>
      </c>
      <c r="AK21" s="104">
        <v>56136</v>
      </c>
      <c r="AL21" s="104">
        <v>80855</v>
      </c>
      <c r="AM21" s="104">
        <v>84950</v>
      </c>
      <c r="AN21" s="104">
        <v>93755</v>
      </c>
      <c r="AO21" s="104">
        <v>114039</v>
      </c>
      <c r="AP21" s="377">
        <v>127358</v>
      </c>
      <c r="AQ21" s="52">
        <v>58101</v>
      </c>
      <c r="AR21" s="53">
        <v>65469</v>
      </c>
      <c r="AS21" s="53">
        <v>65939</v>
      </c>
      <c r="AT21" s="53">
        <v>64486</v>
      </c>
      <c r="AU21" s="53">
        <v>71320</v>
      </c>
      <c r="AV21" s="53">
        <v>71299</v>
      </c>
      <c r="AW21" s="53">
        <v>73449</v>
      </c>
      <c r="AX21" s="104">
        <v>53828</v>
      </c>
      <c r="AY21" s="104">
        <v>72163</v>
      </c>
      <c r="AZ21" s="104">
        <v>71653</v>
      </c>
      <c r="BA21" s="104">
        <v>77768</v>
      </c>
      <c r="BB21" s="104">
        <v>92403</v>
      </c>
      <c r="BC21" s="104">
        <v>107807</v>
      </c>
      <c r="BD21" s="55">
        <f t="shared" si="124"/>
        <v>313673</v>
      </c>
      <c r="BE21" s="56">
        <f t="shared" si="164"/>
        <v>337371</v>
      </c>
      <c r="BF21" s="56">
        <f t="shared" si="165"/>
        <v>348765</v>
      </c>
      <c r="BG21" s="56">
        <f t="shared" si="150"/>
        <v>338490</v>
      </c>
      <c r="BH21" s="56">
        <v>347301</v>
      </c>
      <c r="BI21" s="56">
        <f t="shared" si="126"/>
        <v>351799</v>
      </c>
      <c r="BJ21" s="56">
        <f t="shared" si="127"/>
        <v>363625</v>
      </c>
      <c r="BK21" s="56">
        <f t="shared" si="128"/>
        <v>325922</v>
      </c>
      <c r="BL21" s="56">
        <f t="shared" si="129"/>
        <v>396319</v>
      </c>
      <c r="BM21" s="56">
        <f t="shared" si="130"/>
        <v>418013</v>
      </c>
      <c r="BN21" s="56">
        <f t="shared" si="131"/>
        <v>454250</v>
      </c>
      <c r="BO21" s="56">
        <f t="shared" si="132"/>
        <v>514584</v>
      </c>
      <c r="BP21" s="56">
        <f t="shared" si="133"/>
        <v>556061</v>
      </c>
      <c r="BQ21" s="52">
        <v>137786</v>
      </c>
      <c r="BR21" s="53">
        <v>134568</v>
      </c>
      <c r="BS21" s="53">
        <v>143665</v>
      </c>
      <c r="BT21" s="53">
        <v>140265</v>
      </c>
      <c r="BU21" s="203">
        <f t="shared" si="134"/>
        <v>119894</v>
      </c>
      <c r="BV21" s="104">
        <v>99523</v>
      </c>
      <c r="BW21" s="104">
        <v>136815</v>
      </c>
      <c r="BX21" s="104">
        <v>139806</v>
      </c>
      <c r="BY21" s="104">
        <v>152759</v>
      </c>
      <c r="BZ21" s="104">
        <v>183956</v>
      </c>
      <c r="CA21" s="104">
        <v>208841</v>
      </c>
      <c r="CB21" s="104">
        <v>202166</v>
      </c>
      <c r="CC21" s="52">
        <v>8629</v>
      </c>
      <c r="CD21" s="53">
        <v>8631</v>
      </c>
      <c r="CE21" s="53">
        <v>10132</v>
      </c>
      <c r="CF21" s="53">
        <v>11596</v>
      </c>
      <c r="CG21" s="203">
        <f t="shared" si="135"/>
        <v>10669</v>
      </c>
      <c r="CH21" s="104">
        <v>9742</v>
      </c>
      <c r="CI21" s="104">
        <v>15333</v>
      </c>
      <c r="CJ21" s="104">
        <v>15862</v>
      </c>
      <c r="CK21" s="104">
        <v>17734</v>
      </c>
      <c r="CL21" s="104">
        <v>21035</v>
      </c>
      <c r="CM21" s="104">
        <v>24878</v>
      </c>
      <c r="CN21" s="104">
        <v>25991</v>
      </c>
      <c r="CO21" s="106">
        <f t="shared" si="136"/>
        <v>146415</v>
      </c>
      <c r="CP21" s="107">
        <f t="shared" si="137"/>
        <v>143199</v>
      </c>
      <c r="CQ21" s="107">
        <f t="shared" si="138"/>
        <v>153797</v>
      </c>
      <c r="CR21" s="107">
        <f t="shared" si="139"/>
        <v>151861</v>
      </c>
      <c r="CS21" s="107">
        <f t="shared" si="140"/>
        <v>130563</v>
      </c>
      <c r="CT21" s="107">
        <f t="shared" si="141"/>
        <v>109265</v>
      </c>
      <c r="CU21" s="107">
        <f t="shared" si="142"/>
        <v>152148</v>
      </c>
      <c r="CV21" s="107">
        <f t="shared" si="143"/>
        <v>155668</v>
      </c>
      <c r="CW21" s="107">
        <f t="shared" si="144"/>
        <v>170493</v>
      </c>
      <c r="CX21" s="107">
        <f t="shared" si="145"/>
        <v>204991</v>
      </c>
      <c r="CY21" s="107">
        <f t="shared" si="146"/>
        <v>233719</v>
      </c>
      <c r="CZ21" s="107">
        <f t="shared" si="147"/>
        <v>228157</v>
      </c>
      <c r="DA21" s="52">
        <v>1074</v>
      </c>
      <c r="DB21" s="53">
        <v>1002</v>
      </c>
      <c r="DC21" s="53">
        <v>860</v>
      </c>
      <c r="DD21" s="53">
        <v>810</v>
      </c>
      <c r="DE21" s="203">
        <f t="shared" si="148"/>
        <v>754.5</v>
      </c>
      <c r="DF21" s="53">
        <v>699</v>
      </c>
      <c r="DG21" s="104">
        <v>870</v>
      </c>
      <c r="DH21" s="104">
        <v>935</v>
      </c>
      <c r="DI21" s="104">
        <v>1030</v>
      </c>
      <c r="DJ21" s="104">
        <v>1451</v>
      </c>
      <c r="DK21" s="104">
        <v>1446</v>
      </c>
      <c r="DL21" s="104">
        <v>1810</v>
      </c>
      <c r="DM21" s="57">
        <f>417+801</f>
        <v>1218</v>
      </c>
      <c r="DN21" s="58">
        <f>625+1019</f>
        <v>1644</v>
      </c>
      <c r="DO21" s="58">
        <v>1848</v>
      </c>
      <c r="DP21" s="53">
        <v>2055</v>
      </c>
      <c r="DQ21" s="53">
        <v>1137</v>
      </c>
      <c r="DR21" s="53">
        <v>1435</v>
      </c>
      <c r="DS21" s="53">
        <v>2072</v>
      </c>
      <c r="DT21" s="104">
        <v>49702</v>
      </c>
      <c r="DU21" s="104">
        <v>2266</v>
      </c>
      <c r="DV21" s="104">
        <v>1231</v>
      </c>
      <c r="DW21" s="104">
        <v>1118</v>
      </c>
      <c r="DX21" s="104">
        <v>499</v>
      </c>
      <c r="DY21" s="104">
        <v>725</v>
      </c>
      <c r="DZ21" s="104">
        <v>668</v>
      </c>
      <c r="EA21" s="52">
        <v>319023</v>
      </c>
      <c r="EB21" s="53">
        <v>344284</v>
      </c>
      <c r="EC21" s="53">
        <v>356325</v>
      </c>
      <c r="ED21" s="53">
        <v>348752</v>
      </c>
      <c r="EE21" s="53">
        <v>358069</v>
      </c>
      <c r="EF21" s="53">
        <v>364908</v>
      </c>
      <c r="EG21" s="53">
        <v>377970</v>
      </c>
      <c r="EH21" s="204">
        <v>389853</v>
      </c>
      <c r="EI21" s="104">
        <v>414881</v>
      </c>
      <c r="EJ21" s="104">
        <v>439166</v>
      </c>
      <c r="EK21" s="104">
        <v>478268</v>
      </c>
      <c r="EL21" s="104">
        <v>546653</v>
      </c>
      <c r="EM21" s="104">
        <v>588465</v>
      </c>
      <c r="EN21" s="104">
        <v>583755</v>
      </c>
      <c r="EO21" s="80">
        <f t="shared" si="166"/>
        <v>3.817906545923021E-3</v>
      </c>
      <c r="EP21" s="59">
        <f t="shared" si="167"/>
        <v>4.7751275110083534E-3</v>
      </c>
      <c r="EQ21" s="59">
        <f t="shared" si="168"/>
        <v>5.186276573352978E-3</v>
      </c>
      <c r="ER21" s="59">
        <f t="shared" si="151"/>
        <v>5.892439326512823E-3</v>
      </c>
      <c r="ES21" s="59">
        <f t="shared" si="152"/>
        <v>3.1753656418176384E-3</v>
      </c>
      <c r="ET21" s="59">
        <f t="shared" si="153"/>
        <v>3.932498054304099E-3</v>
      </c>
      <c r="EU21" s="59">
        <f t="shared" si="154"/>
        <v>5.4819165542238802E-3</v>
      </c>
      <c r="EV21" s="59">
        <f t="shared" si="155"/>
        <v>0.12748907921703823</v>
      </c>
      <c r="EW21" s="59">
        <f t="shared" si="156"/>
        <v>5.4618071205960262E-3</v>
      </c>
      <c r="EX21" s="59">
        <f t="shared" si="157"/>
        <v>2.8030403082205816E-3</v>
      </c>
      <c r="EY21" s="59">
        <f t="shared" si="158"/>
        <v>2.33760151212291E-3</v>
      </c>
      <c r="EZ21" s="59">
        <f t="shared" si="159"/>
        <v>9.1282769874124906E-4</v>
      </c>
      <c r="FA21" s="59">
        <f t="shared" si="160"/>
        <v>1.2320188966208697E-3</v>
      </c>
      <c r="FB21" s="59">
        <f t="shared" si="161"/>
        <v>1.1443156803796113E-3</v>
      </c>
    </row>
    <row r="22" spans="1:158" s="4" customFormat="1">
      <c r="A22" s="207" t="s">
        <v>27</v>
      </c>
      <c r="B22" s="126">
        <f t="shared" si="162"/>
        <v>1293</v>
      </c>
      <c r="C22" s="126">
        <f t="shared" si="163"/>
        <v>2041</v>
      </c>
      <c r="D22" s="188">
        <v>1735</v>
      </c>
      <c r="E22" s="63">
        <v>1673</v>
      </c>
      <c r="F22" s="63">
        <v>3560</v>
      </c>
      <c r="G22" s="61">
        <v>3378</v>
      </c>
      <c r="H22" s="61">
        <v>4838</v>
      </c>
      <c r="I22" s="108">
        <v>4187</v>
      </c>
      <c r="J22" s="109">
        <v>4123</v>
      </c>
      <c r="K22" s="109">
        <v>4381</v>
      </c>
      <c r="L22" s="109">
        <v>5092</v>
      </c>
      <c r="M22" s="109">
        <v>5039</v>
      </c>
      <c r="N22" s="109">
        <v>5239</v>
      </c>
      <c r="O22" s="109">
        <v>4430</v>
      </c>
      <c r="P22" s="62">
        <f>22928+24159</f>
        <v>47087</v>
      </c>
      <c r="Q22" s="63">
        <f>25289+25987</f>
        <v>51276</v>
      </c>
      <c r="R22" s="63">
        <v>55328</v>
      </c>
      <c r="S22" s="63">
        <v>55907</v>
      </c>
      <c r="T22" s="63">
        <v>53837</v>
      </c>
      <c r="U22" s="63">
        <v>55319</v>
      </c>
      <c r="V22" s="63">
        <v>55538</v>
      </c>
      <c r="W22" s="109">
        <v>57958</v>
      </c>
      <c r="X22" s="109">
        <v>60629</v>
      </c>
      <c r="Y22" s="109">
        <v>62289</v>
      </c>
      <c r="Z22" s="109">
        <v>63371</v>
      </c>
      <c r="AA22" s="109">
        <v>75154</v>
      </c>
      <c r="AB22" s="109">
        <v>67689</v>
      </c>
      <c r="AC22" s="109">
        <v>74439</v>
      </c>
      <c r="AD22" s="62">
        <f>6582+9658</f>
        <v>16240</v>
      </c>
      <c r="AE22" s="63">
        <f>6090+9308</f>
        <v>15398</v>
      </c>
      <c r="AF22" s="63">
        <v>15522</v>
      </c>
      <c r="AG22" s="63">
        <v>15354</v>
      </c>
      <c r="AH22" s="189">
        <v>14691</v>
      </c>
      <c r="AI22" s="63">
        <v>15365</v>
      </c>
      <c r="AJ22" s="63">
        <v>14474</v>
      </c>
      <c r="AK22" s="109">
        <v>15536</v>
      </c>
      <c r="AL22" s="109">
        <v>17787</v>
      </c>
      <c r="AM22" s="109">
        <v>18356</v>
      </c>
      <c r="AN22" s="109">
        <v>18598</v>
      </c>
      <c r="AO22" s="109">
        <v>36715</v>
      </c>
      <c r="AP22" s="378">
        <v>21566</v>
      </c>
      <c r="AQ22" s="62">
        <v>12513</v>
      </c>
      <c r="AR22" s="63">
        <v>13141</v>
      </c>
      <c r="AS22" s="63">
        <v>15910</v>
      </c>
      <c r="AT22" s="63">
        <v>15829</v>
      </c>
      <c r="AU22" s="63">
        <v>13929</v>
      </c>
      <c r="AV22" s="63">
        <v>14202</v>
      </c>
      <c r="AW22" s="63">
        <v>13158</v>
      </c>
      <c r="AX22" s="109">
        <v>13223</v>
      </c>
      <c r="AY22" s="109">
        <v>13971</v>
      </c>
      <c r="AZ22" s="109">
        <v>14379</v>
      </c>
      <c r="BA22" s="109">
        <v>14290</v>
      </c>
      <c r="BB22" s="109">
        <v>26298</v>
      </c>
      <c r="BC22" s="109">
        <v>16805</v>
      </c>
      <c r="BD22" s="64">
        <f t="shared" si="124"/>
        <v>75840</v>
      </c>
      <c r="BE22" s="65">
        <f t="shared" si="164"/>
        <v>79815</v>
      </c>
      <c r="BF22" s="65">
        <f t="shared" si="165"/>
        <v>86760</v>
      </c>
      <c r="BG22" s="65">
        <f t="shared" si="150"/>
        <v>87090</v>
      </c>
      <c r="BH22" s="65">
        <v>82457</v>
      </c>
      <c r="BI22" s="65">
        <f t="shared" si="126"/>
        <v>84886</v>
      </c>
      <c r="BJ22" s="65">
        <f t="shared" si="127"/>
        <v>83170</v>
      </c>
      <c r="BK22" s="65">
        <f t="shared" si="128"/>
        <v>86717</v>
      </c>
      <c r="BL22" s="65">
        <f t="shared" si="129"/>
        <v>92387</v>
      </c>
      <c r="BM22" s="65">
        <f t="shared" si="130"/>
        <v>95024</v>
      </c>
      <c r="BN22" s="65">
        <f t="shared" si="131"/>
        <v>96259</v>
      </c>
      <c r="BO22" s="65">
        <f t="shared" si="132"/>
        <v>138167</v>
      </c>
      <c r="BP22" s="65">
        <f t="shared" si="133"/>
        <v>106060</v>
      </c>
      <c r="BQ22" s="62">
        <v>29560</v>
      </c>
      <c r="BR22" s="63">
        <v>29077</v>
      </c>
      <c r="BS22" s="63">
        <v>26892</v>
      </c>
      <c r="BT22" s="63">
        <v>27374</v>
      </c>
      <c r="BU22" s="124">
        <f t="shared" si="134"/>
        <v>26698.5</v>
      </c>
      <c r="BV22" s="109">
        <v>26023</v>
      </c>
      <c r="BW22" s="109">
        <v>28796</v>
      </c>
      <c r="BX22" s="109">
        <v>29605</v>
      </c>
      <c r="BY22" s="109">
        <v>29579</v>
      </c>
      <c r="BZ22" s="109">
        <v>58471</v>
      </c>
      <c r="CA22" s="109">
        <v>34455</v>
      </c>
      <c r="CB22" s="109">
        <v>72250</v>
      </c>
      <c r="CC22" s="62">
        <v>1782</v>
      </c>
      <c r="CD22" s="63">
        <v>2011</v>
      </c>
      <c r="CE22" s="63">
        <v>1659</v>
      </c>
      <c r="CF22" s="63">
        <v>2055</v>
      </c>
      <c r="CG22" s="124">
        <f t="shared" si="135"/>
        <v>2305.5</v>
      </c>
      <c r="CH22" s="109">
        <v>2556</v>
      </c>
      <c r="CI22" s="109">
        <v>2859</v>
      </c>
      <c r="CJ22" s="109">
        <v>3019</v>
      </c>
      <c r="CK22" s="109">
        <v>3165</v>
      </c>
      <c r="CL22" s="109">
        <v>4324</v>
      </c>
      <c r="CM22" s="109">
        <v>3690</v>
      </c>
      <c r="CN22" s="109">
        <v>6350</v>
      </c>
      <c r="CO22" s="110">
        <f t="shared" si="136"/>
        <v>31342</v>
      </c>
      <c r="CP22" s="111">
        <f t="shared" si="137"/>
        <v>31088</v>
      </c>
      <c r="CQ22" s="111">
        <f t="shared" si="138"/>
        <v>28551</v>
      </c>
      <c r="CR22" s="111">
        <f t="shared" si="139"/>
        <v>29429</v>
      </c>
      <c r="CS22" s="111">
        <f t="shared" si="140"/>
        <v>29004</v>
      </c>
      <c r="CT22" s="111">
        <f t="shared" si="141"/>
        <v>28579</v>
      </c>
      <c r="CU22" s="111">
        <f t="shared" si="142"/>
        <v>31655</v>
      </c>
      <c r="CV22" s="111">
        <f t="shared" si="143"/>
        <v>32624</v>
      </c>
      <c r="CW22" s="111">
        <f t="shared" si="144"/>
        <v>32744</v>
      </c>
      <c r="CX22" s="111">
        <f t="shared" si="145"/>
        <v>62795</v>
      </c>
      <c r="CY22" s="111">
        <f t="shared" si="146"/>
        <v>38145</v>
      </c>
      <c r="CZ22" s="111">
        <f t="shared" si="147"/>
        <v>78600</v>
      </c>
      <c r="DA22" s="62">
        <v>90</v>
      </c>
      <c r="DB22" s="63">
        <v>95</v>
      </c>
      <c r="DC22" s="63">
        <v>69</v>
      </c>
      <c r="DD22" s="63">
        <v>138</v>
      </c>
      <c r="DE22" s="124">
        <f t="shared" si="148"/>
        <v>159</v>
      </c>
      <c r="DF22" s="63">
        <v>180</v>
      </c>
      <c r="DG22" s="109">
        <v>103</v>
      </c>
      <c r="DH22" s="109">
        <v>111</v>
      </c>
      <c r="DI22" s="109">
        <v>144</v>
      </c>
      <c r="DJ22" s="109">
        <v>218</v>
      </c>
      <c r="DK22" s="109">
        <v>226</v>
      </c>
      <c r="DL22" s="109">
        <v>424</v>
      </c>
      <c r="DM22" s="66">
        <f>62+56</f>
        <v>118</v>
      </c>
      <c r="DN22" s="67">
        <f>252+347</f>
        <v>599</v>
      </c>
      <c r="DO22" s="67">
        <v>107</v>
      </c>
      <c r="DP22" s="63">
        <v>127</v>
      </c>
      <c r="DQ22" s="63">
        <v>59</v>
      </c>
      <c r="DR22" s="63">
        <v>200</v>
      </c>
      <c r="DS22" s="63">
        <v>649</v>
      </c>
      <c r="DT22" s="109">
        <v>415</v>
      </c>
      <c r="DU22" s="109">
        <v>495</v>
      </c>
      <c r="DV22" s="109">
        <v>142</v>
      </c>
      <c r="DW22" s="109">
        <v>728</v>
      </c>
      <c r="DX22" s="109">
        <v>950</v>
      </c>
      <c r="DY22" s="109">
        <v>171</v>
      </c>
      <c r="DZ22" s="109">
        <v>61</v>
      </c>
      <c r="EA22" s="62">
        <v>77251</v>
      </c>
      <c r="EB22" s="63">
        <v>82455</v>
      </c>
      <c r="EC22" s="63">
        <v>88602</v>
      </c>
      <c r="ED22" s="63">
        <v>88890</v>
      </c>
      <c r="EE22" s="63">
        <v>86076</v>
      </c>
      <c r="EF22" s="63">
        <v>88464</v>
      </c>
      <c r="EG22" s="63">
        <v>88657</v>
      </c>
      <c r="EH22" s="190">
        <v>91319</v>
      </c>
      <c r="EI22" s="109">
        <v>97005</v>
      </c>
      <c r="EJ22" s="109">
        <v>99547</v>
      </c>
      <c r="EK22" s="109">
        <v>116848</v>
      </c>
      <c r="EL22" s="109">
        <v>144156</v>
      </c>
      <c r="EM22" s="109">
        <v>111470</v>
      </c>
      <c r="EN22" s="109">
        <v>157954</v>
      </c>
      <c r="EO22" s="81">
        <f t="shared" si="166"/>
        <v>1.527488317303336E-3</v>
      </c>
      <c r="EP22" s="70">
        <f t="shared" si="167"/>
        <v>7.2645685525438118E-3</v>
      </c>
      <c r="EQ22" s="70">
        <f t="shared" si="168"/>
        <v>1.2076476828965486E-3</v>
      </c>
      <c r="ER22" s="70">
        <f t="shared" si="151"/>
        <v>1.4287321408482394E-3</v>
      </c>
      <c r="ES22" s="70">
        <f t="shared" si="152"/>
        <v>6.8544077327013341E-4</v>
      </c>
      <c r="ET22" s="70">
        <f t="shared" si="153"/>
        <v>2.2608066558147946E-3</v>
      </c>
      <c r="EU22" s="70">
        <f t="shared" si="154"/>
        <v>7.3203469551191671E-3</v>
      </c>
      <c r="EV22" s="70">
        <f t="shared" si="155"/>
        <v>4.5445088097767171E-3</v>
      </c>
      <c r="EW22" s="70">
        <f t="shared" si="156"/>
        <v>5.1028297510437607E-3</v>
      </c>
      <c r="EX22" s="70">
        <f t="shared" si="157"/>
        <v>1.426461872281435E-3</v>
      </c>
      <c r="EY22" s="70">
        <f t="shared" si="158"/>
        <v>6.2303163083664249E-3</v>
      </c>
      <c r="EZ22" s="70">
        <f t="shared" si="159"/>
        <v>6.5900829656760735E-3</v>
      </c>
      <c r="FA22" s="70">
        <f t="shared" si="160"/>
        <v>1.5340450345384408E-3</v>
      </c>
      <c r="FB22" s="70">
        <f t="shared" si="161"/>
        <v>3.8618838395988703E-4</v>
      </c>
    </row>
    <row r="23" spans="1:158" s="4" customFormat="1">
      <c r="A23" s="197" t="s">
        <v>89</v>
      </c>
      <c r="B23" s="131">
        <f>SUM(B25:B37)</f>
        <v>0</v>
      </c>
      <c r="C23" s="208">
        <f t="shared" ref="C23:BU23" si="169">SUM(C25:C37)</f>
        <v>0</v>
      </c>
      <c r="D23" s="208">
        <f t="shared" si="169"/>
        <v>52040</v>
      </c>
      <c r="E23" s="208">
        <f t="shared" si="169"/>
        <v>71191</v>
      </c>
      <c r="F23" s="208">
        <f t="shared" si="169"/>
        <v>81495</v>
      </c>
      <c r="G23" s="208">
        <f t="shared" si="169"/>
        <v>107750</v>
      </c>
      <c r="H23" s="208">
        <f t="shared" si="169"/>
        <v>120204</v>
      </c>
      <c r="I23" s="209">
        <f t="shared" si="169"/>
        <v>175457</v>
      </c>
      <c r="J23" s="209">
        <f t="shared" si="169"/>
        <v>145204</v>
      </c>
      <c r="K23" s="209">
        <f t="shared" si="169"/>
        <v>165576</v>
      </c>
      <c r="L23" s="209">
        <f t="shared" si="169"/>
        <v>195887</v>
      </c>
      <c r="M23" s="209">
        <f t="shared" si="169"/>
        <v>207703</v>
      </c>
      <c r="N23" s="209">
        <f t="shared" si="169"/>
        <v>175192</v>
      </c>
      <c r="O23" s="209">
        <f t="shared" si="169"/>
        <v>195577</v>
      </c>
      <c r="P23" s="210">
        <f t="shared" si="169"/>
        <v>0</v>
      </c>
      <c r="Q23" s="211">
        <f t="shared" si="169"/>
        <v>0</v>
      </c>
      <c r="R23" s="211">
        <f t="shared" si="169"/>
        <v>1596677</v>
      </c>
      <c r="S23" s="211">
        <f t="shared" si="169"/>
        <v>1722549</v>
      </c>
      <c r="T23" s="211">
        <f t="shared" si="169"/>
        <v>1716157</v>
      </c>
      <c r="U23" s="211">
        <f t="shared" si="169"/>
        <v>1789770</v>
      </c>
      <c r="V23" s="211">
        <f t="shared" si="169"/>
        <v>1907871</v>
      </c>
      <c r="W23" s="212">
        <f t="shared" si="169"/>
        <v>2093537</v>
      </c>
      <c r="X23" s="209">
        <f t="shared" si="169"/>
        <v>2244507</v>
      </c>
      <c r="Y23" s="209">
        <f t="shared" si="169"/>
        <v>2362839</v>
      </c>
      <c r="Z23" s="209">
        <f t="shared" si="169"/>
        <v>2445665</v>
      </c>
      <c r="AA23" s="209">
        <f t="shared" si="169"/>
        <v>2790162</v>
      </c>
      <c r="AB23" s="209">
        <f t="shared" si="169"/>
        <v>2771556</v>
      </c>
      <c r="AC23" s="209">
        <f t="shared" si="169"/>
        <v>2814271</v>
      </c>
      <c r="AD23" s="210">
        <f t="shared" si="169"/>
        <v>0</v>
      </c>
      <c r="AE23" s="211">
        <f t="shared" si="169"/>
        <v>0</v>
      </c>
      <c r="AF23" s="211">
        <f t="shared" si="169"/>
        <v>838963</v>
      </c>
      <c r="AG23" s="211">
        <f t="shared" si="169"/>
        <v>858390</v>
      </c>
      <c r="AH23" s="212">
        <f t="shared" si="169"/>
        <v>865636</v>
      </c>
      <c r="AI23" s="211">
        <f t="shared" si="169"/>
        <v>866307</v>
      </c>
      <c r="AJ23" s="211">
        <f t="shared" si="169"/>
        <v>859364</v>
      </c>
      <c r="AK23" s="212">
        <f t="shared" si="169"/>
        <v>918519</v>
      </c>
      <c r="AL23" s="209">
        <f t="shared" si="169"/>
        <v>965763</v>
      </c>
      <c r="AM23" s="209">
        <f t="shared" si="169"/>
        <v>1043643</v>
      </c>
      <c r="AN23" s="209">
        <f t="shared" si="169"/>
        <v>997899</v>
      </c>
      <c r="AO23" s="209">
        <f t="shared" si="169"/>
        <v>1323918</v>
      </c>
      <c r="AP23" s="379">
        <f t="shared" si="169"/>
        <v>1160386</v>
      </c>
      <c r="AQ23" s="210">
        <f t="shared" si="169"/>
        <v>0</v>
      </c>
      <c r="AR23" s="211">
        <f t="shared" si="169"/>
        <v>0</v>
      </c>
      <c r="AS23" s="211">
        <f t="shared" si="169"/>
        <v>681483</v>
      </c>
      <c r="AT23" s="211">
        <f t="shared" si="169"/>
        <v>700929</v>
      </c>
      <c r="AU23" s="211">
        <f t="shared" si="169"/>
        <v>721201</v>
      </c>
      <c r="AV23" s="211">
        <f t="shared" si="169"/>
        <v>753032</v>
      </c>
      <c r="AW23" s="211">
        <f t="shared" si="169"/>
        <v>758374</v>
      </c>
      <c r="AX23" s="213">
        <f t="shared" si="169"/>
        <v>869559</v>
      </c>
      <c r="AY23" s="209">
        <f t="shared" si="169"/>
        <v>859679</v>
      </c>
      <c r="AZ23" s="209">
        <f t="shared" si="169"/>
        <v>903797</v>
      </c>
      <c r="BA23" s="209">
        <f t="shared" si="169"/>
        <v>818478</v>
      </c>
      <c r="BB23" s="209">
        <f t="shared" si="169"/>
        <v>1032072</v>
      </c>
      <c r="BC23" s="209">
        <f t="shared" si="169"/>
        <v>801441</v>
      </c>
      <c r="BD23" s="210">
        <f t="shared" si="169"/>
        <v>0</v>
      </c>
      <c r="BE23" s="211">
        <f t="shared" si="169"/>
        <v>0</v>
      </c>
      <c r="BF23" s="211">
        <f t="shared" si="169"/>
        <v>3117123</v>
      </c>
      <c r="BG23" s="211">
        <f t="shared" si="169"/>
        <v>3281868</v>
      </c>
      <c r="BH23" s="211">
        <f t="shared" si="169"/>
        <v>3302994</v>
      </c>
      <c r="BI23" s="211">
        <f t="shared" si="169"/>
        <v>3409109</v>
      </c>
      <c r="BJ23" s="211">
        <f t="shared" si="169"/>
        <v>3525609</v>
      </c>
      <c r="BK23" s="211">
        <f t="shared" si="169"/>
        <v>3881615</v>
      </c>
      <c r="BL23" s="209">
        <f t="shared" si="169"/>
        <v>4069949</v>
      </c>
      <c r="BM23" s="209">
        <f t="shared" si="169"/>
        <v>4310279</v>
      </c>
      <c r="BN23" s="209">
        <f t="shared" si="169"/>
        <v>4262042</v>
      </c>
      <c r="BO23" s="209">
        <f t="shared" si="169"/>
        <v>5146152</v>
      </c>
      <c r="BP23" s="209">
        <f t="shared" ref="BP23" si="170">SUM(BP25:BP37)</f>
        <v>4733383</v>
      </c>
      <c r="BQ23" s="214">
        <f t="shared" si="169"/>
        <v>1406803</v>
      </c>
      <c r="BR23" s="213">
        <f t="shared" si="169"/>
        <v>1427704</v>
      </c>
      <c r="BS23" s="213">
        <f t="shared" si="169"/>
        <v>1443415</v>
      </c>
      <c r="BT23" s="213">
        <f t="shared" si="169"/>
        <v>1454893</v>
      </c>
      <c r="BU23" s="213">
        <f t="shared" si="169"/>
        <v>1504806.5</v>
      </c>
      <c r="BV23" s="213">
        <f t="shared" ref="BV23:EN23" si="171">SUM(BV25:BV37)</f>
        <v>1554720</v>
      </c>
      <c r="BW23" s="209">
        <f t="shared" si="171"/>
        <v>1592197</v>
      </c>
      <c r="BX23" s="209">
        <f t="shared" si="171"/>
        <v>1699077</v>
      </c>
      <c r="BY23" s="209">
        <f t="shared" si="171"/>
        <v>1567855</v>
      </c>
      <c r="BZ23" s="209">
        <f t="shared" si="171"/>
        <v>2076616</v>
      </c>
      <c r="CA23" s="209">
        <f t="shared" si="171"/>
        <v>1737828</v>
      </c>
      <c r="CB23" s="209">
        <f t="shared" si="171"/>
        <v>1891635</v>
      </c>
      <c r="CC23" s="214">
        <f t="shared" si="171"/>
        <v>89035</v>
      </c>
      <c r="CD23" s="213">
        <f t="shared" si="171"/>
        <v>101548</v>
      </c>
      <c r="CE23" s="213">
        <f t="shared" si="171"/>
        <v>112241</v>
      </c>
      <c r="CF23" s="213">
        <f t="shared" si="171"/>
        <v>131442</v>
      </c>
      <c r="CG23" s="213">
        <f t="shared" si="171"/>
        <v>160733</v>
      </c>
      <c r="CH23" s="213">
        <f t="shared" si="171"/>
        <v>190024</v>
      </c>
      <c r="CI23" s="209">
        <f t="shared" si="171"/>
        <v>195006</v>
      </c>
      <c r="CJ23" s="209">
        <f t="shared" si="171"/>
        <v>210693</v>
      </c>
      <c r="CK23" s="209">
        <f t="shared" si="171"/>
        <v>205596</v>
      </c>
      <c r="CL23" s="209">
        <f t="shared" si="171"/>
        <v>247340</v>
      </c>
      <c r="CM23" s="209">
        <f t="shared" si="171"/>
        <v>198305</v>
      </c>
      <c r="CN23" s="209">
        <f t="shared" si="171"/>
        <v>216059</v>
      </c>
      <c r="CO23" s="214">
        <f t="shared" si="171"/>
        <v>1495838</v>
      </c>
      <c r="CP23" s="213">
        <f t="shared" si="171"/>
        <v>1529252</v>
      </c>
      <c r="CQ23" s="213">
        <f t="shared" si="171"/>
        <v>1555656</v>
      </c>
      <c r="CR23" s="213">
        <f t="shared" si="171"/>
        <v>1586335</v>
      </c>
      <c r="CS23" s="213">
        <f t="shared" si="171"/>
        <v>1665539.5</v>
      </c>
      <c r="CT23" s="213">
        <f t="shared" si="171"/>
        <v>1744744</v>
      </c>
      <c r="CU23" s="209">
        <f t="shared" si="171"/>
        <v>1787203</v>
      </c>
      <c r="CV23" s="209">
        <f t="shared" si="171"/>
        <v>1909770</v>
      </c>
      <c r="CW23" s="209">
        <f t="shared" si="171"/>
        <v>1773451</v>
      </c>
      <c r="CX23" s="209">
        <f t="shared" si="171"/>
        <v>2323956</v>
      </c>
      <c r="CY23" s="209">
        <f t="shared" ref="CY23:CZ23" si="172">SUM(CY25:CY37)</f>
        <v>1936133</v>
      </c>
      <c r="CZ23" s="209">
        <f t="shared" si="172"/>
        <v>2107694</v>
      </c>
      <c r="DA23" s="214">
        <f t="shared" si="171"/>
        <v>24608</v>
      </c>
      <c r="DB23" s="213">
        <f t="shared" si="171"/>
        <v>30067</v>
      </c>
      <c r="DC23" s="213">
        <f t="shared" si="171"/>
        <v>31181</v>
      </c>
      <c r="DD23" s="213">
        <f t="shared" si="171"/>
        <v>33004</v>
      </c>
      <c r="DE23" s="213">
        <f t="shared" si="171"/>
        <v>38169</v>
      </c>
      <c r="DF23" s="213">
        <f t="shared" si="171"/>
        <v>43334</v>
      </c>
      <c r="DG23" s="209">
        <f t="shared" si="171"/>
        <v>38239</v>
      </c>
      <c r="DH23" s="209">
        <f t="shared" si="171"/>
        <v>37670</v>
      </c>
      <c r="DI23" s="209">
        <f t="shared" si="171"/>
        <v>42926</v>
      </c>
      <c r="DJ23" s="209">
        <f t="shared" si="171"/>
        <v>32034</v>
      </c>
      <c r="DK23" s="209">
        <f t="shared" si="171"/>
        <v>25694</v>
      </c>
      <c r="DL23" s="209">
        <f t="shared" si="171"/>
        <v>25742</v>
      </c>
      <c r="DM23" s="215">
        <f t="shared" si="171"/>
        <v>0</v>
      </c>
      <c r="DN23" s="211">
        <f t="shared" si="171"/>
        <v>0</v>
      </c>
      <c r="DO23" s="211">
        <f t="shared" si="171"/>
        <v>295139</v>
      </c>
      <c r="DP23" s="211">
        <f t="shared" si="171"/>
        <v>27707</v>
      </c>
      <c r="DQ23" s="211">
        <f t="shared" si="171"/>
        <v>23822</v>
      </c>
      <c r="DR23" s="211">
        <f t="shared" si="171"/>
        <v>30244</v>
      </c>
      <c r="DS23" s="211">
        <f t="shared" si="171"/>
        <v>31432</v>
      </c>
      <c r="DT23" s="212">
        <f t="shared" si="171"/>
        <v>94115</v>
      </c>
      <c r="DU23" s="209">
        <f t="shared" si="171"/>
        <v>56116</v>
      </c>
      <c r="DV23" s="209">
        <f t="shared" si="171"/>
        <v>21701</v>
      </c>
      <c r="DW23" s="209">
        <f t="shared" si="171"/>
        <v>16588</v>
      </c>
      <c r="DX23" s="209">
        <f t="shared" si="171"/>
        <v>15036</v>
      </c>
      <c r="DY23" s="209">
        <f t="shared" si="171"/>
        <v>10672</v>
      </c>
      <c r="DZ23" s="209">
        <f t="shared" si="171"/>
        <v>5917</v>
      </c>
      <c r="EA23" s="210">
        <f t="shared" si="171"/>
        <v>0</v>
      </c>
      <c r="EB23" s="211">
        <f t="shared" si="171"/>
        <v>0</v>
      </c>
      <c r="EC23" s="211">
        <f t="shared" si="171"/>
        <v>3464302</v>
      </c>
      <c r="ED23" s="211">
        <f t="shared" si="171"/>
        <v>3380766</v>
      </c>
      <c r="EE23" s="211">
        <f t="shared" si="171"/>
        <v>3408311</v>
      </c>
      <c r="EF23" s="211">
        <f t="shared" si="171"/>
        <v>3547103</v>
      </c>
      <c r="EG23" s="211">
        <f t="shared" si="171"/>
        <v>3677245</v>
      </c>
      <c r="EH23" s="216">
        <f t="shared" si="171"/>
        <v>4151187</v>
      </c>
      <c r="EI23" s="209">
        <f t="shared" si="171"/>
        <v>4271269</v>
      </c>
      <c r="EJ23" s="209">
        <f t="shared" si="171"/>
        <v>4497556</v>
      </c>
      <c r="EK23" s="209">
        <f t="shared" si="171"/>
        <v>4732319</v>
      </c>
      <c r="EL23" s="209">
        <f t="shared" si="171"/>
        <v>5368891</v>
      </c>
      <c r="EM23" s="209">
        <f t="shared" si="171"/>
        <v>4919247</v>
      </c>
      <c r="EN23" s="209">
        <f t="shared" si="171"/>
        <v>5149201</v>
      </c>
      <c r="EO23" s="47"/>
    </row>
    <row r="24" spans="1:158" s="4" customFormat="1">
      <c r="A24" s="197" t="s">
        <v>88</v>
      </c>
      <c r="B24" s="217">
        <f>(B23/B$4)*100</f>
        <v>0</v>
      </c>
      <c r="C24" s="35"/>
      <c r="D24" s="35"/>
      <c r="E24" s="35"/>
      <c r="F24" s="35"/>
      <c r="G24" s="35"/>
      <c r="H24" s="35"/>
      <c r="I24" s="129"/>
      <c r="J24" s="129"/>
      <c r="K24" s="129"/>
      <c r="L24" s="129"/>
      <c r="M24" s="129"/>
      <c r="N24" s="129"/>
      <c r="O24" s="129"/>
      <c r="P24" s="47"/>
      <c r="W24" s="187"/>
      <c r="X24" s="129"/>
      <c r="Y24" s="129"/>
      <c r="Z24" s="129"/>
      <c r="AA24" s="129"/>
      <c r="AB24" s="129"/>
      <c r="AC24" s="129"/>
      <c r="AD24" s="47"/>
      <c r="AH24" s="187"/>
      <c r="AK24" s="187"/>
      <c r="AL24" s="129"/>
      <c r="AM24" s="129"/>
      <c r="AN24" s="129"/>
      <c r="AO24" s="129"/>
      <c r="AP24" s="380"/>
      <c r="AQ24" s="47"/>
      <c r="AX24" s="95"/>
      <c r="AY24" s="129"/>
      <c r="AZ24" s="129"/>
      <c r="BA24" s="129"/>
      <c r="BB24" s="129"/>
      <c r="BC24" s="129"/>
      <c r="BD24" s="47"/>
      <c r="BL24" s="129"/>
      <c r="BM24" s="129"/>
      <c r="BN24" s="129"/>
      <c r="BO24" s="129"/>
      <c r="BP24" s="129"/>
      <c r="BQ24" s="94"/>
      <c r="BR24" s="95"/>
      <c r="BS24" s="95"/>
      <c r="BT24" s="95"/>
      <c r="BU24" s="95"/>
      <c r="BV24" s="95"/>
      <c r="BW24" s="129"/>
      <c r="BX24" s="129"/>
      <c r="BY24" s="129"/>
      <c r="BZ24" s="129"/>
      <c r="CA24" s="129"/>
      <c r="CB24" s="129"/>
      <c r="CC24" s="94"/>
      <c r="CD24" s="95"/>
      <c r="CE24" s="95"/>
      <c r="CF24" s="95"/>
      <c r="CG24" s="95"/>
      <c r="CH24" s="95"/>
      <c r="CI24" s="129"/>
      <c r="CJ24" s="129"/>
      <c r="CK24" s="129"/>
      <c r="CL24" s="129"/>
      <c r="CM24" s="129"/>
      <c r="CN24" s="129"/>
      <c r="CO24" s="96"/>
      <c r="CP24" s="117"/>
      <c r="CQ24" s="117"/>
      <c r="CR24" s="117"/>
      <c r="CS24" s="117"/>
      <c r="CT24" s="117"/>
      <c r="CU24" s="191"/>
      <c r="CV24" s="191"/>
      <c r="CW24" s="191"/>
      <c r="CX24" s="191"/>
      <c r="CY24" s="191"/>
      <c r="CZ24" s="191"/>
      <c r="DA24" s="94"/>
      <c r="DB24" s="95"/>
      <c r="DC24" s="95"/>
      <c r="DD24" s="95"/>
      <c r="DE24" s="95"/>
      <c r="DF24" s="95"/>
      <c r="DG24" s="129"/>
      <c r="DH24" s="129"/>
      <c r="DI24" s="129"/>
      <c r="DJ24" s="129"/>
      <c r="DK24" s="129"/>
      <c r="DL24" s="129"/>
      <c r="DM24" s="198"/>
      <c r="DT24" s="187"/>
      <c r="DU24" s="129"/>
      <c r="DV24" s="129"/>
      <c r="DW24" s="129"/>
      <c r="DX24" s="129"/>
      <c r="DY24" s="129"/>
      <c r="DZ24" s="129"/>
      <c r="EA24" s="47"/>
      <c r="EH24" s="192"/>
      <c r="EI24" s="129"/>
      <c r="EJ24" s="129"/>
      <c r="EK24" s="129"/>
      <c r="EL24" s="129"/>
      <c r="EM24" s="129"/>
      <c r="EN24" s="129"/>
      <c r="EO24" s="47"/>
    </row>
    <row r="25" spans="1:158" s="4" customFormat="1">
      <c r="A25" s="4" t="s">
        <v>34</v>
      </c>
      <c r="B25" s="112"/>
      <c r="C25" s="51"/>
      <c r="D25" s="201">
        <v>669</v>
      </c>
      <c r="E25" s="53">
        <v>711</v>
      </c>
      <c r="F25" s="53">
        <v>1176</v>
      </c>
      <c r="G25" s="51">
        <v>1338</v>
      </c>
      <c r="H25" s="51">
        <v>1236</v>
      </c>
      <c r="I25" s="112">
        <v>1255</v>
      </c>
      <c r="J25" s="104">
        <v>1342</v>
      </c>
      <c r="K25" s="104">
        <v>1080</v>
      </c>
      <c r="L25" s="104">
        <v>1194</v>
      </c>
      <c r="M25" s="104">
        <v>1117</v>
      </c>
      <c r="N25" s="104">
        <v>1126</v>
      </c>
      <c r="O25" s="104">
        <v>1151</v>
      </c>
      <c r="P25" s="52"/>
      <c r="Q25" s="53"/>
      <c r="R25" s="53">
        <v>10081</v>
      </c>
      <c r="S25" s="53">
        <v>10695</v>
      </c>
      <c r="T25" s="53">
        <v>10061</v>
      </c>
      <c r="U25" s="53">
        <v>9726</v>
      </c>
      <c r="V25" s="53">
        <v>10088</v>
      </c>
      <c r="W25" s="104">
        <v>11200</v>
      </c>
      <c r="X25" s="104">
        <v>13248</v>
      </c>
      <c r="Y25" s="104">
        <v>13746</v>
      </c>
      <c r="Z25" s="104">
        <v>13807</v>
      </c>
      <c r="AA25" s="104">
        <v>15182</v>
      </c>
      <c r="AB25" s="104">
        <v>16455</v>
      </c>
      <c r="AC25" s="104">
        <v>16010</v>
      </c>
      <c r="AD25" s="52"/>
      <c r="AE25" s="53"/>
      <c r="AF25" s="53">
        <v>9122</v>
      </c>
      <c r="AG25" s="53">
        <v>8725</v>
      </c>
      <c r="AH25" s="187">
        <v>7932</v>
      </c>
      <c r="AI25" s="53">
        <v>7133</v>
      </c>
      <c r="AJ25" s="53">
        <v>6650</v>
      </c>
      <c r="AK25" s="104">
        <v>6411</v>
      </c>
      <c r="AL25" s="104">
        <v>7128</v>
      </c>
      <c r="AM25" s="104">
        <v>6912</v>
      </c>
      <c r="AN25" s="104">
        <v>7334</v>
      </c>
      <c r="AO25" s="104">
        <v>8189</v>
      </c>
      <c r="AP25" s="377">
        <v>9634</v>
      </c>
      <c r="AQ25" s="52"/>
      <c r="AR25" s="53"/>
      <c r="AS25" s="53">
        <v>10811</v>
      </c>
      <c r="AT25" s="53">
        <v>10380</v>
      </c>
      <c r="AU25" s="53">
        <v>10090</v>
      </c>
      <c r="AV25" s="53">
        <v>9517</v>
      </c>
      <c r="AW25" s="53">
        <v>8583</v>
      </c>
      <c r="AX25" s="104">
        <v>8522</v>
      </c>
      <c r="AY25" s="104">
        <v>8886</v>
      </c>
      <c r="AZ25" s="104">
        <v>8184</v>
      </c>
      <c r="BA25" s="104">
        <v>7997</v>
      </c>
      <c r="BB25" s="104">
        <v>7564</v>
      </c>
      <c r="BC25" s="104">
        <v>7692</v>
      </c>
      <c r="BD25" s="52"/>
      <c r="BE25" s="53"/>
      <c r="BF25" s="56">
        <f t="shared" ref="BF25:BF37" si="173">(AS25+AF25+R25)</f>
        <v>30014</v>
      </c>
      <c r="BG25" s="56">
        <f t="shared" ref="BG25:BG37" si="174">(AT25+AG25+S25)</f>
        <v>29800</v>
      </c>
      <c r="BH25" s="56">
        <v>28083</v>
      </c>
      <c r="BI25" s="56">
        <f t="shared" ref="BI25:BI37" si="175">(AV25+AI25+U25)</f>
        <v>26376</v>
      </c>
      <c r="BJ25" s="56">
        <f t="shared" ref="BJ25:BJ37" si="176">(AW25+AJ25+V25)</f>
        <v>25321</v>
      </c>
      <c r="BK25" s="56">
        <f t="shared" ref="BK25:BK37" si="177">(AX25+AK25+W25)</f>
        <v>26133</v>
      </c>
      <c r="BL25" s="56">
        <f t="shared" ref="BL25:BL37" si="178">(AY25+AL25+X25)</f>
        <v>29262</v>
      </c>
      <c r="BM25" s="56">
        <f t="shared" ref="BM25:BM37" si="179">(AZ25+AM25+Y25)</f>
        <v>28842</v>
      </c>
      <c r="BN25" s="56">
        <f t="shared" ref="BN25:BN37" si="180">(BA25+AN25+Z25)</f>
        <v>29138</v>
      </c>
      <c r="BO25" s="56">
        <f t="shared" ref="BO25:BO37" si="181">(BB25+AO25+AA25)</f>
        <v>30935</v>
      </c>
      <c r="BP25" s="56">
        <f t="shared" ref="BP25:BP37" si="182">(BC25+AP25+AB25)</f>
        <v>33781</v>
      </c>
      <c r="BQ25" s="52">
        <v>18297</v>
      </c>
      <c r="BR25" s="53">
        <v>17479</v>
      </c>
      <c r="BS25" s="53">
        <v>16264</v>
      </c>
      <c r="BT25" s="53">
        <v>14722</v>
      </c>
      <c r="BU25" s="203">
        <f t="shared" ref="BU25:BU37" si="183">((BV25-BT25)/2)+BT25</f>
        <v>13758.5</v>
      </c>
      <c r="BV25" s="104">
        <v>12795</v>
      </c>
      <c r="BW25" s="104">
        <v>13490</v>
      </c>
      <c r="BX25" s="104">
        <v>12562</v>
      </c>
      <c r="BY25" s="104">
        <v>12685</v>
      </c>
      <c r="BZ25" s="104">
        <v>13399</v>
      </c>
      <c r="CA25" s="104">
        <v>14894</v>
      </c>
      <c r="CB25" s="104">
        <v>15353</v>
      </c>
      <c r="CC25" s="52">
        <v>1372</v>
      </c>
      <c r="CD25" s="53">
        <v>1414</v>
      </c>
      <c r="CE25" s="53">
        <v>1476</v>
      </c>
      <c r="CF25" s="53">
        <v>1656</v>
      </c>
      <c r="CG25" s="203">
        <f t="shared" ref="CG25:CG37" si="184">((CH25-CF25)/2)+CF25</f>
        <v>1873</v>
      </c>
      <c r="CH25" s="104">
        <v>2090</v>
      </c>
      <c r="CI25" s="104">
        <v>2485</v>
      </c>
      <c r="CJ25" s="104">
        <v>2490</v>
      </c>
      <c r="CK25" s="104">
        <v>2591</v>
      </c>
      <c r="CL25" s="104">
        <v>2345</v>
      </c>
      <c r="CM25" s="104">
        <v>2211</v>
      </c>
      <c r="CN25" s="104">
        <v>2101</v>
      </c>
      <c r="CO25" s="106">
        <f t="shared" ref="CO25:CO37" si="185">SUM(CC25+BQ25)</f>
        <v>19669</v>
      </c>
      <c r="CP25" s="107">
        <f t="shared" ref="CP25:CP37" si="186">SUM(CD25+BR25)</f>
        <v>18893</v>
      </c>
      <c r="CQ25" s="107">
        <f t="shared" ref="CQ25:CQ37" si="187">SUM(CE25+BS25)</f>
        <v>17740</v>
      </c>
      <c r="CR25" s="107">
        <f t="shared" ref="CR25:CR37" si="188">SUM(CF25+BT25)</f>
        <v>16378</v>
      </c>
      <c r="CS25" s="107">
        <f t="shared" ref="CS25:CS37" si="189">SUM(CG25+BU25)</f>
        <v>15631.5</v>
      </c>
      <c r="CT25" s="107">
        <f t="shared" ref="CT25:CT37" si="190">SUM(CH25+BV25)</f>
        <v>14885</v>
      </c>
      <c r="CU25" s="107">
        <f t="shared" ref="CU25:CU37" si="191">SUM(CI25+BW25)</f>
        <v>15975</v>
      </c>
      <c r="CV25" s="107">
        <f t="shared" ref="CV25:CV37" si="192">SUM(CJ25+BX25)</f>
        <v>15052</v>
      </c>
      <c r="CW25" s="107">
        <f t="shared" ref="CW25:CW37" si="193">SUM(CK25+BY25)</f>
        <v>15276</v>
      </c>
      <c r="CX25" s="107">
        <f t="shared" ref="CX25:CX37" si="194">SUM(CL25+BZ25)</f>
        <v>15744</v>
      </c>
      <c r="CY25" s="107">
        <f t="shared" ref="CY25:CY37" si="195">SUM(CM25+CA25)</f>
        <v>17105</v>
      </c>
      <c r="CZ25" s="107">
        <f t="shared" ref="CZ25:CZ37" si="196">SUM(CN25+CB25)</f>
        <v>17454</v>
      </c>
      <c r="DA25" s="52">
        <v>264</v>
      </c>
      <c r="DB25" s="53">
        <v>212</v>
      </c>
      <c r="DC25" s="53">
        <v>282</v>
      </c>
      <c r="DD25" s="53">
        <v>272</v>
      </c>
      <c r="DE25" s="203">
        <f t="shared" ref="DE25:DE37" si="197">((DF25-DD25)/2)+DD25</f>
        <v>160</v>
      </c>
      <c r="DF25" s="53">
        <v>48</v>
      </c>
      <c r="DG25" s="104">
        <v>39</v>
      </c>
      <c r="DH25" s="104">
        <v>44</v>
      </c>
      <c r="DI25" s="104">
        <v>55</v>
      </c>
      <c r="DJ25" s="104">
        <v>9</v>
      </c>
      <c r="DK25" s="104">
        <v>221</v>
      </c>
      <c r="DL25" s="104">
        <v>263</v>
      </c>
      <c r="DM25" s="57"/>
      <c r="DN25" s="53"/>
      <c r="DO25" s="53">
        <v>110</v>
      </c>
      <c r="DP25" s="53">
        <v>171</v>
      </c>
      <c r="DQ25" s="53">
        <v>137</v>
      </c>
      <c r="DR25" s="53">
        <v>201</v>
      </c>
      <c r="DS25" s="53">
        <v>391</v>
      </c>
      <c r="DT25" s="104">
        <v>368</v>
      </c>
      <c r="DU25" s="104">
        <v>431</v>
      </c>
      <c r="DV25" s="104">
        <v>309</v>
      </c>
      <c r="DW25" s="104">
        <v>284</v>
      </c>
      <c r="DX25" s="104">
        <v>392</v>
      </c>
      <c r="DY25" s="104">
        <v>25</v>
      </c>
      <c r="DZ25" s="104">
        <v>12</v>
      </c>
      <c r="EA25" s="52"/>
      <c r="EB25" s="53"/>
      <c r="EC25" s="53">
        <v>30793</v>
      </c>
      <c r="ED25" s="53">
        <v>30682</v>
      </c>
      <c r="EE25" s="53">
        <v>29396</v>
      </c>
      <c r="EF25" s="112">
        <v>27915</v>
      </c>
      <c r="EG25" s="112">
        <v>26948</v>
      </c>
      <c r="EH25" s="204">
        <v>27756</v>
      </c>
      <c r="EI25" s="104">
        <v>31035</v>
      </c>
      <c r="EJ25" s="104">
        <v>30231</v>
      </c>
      <c r="EK25" s="104">
        <v>30616</v>
      </c>
      <c r="EL25" s="104">
        <v>32444</v>
      </c>
      <c r="EM25" s="104">
        <v>34932</v>
      </c>
      <c r="EN25" s="104">
        <v>34890</v>
      </c>
      <c r="EO25" s="54"/>
      <c r="EP25" s="51"/>
      <c r="EQ25" s="51"/>
      <c r="ER25" s="51"/>
      <c r="ES25" s="59">
        <f t="shared" ref="ES25:ES37" si="198">(DQ25/EE25)</f>
        <v>4.6604980269424412E-3</v>
      </c>
      <c r="ET25" s="59">
        <f t="shared" ref="ET25:ET37" si="199">(DR25/EF25)</f>
        <v>7.2004298764105322E-3</v>
      </c>
      <c r="EU25" s="59">
        <f t="shared" ref="EU25:EU37" si="200">(DS25/EG25)</f>
        <v>1.450942556033843E-2</v>
      </c>
      <c r="EV25" s="59">
        <f t="shared" ref="EV25:EV37" si="201">(DT25/EH25)</f>
        <v>1.3258394581351779E-2</v>
      </c>
      <c r="EW25" s="59">
        <f t="shared" ref="EW25:EW37" si="202">(DU25/EI25)</f>
        <v>1.3887546318672466E-2</v>
      </c>
      <c r="EX25" s="59">
        <f t="shared" ref="EX25:EX37" si="203">(DV25/EJ25)</f>
        <v>1.0221296020641063E-2</v>
      </c>
      <c r="EY25" s="59">
        <f t="shared" ref="EY25:EY37" si="204">(DW25/EK25)</f>
        <v>9.2761954533577221E-3</v>
      </c>
      <c r="EZ25" s="59">
        <f t="shared" ref="EZ25:EZ37" si="205">(DX25/EL25)</f>
        <v>1.2082357292565652E-2</v>
      </c>
      <c r="FA25" s="59">
        <f t="shared" ref="FA25:FA37" si="206">(DY25/EM25)</f>
        <v>7.1567617084621548E-4</v>
      </c>
      <c r="FB25" s="59">
        <f t="shared" ref="FB25:FB37" si="207">(DZ25/EN25)</f>
        <v>3.4393809114359415E-4</v>
      </c>
    </row>
    <row r="26" spans="1:158" s="4" customFormat="1">
      <c r="A26" s="4" t="s">
        <v>35</v>
      </c>
      <c r="B26" s="112"/>
      <c r="C26" s="51"/>
      <c r="D26" s="201">
        <v>6512</v>
      </c>
      <c r="E26" s="53">
        <v>6802</v>
      </c>
      <c r="F26" s="53">
        <v>8352</v>
      </c>
      <c r="G26" s="51">
        <v>11119</v>
      </c>
      <c r="H26" s="51">
        <v>16088</v>
      </c>
      <c r="I26" s="112">
        <v>17699</v>
      </c>
      <c r="J26" s="104">
        <v>17779</v>
      </c>
      <c r="K26" s="104">
        <v>20662</v>
      </c>
      <c r="L26" s="104">
        <v>28248</v>
      </c>
      <c r="M26" s="104">
        <v>25204</v>
      </c>
      <c r="N26" s="104">
        <v>26258</v>
      </c>
      <c r="O26" s="104">
        <v>31501</v>
      </c>
      <c r="P26" s="68"/>
      <c r="Q26" s="53"/>
      <c r="R26" s="53">
        <v>123609</v>
      </c>
      <c r="S26" s="53">
        <v>130676</v>
      </c>
      <c r="T26" s="53">
        <v>131958</v>
      </c>
      <c r="U26" s="53">
        <v>137017</v>
      </c>
      <c r="V26" s="53">
        <v>148899</v>
      </c>
      <c r="W26" s="104">
        <v>158945</v>
      </c>
      <c r="X26" s="104">
        <v>179062</v>
      </c>
      <c r="Y26" s="104">
        <v>207895</v>
      </c>
      <c r="Z26" s="104">
        <v>198998</v>
      </c>
      <c r="AA26" s="104">
        <v>284782</v>
      </c>
      <c r="AB26" s="104">
        <v>225198</v>
      </c>
      <c r="AC26" s="104">
        <v>255558</v>
      </c>
      <c r="AD26" s="68"/>
      <c r="AE26" s="53"/>
      <c r="AF26" s="53">
        <v>68575</v>
      </c>
      <c r="AG26" s="53">
        <v>68283</v>
      </c>
      <c r="AH26" s="187">
        <v>69618</v>
      </c>
      <c r="AI26" s="53">
        <v>71342</v>
      </c>
      <c r="AJ26" s="53">
        <v>78456</v>
      </c>
      <c r="AK26" s="104">
        <v>77318</v>
      </c>
      <c r="AL26" s="104">
        <v>99889</v>
      </c>
      <c r="AM26" s="104">
        <v>157266</v>
      </c>
      <c r="AN26" s="104">
        <v>90153</v>
      </c>
      <c r="AO26" s="104">
        <v>273364</v>
      </c>
      <c r="AP26" s="377">
        <v>113126</v>
      </c>
      <c r="AQ26" s="68"/>
      <c r="AR26" s="53"/>
      <c r="AS26" s="53">
        <v>64466</v>
      </c>
      <c r="AT26" s="53">
        <v>63310</v>
      </c>
      <c r="AU26" s="53">
        <v>64067</v>
      </c>
      <c r="AV26" s="53">
        <v>67423</v>
      </c>
      <c r="AW26" s="53">
        <v>79288</v>
      </c>
      <c r="AX26" s="104">
        <v>80786</v>
      </c>
      <c r="AY26" s="104">
        <v>107665</v>
      </c>
      <c r="AZ26" s="104">
        <v>154926</v>
      </c>
      <c r="BA26" s="104">
        <v>78859</v>
      </c>
      <c r="BB26" s="104">
        <v>247356</v>
      </c>
      <c r="BC26" s="104">
        <v>99070</v>
      </c>
      <c r="BD26" s="68"/>
      <c r="BE26" s="53"/>
      <c r="BF26" s="56">
        <f t="shared" si="173"/>
        <v>256650</v>
      </c>
      <c r="BG26" s="56">
        <f t="shared" si="174"/>
        <v>262269</v>
      </c>
      <c r="BH26" s="56">
        <v>265643</v>
      </c>
      <c r="BI26" s="56">
        <f t="shared" si="175"/>
        <v>275782</v>
      </c>
      <c r="BJ26" s="56">
        <f t="shared" si="176"/>
        <v>306643</v>
      </c>
      <c r="BK26" s="56">
        <f t="shared" si="177"/>
        <v>317049</v>
      </c>
      <c r="BL26" s="56">
        <f t="shared" si="178"/>
        <v>386616</v>
      </c>
      <c r="BM26" s="56">
        <f t="shared" si="179"/>
        <v>520087</v>
      </c>
      <c r="BN26" s="56">
        <f t="shared" si="180"/>
        <v>368010</v>
      </c>
      <c r="BO26" s="56">
        <f t="shared" si="181"/>
        <v>805502</v>
      </c>
      <c r="BP26" s="56">
        <f t="shared" si="182"/>
        <v>437394</v>
      </c>
      <c r="BQ26" s="52">
        <v>118838</v>
      </c>
      <c r="BR26" s="53">
        <v>118147</v>
      </c>
      <c r="BS26" s="53">
        <v>119279</v>
      </c>
      <c r="BT26" s="53">
        <v>123473</v>
      </c>
      <c r="BU26" s="203">
        <f t="shared" si="183"/>
        <v>129406.5</v>
      </c>
      <c r="BV26" s="104">
        <v>135340</v>
      </c>
      <c r="BW26" s="104">
        <v>179597</v>
      </c>
      <c r="BX26" s="104">
        <v>276624</v>
      </c>
      <c r="BY26" s="104">
        <v>145876</v>
      </c>
      <c r="BZ26" s="104">
        <v>465621</v>
      </c>
      <c r="CA26" s="104">
        <v>183925</v>
      </c>
      <c r="CB26" s="104">
        <v>356737</v>
      </c>
      <c r="CC26" s="52">
        <v>11299</v>
      </c>
      <c r="CD26" s="53">
        <v>10688</v>
      </c>
      <c r="CE26" s="53">
        <v>11349</v>
      </c>
      <c r="CF26" s="53">
        <v>12211</v>
      </c>
      <c r="CG26" s="203">
        <f t="shared" si="184"/>
        <v>15087.5</v>
      </c>
      <c r="CH26" s="104">
        <v>17964</v>
      </c>
      <c r="CI26" s="104">
        <v>23829</v>
      </c>
      <c r="CJ26" s="104">
        <v>31635</v>
      </c>
      <c r="CK26" s="104">
        <v>19533</v>
      </c>
      <c r="CL26" s="104">
        <v>50816</v>
      </c>
      <c r="CM26" s="104">
        <v>25010</v>
      </c>
      <c r="CN26" s="104">
        <v>45552</v>
      </c>
      <c r="CO26" s="106">
        <f t="shared" si="185"/>
        <v>130137</v>
      </c>
      <c r="CP26" s="107">
        <f t="shared" si="186"/>
        <v>128835</v>
      </c>
      <c r="CQ26" s="107">
        <f t="shared" si="187"/>
        <v>130628</v>
      </c>
      <c r="CR26" s="107">
        <f t="shared" si="188"/>
        <v>135684</v>
      </c>
      <c r="CS26" s="107">
        <f t="shared" si="189"/>
        <v>144494</v>
      </c>
      <c r="CT26" s="107">
        <f t="shared" si="190"/>
        <v>153304</v>
      </c>
      <c r="CU26" s="107">
        <f t="shared" si="191"/>
        <v>203426</v>
      </c>
      <c r="CV26" s="107">
        <f t="shared" si="192"/>
        <v>308259</v>
      </c>
      <c r="CW26" s="107">
        <f t="shared" si="193"/>
        <v>165409</v>
      </c>
      <c r="CX26" s="107">
        <f t="shared" si="194"/>
        <v>516437</v>
      </c>
      <c r="CY26" s="107">
        <f t="shared" si="195"/>
        <v>208935</v>
      </c>
      <c r="CZ26" s="107">
        <f t="shared" si="196"/>
        <v>402289</v>
      </c>
      <c r="DA26" s="52">
        <v>2904</v>
      </c>
      <c r="DB26" s="53">
        <v>2758</v>
      </c>
      <c r="DC26" s="53">
        <v>3057</v>
      </c>
      <c r="DD26" s="53">
        <v>3081</v>
      </c>
      <c r="DE26" s="203">
        <f t="shared" si="197"/>
        <v>3940.5</v>
      </c>
      <c r="DF26" s="53">
        <v>4800</v>
      </c>
      <c r="DG26" s="104">
        <v>4128</v>
      </c>
      <c r="DH26" s="104">
        <v>3933</v>
      </c>
      <c r="DI26" s="104">
        <v>3603</v>
      </c>
      <c r="DJ26" s="104">
        <v>4283</v>
      </c>
      <c r="DK26" s="104">
        <v>3261</v>
      </c>
      <c r="DL26" s="104">
        <v>4443</v>
      </c>
      <c r="DM26" s="69"/>
      <c r="DN26" s="58"/>
      <c r="DO26" s="58">
        <v>6697</v>
      </c>
      <c r="DP26" s="53">
        <v>3007</v>
      </c>
      <c r="DQ26" s="53">
        <v>3410</v>
      </c>
      <c r="DR26" s="53">
        <v>4578</v>
      </c>
      <c r="DS26" s="53">
        <v>3428</v>
      </c>
      <c r="DT26" s="104">
        <v>31737</v>
      </c>
      <c r="DU26" s="104">
        <v>26266</v>
      </c>
      <c r="DV26" s="104">
        <v>4848</v>
      </c>
      <c r="DW26" s="104">
        <v>3009</v>
      </c>
      <c r="DX26" s="104">
        <v>1122</v>
      </c>
      <c r="DY26" s="104">
        <v>1101</v>
      </c>
      <c r="DZ26" s="104">
        <v>332</v>
      </c>
      <c r="EA26" s="68"/>
      <c r="EB26" s="58"/>
      <c r="EC26" s="58">
        <v>269859</v>
      </c>
      <c r="ED26" s="53">
        <v>272078</v>
      </c>
      <c r="EE26" s="53">
        <v>277405</v>
      </c>
      <c r="EF26" s="112">
        <v>291479</v>
      </c>
      <c r="EG26" s="112">
        <v>326159</v>
      </c>
      <c r="EH26" s="204">
        <v>366485</v>
      </c>
      <c r="EI26" s="104">
        <v>430661</v>
      </c>
      <c r="EJ26" s="104">
        <v>545597</v>
      </c>
      <c r="EK26" s="104">
        <v>624147</v>
      </c>
      <c r="EL26" s="104">
        <v>831828</v>
      </c>
      <c r="EM26" s="104">
        <v>464753</v>
      </c>
      <c r="EN26" s="104">
        <v>694123</v>
      </c>
      <c r="EO26" s="54"/>
      <c r="EP26" s="51"/>
      <c r="EQ26" s="51"/>
      <c r="ER26" s="51"/>
      <c r="ES26" s="59">
        <f t="shared" si="198"/>
        <v>1.2292496530343722E-2</v>
      </c>
      <c r="ET26" s="59">
        <f t="shared" si="199"/>
        <v>1.5706105757190055E-2</v>
      </c>
      <c r="EU26" s="59">
        <f t="shared" si="200"/>
        <v>1.0510211277321798E-2</v>
      </c>
      <c r="EV26" s="59">
        <f t="shared" si="201"/>
        <v>8.6598360096593316E-2</v>
      </c>
      <c r="EW26" s="59">
        <f t="shared" si="202"/>
        <v>6.0989966586247654E-2</v>
      </c>
      <c r="EX26" s="59">
        <f t="shared" si="203"/>
        <v>8.8856793567413314E-3</v>
      </c>
      <c r="EY26" s="59">
        <f t="shared" si="204"/>
        <v>4.8209796730577896E-3</v>
      </c>
      <c r="EZ26" s="59">
        <f t="shared" si="205"/>
        <v>1.3488365383228264E-3</v>
      </c>
      <c r="FA26" s="59">
        <f t="shared" si="206"/>
        <v>2.3690003076903216E-3</v>
      </c>
      <c r="FB26" s="59">
        <f t="shared" si="207"/>
        <v>4.7830139615025001E-4</v>
      </c>
    </row>
    <row r="27" spans="1:158" s="4" customFormat="1">
      <c r="A27" s="4" t="s">
        <v>36</v>
      </c>
      <c r="B27" s="112"/>
      <c r="C27" s="51"/>
      <c r="D27" s="201">
        <v>23746</v>
      </c>
      <c r="E27" s="53">
        <v>35684</v>
      </c>
      <c r="F27" s="53">
        <v>37806</v>
      </c>
      <c r="G27" s="51">
        <v>47306</v>
      </c>
      <c r="H27" s="51">
        <v>54172</v>
      </c>
      <c r="I27" s="113">
        <v>102672</v>
      </c>
      <c r="J27" s="113">
        <v>68385</v>
      </c>
      <c r="K27" s="104">
        <v>73798</v>
      </c>
      <c r="L27" s="104">
        <v>90868</v>
      </c>
      <c r="M27" s="104">
        <v>81833</v>
      </c>
      <c r="N27" s="104">
        <v>60514</v>
      </c>
      <c r="O27" s="104">
        <v>59574</v>
      </c>
      <c r="P27" s="68"/>
      <c r="Q27" s="53"/>
      <c r="R27" s="53">
        <v>890043</v>
      </c>
      <c r="S27" s="53">
        <v>970001</v>
      </c>
      <c r="T27" s="53">
        <v>952568</v>
      </c>
      <c r="U27" s="53">
        <v>991417</v>
      </c>
      <c r="V27" s="53">
        <v>1056661</v>
      </c>
      <c r="W27" s="104">
        <v>1189880</v>
      </c>
      <c r="X27" s="104">
        <v>1264784</v>
      </c>
      <c r="Y27" s="104">
        <v>1329140</v>
      </c>
      <c r="Z27" s="104">
        <v>1410186</v>
      </c>
      <c r="AA27" s="104">
        <v>1579341</v>
      </c>
      <c r="AB27" s="104">
        <v>1601327</v>
      </c>
      <c r="AC27" s="104">
        <v>1615611</v>
      </c>
      <c r="AD27" s="68"/>
      <c r="AE27" s="53"/>
      <c r="AF27" s="53">
        <v>481233</v>
      </c>
      <c r="AG27" s="53">
        <v>488301</v>
      </c>
      <c r="AH27" s="187">
        <v>487539</v>
      </c>
      <c r="AI27" s="53">
        <v>498141</v>
      </c>
      <c r="AJ27" s="53">
        <v>487124</v>
      </c>
      <c r="AK27" s="104">
        <v>542718</v>
      </c>
      <c r="AL27" s="104">
        <v>528290</v>
      </c>
      <c r="AM27" s="104">
        <v>529611</v>
      </c>
      <c r="AN27" s="104">
        <v>552278</v>
      </c>
      <c r="AO27" s="104">
        <v>618644</v>
      </c>
      <c r="AP27" s="377">
        <v>609555</v>
      </c>
      <c r="AQ27" s="68"/>
      <c r="AR27" s="53"/>
      <c r="AS27" s="53">
        <v>353405</v>
      </c>
      <c r="AT27" s="53">
        <v>361985</v>
      </c>
      <c r="AU27" s="53">
        <v>363539</v>
      </c>
      <c r="AV27" s="53">
        <v>409578</v>
      </c>
      <c r="AW27" s="53">
        <v>405354</v>
      </c>
      <c r="AX27" s="104">
        <v>518512</v>
      </c>
      <c r="AY27" s="104">
        <v>463022</v>
      </c>
      <c r="AZ27" s="104">
        <v>460098</v>
      </c>
      <c r="BA27" s="104">
        <v>470289</v>
      </c>
      <c r="BB27" s="104">
        <v>463886</v>
      </c>
      <c r="BC27" s="104">
        <v>404095</v>
      </c>
      <c r="BD27" s="68"/>
      <c r="BE27" s="53"/>
      <c r="BF27" s="56">
        <f t="shared" si="173"/>
        <v>1724681</v>
      </c>
      <c r="BG27" s="56">
        <f t="shared" si="174"/>
        <v>1820287</v>
      </c>
      <c r="BH27" s="56">
        <v>1803646</v>
      </c>
      <c r="BI27" s="56">
        <f t="shared" si="175"/>
        <v>1899136</v>
      </c>
      <c r="BJ27" s="56">
        <f t="shared" si="176"/>
        <v>1949139</v>
      </c>
      <c r="BK27" s="56">
        <f t="shared" si="177"/>
        <v>2251110</v>
      </c>
      <c r="BL27" s="56">
        <f t="shared" si="178"/>
        <v>2256096</v>
      </c>
      <c r="BM27" s="56">
        <f t="shared" si="179"/>
        <v>2318849</v>
      </c>
      <c r="BN27" s="56">
        <f t="shared" si="180"/>
        <v>2432753</v>
      </c>
      <c r="BO27" s="56">
        <f t="shared" si="181"/>
        <v>2661871</v>
      </c>
      <c r="BP27" s="56">
        <f t="shared" si="182"/>
        <v>2614977</v>
      </c>
      <c r="BQ27" s="52">
        <v>784305</v>
      </c>
      <c r="BR27" s="53">
        <v>780328</v>
      </c>
      <c r="BS27" s="53">
        <v>779872</v>
      </c>
      <c r="BT27" s="53">
        <v>816892</v>
      </c>
      <c r="BU27" s="203">
        <f t="shared" si="183"/>
        <v>866866.5</v>
      </c>
      <c r="BV27" s="104">
        <v>916841</v>
      </c>
      <c r="BW27" s="104">
        <v>860382</v>
      </c>
      <c r="BX27" s="104">
        <v>853870</v>
      </c>
      <c r="BY27" s="104">
        <v>873234</v>
      </c>
      <c r="BZ27" s="104">
        <v>945695</v>
      </c>
      <c r="CA27" s="104">
        <v>897122</v>
      </c>
      <c r="CB27" s="104">
        <v>854410</v>
      </c>
      <c r="CC27" s="52">
        <v>41919</v>
      </c>
      <c r="CD27" s="53">
        <v>54394</v>
      </c>
      <c r="CE27" s="53">
        <v>56149</v>
      </c>
      <c r="CF27" s="53">
        <v>72967</v>
      </c>
      <c r="CG27" s="203">
        <f t="shared" si="184"/>
        <v>94608</v>
      </c>
      <c r="CH27" s="104">
        <v>116249</v>
      </c>
      <c r="CI27" s="104">
        <v>106465</v>
      </c>
      <c r="CJ27" s="104">
        <v>111627</v>
      </c>
      <c r="CK27" s="104">
        <v>120761</v>
      </c>
      <c r="CL27" s="104">
        <v>119264</v>
      </c>
      <c r="CM27" s="104">
        <v>103163</v>
      </c>
      <c r="CN27" s="104">
        <v>93773</v>
      </c>
      <c r="CO27" s="106">
        <f t="shared" si="185"/>
        <v>826224</v>
      </c>
      <c r="CP27" s="107">
        <f t="shared" si="186"/>
        <v>834722</v>
      </c>
      <c r="CQ27" s="107">
        <f t="shared" si="187"/>
        <v>836021</v>
      </c>
      <c r="CR27" s="107">
        <f t="shared" si="188"/>
        <v>889859</v>
      </c>
      <c r="CS27" s="107">
        <f t="shared" si="189"/>
        <v>961474.5</v>
      </c>
      <c r="CT27" s="107">
        <f t="shared" si="190"/>
        <v>1033090</v>
      </c>
      <c r="CU27" s="107">
        <f t="shared" si="191"/>
        <v>966847</v>
      </c>
      <c r="CV27" s="107">
        <f t="shared" si="192"/>
        <v>965497</v>
      </c>
      <c r="CW27" s="107">
        <f t="shared" si="193"/>
        <v>993995</v>
      </c>
      <c r="CX27" s="107">
        <f t="shared" si="194"/>
        <v>1064959</v>
      </c>
      <c r="CY27" s="107">
        <f t="shared" si="195"/>
        <v>1000285</v>
      </c>
      <c r="CZ27" s="107">
        <f t="shared" si="196"/>
        <v>948183</v>
      </c>
      <c r="DA27" s="52">
        <v>8414</v>
      </c>
      <c r="DB27" s="53">
        <v>15564</v>
      </c>
      <c r="DC27" s="53">
        <v>15057</v>
      </c>
      <c r="DD27" s="53">
        <v>17860</v>
      </c>
      <c r="DE27" s="203">
        <f t="shared" si="197"/>
        <v>23000</v>
      </c>
      <c r="DF27" s="53">
        <v>28140</v>
      </c>
      <c r="DG27" s="104">
        <v>24465</v>
      </c>
      <c r="DH27" s="104">
        <v>24212</v>
      </c>
      <c r="DI27" s="104">
        <v>28572</v>
      </c>
      <c r="DJ27" s="104">
        <v>17571</v>
      </c>
      <c r="DK27" s="104">
        <v>13365</v>
      </c>
      <c r="DL27" s="104">
        <v>11745</v>
      </c>
      <c r="DM27" s="69"/>
      <c r="DN27" s="58"/>
      <c r="DO27" s="58">
        <v>275781</v>
      </c>
      <c r="DP27" s="53">
        <v>11131</v>
      </c>
      <c r="DQ27" s="53">
        <v>5719</v>
      </c>
      <c r="DR27" s="53">
        <v>9660</v>
      </c>
      <c r="DS27" s="53">
        <v>14172</v>
      </c>
      <c r="DT27" s="104">
        <v>26308</v>
      </c>
      <c r="DU27" s="104">
        <v>14365</v>
      </c>
      <c r="DV27" s="104">
        <v>7186</v>
      </c>
      <c r="DW27" s="104">
        <v>5465</v>
      </c>
      <c r="DX27" s="104">
        <v>6161</v>
      </c>
      <c r="DY27" s="104">
        <v>3232</v>
      </c>
      <c r="DZ27" s="104">
        <v>1808</v>
      </c>
      <c r="EA27" s="68"/>
      <c r="EB27" s="58"/>
      <c r="EC27" s="58">
        <v>2024208</v>
      </c>
      <c r="ED27" s="53">
        <v>1867102</v>
      </c>
      <c r="EE27" s="53">
        <v>1847171</v>
      </c>
      <c r="EF27" s="112">
        <v>1956102</v>
      </c>
      <c r="EG27" s="112">
        <v>2017483</v>
      </c>
      <c r="EH27" s="204">
        <v>2380090</v>
      </c>
      <c r="EI27" s="104">
        <v>2338846</v>
      </c>
      <c r="EJ27" s="104">
        <v>2399833</v>
      </c>
      <c r="EK27" s="104">
        <v>2529522</v>
      </c>
      <c r="EL27" s="104">
        <v>2749865</v>
      </c>
      <c r="EM27" s="104">
        <v>2678723</v>
      </c>
      <c r="EN27" s="104">
        <v>2636921</v>
      </c>
      <c r="EO27" s="54"/>
      <c r="EP27" s="51"/>
      <c r="EQ27" s="51"/>
      <c r="ER27" s="51"/>
      <c r="ES27" s="59">
        <f t="shared" si="198"/>
        <v>3.0960858523655906E-3</v>
      </c>
      <c r="ET27" s="59">
        <f t="shared" si="199"/>
        <v>4.9383927831984226E-3</v>
      </c>
      <c r="EU27" s="59">
        <f t="shared" si="200"/>
        <v>7.0245945071160448E-3</v>
      </c>
      <c r="EV27" s="59">
        <f t="shared" si="201"/>
        <v>1.105336352826994E-2</v>
      </c>
      <c r="EW27" s="59">
        <f t="shared" si="202"/>
        <v>6.1419178517952873E-3</v>
      </c>
      <c r="EX27" s="59">
        <f t="shared" si="203"/>
        <v>2.9943750252621744E-3</v>
      </c>
      <c r="EY27" s="59">
        <f t="shared" si="204"/>
        <v>2.1604872383003586E-3</v>
      </c>
      <c r="EZ27" s="59">
        <f t="shared" si="205"/>
        <v>2.2404736232505959E-3</v>
      </c>
      <c r="FA27" s="59">
        <f t="shared" si="206"/>
        <v>1.206545058970263E-3</v>
      </c>
      <c r="FB27" s="59">
        <f t="shared" si="207"/>
        <v>6.856481479725786E-4</v>
      </c>
    </row>
    <row r="28" spans="1:158" s="4" customFormat="1">
      <c r="A28" s="4" t="s">
        <v>37</v>
      </c>
      <c r="B28" s="112"/>
      <c r="C28" s="51"/>
      <c r="D28" s="201">
        <v>3709</v>
      </c>
      <c r="E28" s="53">
        <v>6908</v>
      </c>
      <c r="F28" s="53">
        <v>6273</v>
      </c>
      <c r="G28" s="51">
        <v>9119</v>
      </c>
      <c r="H28" s="51">
        <v>8709</v>
      </c>
      <c r="I28" s="112">
        <v>9377</v>
      </c>
      <c r="J28" s="104">
        <v>9804</v>
      </c>
      <c r="K28" s="104">
        <v>10073</v>
      </c>
      <c r="L28" s="104">
        <v>10798</v>
      </c>
      <c r="M28" s="104">
        <v>13932</v>
      </c>
      <c r="N28" s="104">
        <v>14733</v>
      </c>
      <c r="O28" s="104">
        <v>18466</v>
      </c>
      <c r="P28" s="68"/>
      <c r="Q28" s="53"/>
      <c r="R28" s="53">
        <v>111270</v>
      </c>
      <c r="S28" s="53">
        <v>120071</v>
      </c>
      <c r="T28" s="53">
        <v>116042</v>
      </c>
      <c r="U28" s="53">
        <v>119929</v>
      </c>
      <c r="V28" s="53">
        <v>129431</v>
      </c>
      <c r="W28" s="104">
        <v>137562</v>
      </c>
      <c r="X28" s="104">
        <v>151022</v>
      </c>
      <c r="Y28" s="104">
        <v>156483</v>
      </c>
      <c r="Z28" s="104">
        <v>157602</v>
      </c>
      <c r="AA28" s="104">
        <v>174647</v>
      </c>
      <c r="AB28" s="104">
        <v>174252</v>
      </c>
      <c r="AC28" s="104">
        <v>175283</v>
      </c>
      <c r="AD28" s="68"/>
      <c r="AE28" s="53"/>
      <c r="AF28" s="53">
        <v>60602</v>
      </c>
      <c r="AG28" s="53">
        <v>66798</v>
      </c>
      <c r="AH28" s="187">
        <v>66514</v>
      </c>
      <c r="AI28" s="53">
        <v>61172</v>
      </c>
      <c r="AJ28" s="53">
        <v>61568</v>
      </c>
      <c r="AK28" s="104">
        <v>60273</v>
      </c>
      <c r="AL28" s="104">
        <v>66208</v>
      </c>
      <c r="AM28" s="104">
        <v>70890</v>
      </c>
      <c r="AN28" s="104">
        <v>66503</v>
      </c>
      <c r="AO28" s="104">
        <v>90027</v>
      </c>
      <c r="AP28" s="377">
        <v>84819</v>
      </c>
      <c r="AQ28" s="68"/>
      <c r="AR28" s="53"/>
      <c r="AS28" s="53">
        <v>61041</v>
      </c>
      <c r="AT28" s="53">
        <v>68323</v>
      </c>
      <c r="AU28" s="53">
        <v>76446</v>
      </c>
      <c r="AV28" s="53">
        <v>60101</v>
      </c>
      <c r="AW28" s="53">
        <v>60652</v>
      </c>
      <c r="AX28" s="104">
        <v>57992</v>
      </c>
      <c r="AY28" s="104">
        <v>59028</v>
      </c>
      <c r="AZ28" s="104">
        <v>61772</v>
      </c>
      <c r="BA28" s="104">
        <v>50302</v>
      </c>
      <c r="BB28" s="104">
        <v>74545</v>
      </c>
      <c r="BC28" s="104">
        <v>60823</v>
      </c>
      <c r="BD28" s="68"/>
      <c r="BE28" s="53"/>
      <c r="BF28" s="56">
        <f t="shared" si="173"/>
        <v>232913</v>
      </c>
      <c r="BG28" s="56">
        <f t="shared" si="174"/>
        <v>255192</v>
      </c>
      <c r="BH28" s="56">
        <v>259002</v>
      </c>
      <c r="BI28" s="56">
        <f t="shared" si="175"/>
        <v>241202</v>
      </c>
      <c r="BJ28" s="56">
        <f t="shared" si="176"/>
        <v>251651</v>
      </c>
      <c r="BK28" s="56">
        <f t="shared" si="177"/>
        <v>255827</v>
      </c>
      <c r="BL28" s="56">
        <f t="shared" si="178"/>
        <v>276258</v>
      </c>
      <c r="BM28" s="56">
        <f t="shared" si="179"/>
        <v>289145</v>
      </c>
      <c r="BN28" s="56">
        <f t="shared" si="180"/>
        <v>274407</v>
      </c>
      <c r="BO28" s="56">
        <f t="shared" si="181"/>
        <v>339219</v>
      </c>
      <c r="BP28" s="56">
        <f t="shared" si="182"/>
        <v>319894</v>
      </c>
      <c r="BQ28" s="52">
        <v>111075</v>
      </c>
      <c r="BR28" s="53">
        <v>122560</v>
      </c>
      <c r="BS28" s="53">
        <v>127435</v>
      </c>
      <c r="BT28" s="53">
        <v>108847</v>
      </c>
      <c r="BU28" s="203">
        <f t="shared" si="183"/>
        <v>106879.5</v>
      </c>
      <c r="BV28" s="104">
        <v>104912</v>
      </c>
      <c r="BW28" s="104">
        <v>111136</v>
      </c>
      <c r="BX28" s="104">
        <v>117502</v>
      </c>
      <c r="BY28" s="104">
        <v>104612</v>
      </c>
      <c r="BZ28" s="104">
        <v>146183</v>
      </c>
      <c r="CA28" s="104">
        <v>130459</v>
      </c>
      <c r="CB28" s="104">
        <v>144842</v>
      </c>
      <c r="CC28" s="52">
        <v>7748</v>
      </c>
      <c r="CD28" s="53">
        <v>9331</v>
      </c>
      <c r="CE28" s="53">
        <v>12787</v>
      </c>
      <c r="CF28" s="53">
        <v>9945</v>
      </c>
      <c r="CG28" s="203">
        <f t="shared" si="184"/>
        <v>10970.5</v>
      </c>
      <c r="CH28" s="104">
        <v>11996</v>
      </c>
      <c r="CI28" s="104">
        <v>13308</v>
      </c>
      <c r="CJ28" s="104">
        <v>14219</v>
      </c>
      <c r="CK28" s="104">
        <v>11222</v>
      </c>
      <c r="CL28" s="104">
        <v>17428</v>
      </c>
      <c r="CM28" s="104">
        <v>14275</v>
      </c>
      <c r="CN28" s="104">
        <v>18308</v>
      </c>
      <c r="CO28" s="106">
        <f t="shared" si="185"/>
        <v>118823</v>
      </c>
      <c r="CP28" s="107">
        <f t="shared" si="186"/>
        <v>131891</v>
      </c>
      <c r="CQ28" s="107">
        <f t="shared" si="187"/>
        <v>140222</v>
      </c>
      <c r="CR28" s="107">
        <f t="shared" si="188"/>
        <v>118792</v>
      </c>
      <c r="CS28" s="107">
        <f t="shared" si="189"/>
        <v>117850</v>
      </c>
      <c r="CT28" s="107">
        <f t="shared" si="190"/>
        <v>116908</v>
      </c>
      <c r="CU28" s="107">
        <f t="shared" si="191"/>
        <v>124444</v>
      </c>
      <c r="CV28" s="107">
        <f t="shared" si="192"/>
        <v>131721</v>
      </c>
      <c r="CW28" s="107">
        <f t="shared" si="193"/>
        <v>115834</v>
      </c>
      <c r="CX28" s="107">
        <f t="shared" si="194"/>
        <v>163611</v>
      </c>
      <c r="CY28" s="107">
        <f t="shared" si="195"/>
        <v>144734</v>
      </c>
      <c r="CZ28" s="107">
        <f t="shared" si="196"/>
        <v>163150</v>
      </c>
      <c r="DA28" s="52">
        <v>2820</v>
      </c>
      <c r="DB28" s="53">
        <v>3230</v>
      </c>
      <c r="DC28" s="53">
        <v>2738</v>
      </c>
      <c r="DD28" s="53">
        <v>2481</v>
      </c>
      <c r="DE28" s="203">
        <f t="shared" si="197"/>
        <v>1919</v>
      </c>
      <c r="DF28" s="53">
        <v>1357</v>
      </c>
      <c r="DG28" s="104">
        <v>792</v>
      </c>
      <c r="DH28" s="104">
        <v>941</v>
      </c>
      <c r="DI28" s="104">
        <v>971</v>
      </c>
      <c r="DJ28" s="104">
        <v>961</v>
      </c>
      <c r="DK28" s="104">
        <v>908</v>
      </c>
      <c r="DL28" s="104">
        <v>1107</v>
      </c>
      <c r="DM28" s="69"/>
      <c r="DN28" s="58"/>
      <c r="DO28" s="58">
        <v>-1691</v>
      </c>
      <c r="DP28" s="53">
        <v>4367</v>
      </c>
      <c r="DQ28" s="53">
        <v>1543</v>
      </c>
      <c r="DR28" s="53">
        <v>2136</v>
      </c>
      <c r="DS28" s="53">
        <v>1384</v>
      </c>
      <c r="DT28" s="104">
        <v>4088</v>
      </c>
      <c r="DU28" s="104">
        <v>3181</v>
      </c>
      <c r="DV28" s="104">
        <v>3454</v>
      </c>
      <c r="DW28" s="104">
        <v>1968</v>
      </c>
      <c r="DX28" s="104">
        <v>1091</v>
      </c>
      <c r="DY28" s="104">
        <v>1022</v>
      </c>
      <c r="DZ28" s="104">
        <v>717</v>
      </c>
      <c r="EA28" s="68"/>
      <c r="EB28" s="58"/>
      <c r="EC28" s="58">
        <v>234931</v>
      </c>
      <c r="ED28" s="53">
        <v>266467</v>
      </c>
      <c r="EE28" s="53">
        <v>266818</v>
      </c>
      <c r="EF28" s="112">
        <v>252457</v>
      </c>
      <c r="EG28" s="112">
        <v>261744</v>
      </c>
      <c r="EH28" s="204">
        <v>269292</v>
      </c>
      <c r="EI28" s="104">
        <v>289243</v>
      </c>
      <c r="EJ28" s="104">
        <v>302672</v>
      </c>
      <c r="EK28" s="104">
        <v>310637</v>
      </c>
      <c r="EL28" s="104">
        <v>354242</v>
      </c>
      <c r="EM28" s="104">
        <v>335649</v>
      </c>
      <c r="EN28" s="104">
        <v>358723</v>
      </c>
      <c r="EO28" s="54"/>
      <c r="EP28" s="51"/>
      <c r="EQ28" s="51"/>
      <c r="ER28" s="51"/>
      <c r="ES28" s="59">
        <f t="shared" si="198"/>
        <v>5.7829681655660412E-3</v>
      </c>
      <c r="ET28" s="59">
        <f t="shared" si="199"/>
        <v>8.4608467976724742E-3</v>
      </c>
      <c r="EU28" s="59">
        <f t="shared" si="200"/>
        <v>5.2876092670701147E-3</v>
      </c>
      <c r="EV28" s="59">
        <f t="shared" si="201"/>
        <v>1.518054750976635E-2</v>
      </c>
      <c r="EW28" s="59">
        <f t="shared" si="202"/>
        <v>1.0997673236690257E-2</v>
      </c>
      <c r="EX28" s="59">
        <f t="shared" si="203"/>
        <v>1.1411693186023154E-2</v>
      </c>
      <c r="EY28" s="59">
        <f t="shared" si="204"/>
        <v>6.3353689354455518E-3</v>
      </c>
      <c r="EZ28" s="59">
        <f t="shared" si="205"/>
        <v>3.0798154933632939E-3</v>
      </c>
      <c r="FA28" s="59">
        <f t="shared" si="206"/>
        <v>3.0448474448009676E-3</v>
      </c>
      <c r="FB28" s="59">
        <f t="shared" si="207"/>
        <v>1.9987567008527469E-3</v>
      </c>
    </row>
    <row r="29" spans="1:158" s="4" customFormat="1">
      <c r="A29" s="4" t="s">
        <v>40</v>
      </c>
      <c r="B29" s="112"/>
      <c r="C29" s="51"/>
      <c r="D29" s="201">
        <v>1242</v>
      </c>
      <c r="E29" s="53">
        <v>1380</v>
      </c>
      <c r="F29" s="53">
        <v>1412</v>
      </c>
      <c r="G29" s="51">
        <v>1434</v>
      </c>
      <c r="H29" s="51">
        <v>1381</v>
      </c>
      <c r="I29" s="112">
        <v>1291</v>
      </c>
      <c r="J29" s="104">
        <v>1485</v>
      </c>
      <c r="K29" s="104">
        <v>2154</v>
      </c>
      <c r="L29" s="104">
        <v>2124</v>
      </c>
      <c r="M29" s="104">
        <v>2568</v>
      </c>
      <c r="N29" s="104">
        <v>2642</v>
      </c>
      <c r="O29" s="104">
        <v>2571</v>
      </c>
      <c r="P29" s="52"/>
      <c r="Q29" s="53"/>
      <c r="R29" s="53">
        <v>31254</v>
      </c>
      <c r="S29" s="53">
        <v>34249</v>
      </c>
      <c r="T29" s="53">
        <v>35601</v>
      </c>
      <c r="U29" s="53">
        <v>34028</v>
      </c>
      <c r="V29" s="53">
        <v>34041</v>
      </c>
      <c r="W29" s="104">
        <v>34425</v>
      </c>
      <c r="X29" s="104">
        <v>37871</v>
      </c>
      <c r="Y29" s="104">
        <v>38754</v>
      </c>
      <c r="Z29" s="104">
        <v>39032</v>
      </c>
      <c r="AA29" s="104">
        <v>43719</v>
      </c>
      <c r="AB29" s="104">
        <v>44763</v>
      </c>
      <c r="AC29" s="104">
        <v>43877</v>
      </c>
      <c r="AD29" s="52"/>
      <c r="AE29" s="53"/>
      <c r="AF29" s="53">
        <v>14917</v>
      </c>
      <c r="AG29" s="53">
        <v>16596</v>
      </c>
      <c r="AH29" s="187">
        <v>16437</v>
      </c>
      <c r="AI29" s="53">
        <v>16210</v>
      </c>
      <c r="AJ29" s="53">
        <v>16452</v>
      </c>
      <c r="AK29" s="104">
        <v>15713</v>
      </c>
      <c r="AL29" s="104">
        <v>16622</v>
      </c>
      <c r="AM29" s="104">
        <v>16351</v>
      </c>
      <c r="AN29" s="104">
        <v>16165</v>
      </c>
      <c r="AO29" s="104">
        <v>18585</v>
      </c>
      <c r="AP29" s="377">
        <v>20541</v>
      </c>
      <c r="AQ29" s="52"/>
      <c r="AR29" s="53"/>
      <c r="AS29" s="53">
        <v>9697</v>
      </c>
      <c r="AT29" s="53">
        <v>10622</v>
      </c>
      <c r="AU29" s="53">
        <v>10069</v>
      </c>
      <c r="AV29" s="53">
        <v>9810</v>
      </c>
      <c r="AW29" s="53">
        <v>10606</v>
      </c>
      <c r="AX29" s="104">
        <v>10134</v>
      </c>
      <c r="AY29" s="104">
        <v>10765</v>
      </c>
      <c r="AZ29" s="104">
        <v>9737</v>
      </c>
      <c r="BA29" s="104">
        <v>9232</v>
      </c>
      <c r="BB29" s="104">
        <v>9905</v>
      </c>
      <c r="BC29" s="104">
        <v>11016</v>
      </c>
      <c r="BD29" s="52"/>
      <c r="BE29" s="53"/>
      <c r="BF29" s="56">
        <f t="shared" si="173"/>
        <v>55868</v>
      </c>
      <c r="BG29" s="56">
        <f t="shared" si="174"/>
        <v>61467</v>
      </c>
      <c r="BH29" s="56">
        <v>62107</v>
      </c>
      <c r="BI29" s="56">
        <f t="shared" si="175"/>
        <v>60048</v>
      </c>
      <c r="BJ29" s="56">
        <f t="shared" si="176"/>
        <v>61099</v>
      </c>
      <c r="BK29" s="56">
        <f t="shared" si="177"/>
        <v>60272</v>
      </c>
      <c r="BL29" s="56">
        <f t="shared" si="178"/>
        <v>65258</v>
      </c>
      <c r="BM29" s="56">
        <f t="shared" si="179"/>
        <v>64842</v>
      </c>
      <c r="BN29" s="56">
        <f t="shared" si="180"/>
        <v>64429</v>
      </c>
      <c r="BO29" s="56">
        <f t="shared" si="181"/>
        <v>72209</v>
      </c>
      <c r="BP29" s="56">
        <f t="shared" si="182"/>
        <v>76320</v>
      </c>
      <c r="BQ29" s="52">
        <v>20165</v>
      </c>
      <c r="BR29" s="53">
        <v>25561</v>
      </c>
      <c r="BS29" s="53">
        <v>24855</v>
      </c>
      <c r="BT29" s="53">
        <v>24480</v>
      </c>
      <c r="BU29" s="203">
        <f t="shared" si="183"/>
        <v>24154.5</v>
      </c>
      <c r="BV29" s="104">
        <v>23829</v>
      </c>
      <c r="BW29" s="104">
        <v>25133</v>
      </c>
      <c r="BX29" s="104">
        <v>23859</v>
      </c>
      <c r="BY29" s="104">
        <v>23186</v>
      </c>
      <c r="BZ29" s="104">
        <v>26202</v>
      </c>
      <c r="CA29" s="104">
        <v>28960</v>
      </c>
      <c r="CB29" s="104">
        <v>27273</v>
      </c>
      <c r="CC29" s="52">
        <v>4168</v>
      </c>
      <c r="CD29" s="53">
        <v>1223</v>
      </c>
      <c r="CE29" s="53">
        <v>1270</v>
      </c>
      <c r="CF29" s="53">
        <v>1354</v>
      </c>
      <c r="CG29" s="203">
        <f t="shared" si="184"/>
        <v>1611</v>
      </c>
      <c r="CH29" s="104">
        <v>1868</v>
      </c>
      <c r="CI29" s="104">
        <v>2109</v>
      </c>
      <c r="CJ29" s="104">
        <v>2106</v>
      </c>
      <c r="CK29" s="104">
        <v>2061</v>
      </c>
      <c r="CL29" s="104">
        <v>2142</v>
      </c>
      <c r="CM29" s="104">
        <v>2417</v>
      </c>
      <c r="CN29" s="104">
        <v>2477</v>
      </c>
      <c r="CO29" s="106">
        <f t="shared" si="185"/>
        <v>24333</v>
      </c>
      <c r="CP29" s="107">
        <f t="shared" si="186"/>
        <v>26784</v>
      </c>
      <c r="CQ29" s="107">
        <f t="shared" si="187"/>
        <v>26125</v>
      </c>
      <c r="CR29" s="107">
        <f t="shared" si="188"/>
        <v>25834</v>
      </c>
      <c r="CS29" s="107">
        <f t="shared" si="189"/>
        <v>25765.5</v>
      </c>
      <c r="CT29" s="107">
        <f t="shared" si="190"/>
        <v>25697</v>
      </c>
      <c r="CU29" s="107">
        <f t="shared" si="191"/>
        <v>27242</v>
      </c>
      <c r="CV29" s="107">
        <f t="shared" si="192"/>
        <v>25965</v>
      </c>
      <c r="CW29" s="107">
        <f t="shared" si="193"/>
        <v>25247</v>
      </c>
      <c r="CX29" s="107">
        <f t="shared" si="194"/>
        <v>28344</v>
      </c>
      <c r="CY29" s="107">
        <f t="shared" si="195"/>
        <v>31377</v>
      </c>
      <c r="CZ29" s="107">
        <f t="shared" si="196"/>
        <v>29750</v>
      </c>
      <c r="DA29" s="52">
        <v>281</v>
      </c>
      <c r="DB29" s="53">
        <v>434</v>
      </c>
      <c r="DC29" s="53">
        <v>381</v>
      </c>
      <c r="DD29" s="53">
        <v>186</v>
      </c>
      <c r="DE29" s="203">
        <f t="shared" si="197"/>
        <v>168</v>
      </c>
      <c r="DF29" s="53">
        <v>150</v>
      </c>
      <c r="DG29" s="104">
        <v>145</v>
      </c>
      <c r="DH29" s="104">
        <v>123</v>
      </c>
      <c r="DI29" s="104">
        <v>150</v>
      </c>
      <c r="DJ29" s="104">
        <v>146</v>
      </c>
      <c r="DK29" s="104">
        <v>180</v>
      </c>
      <c r="DL29" s="104">
        <v>202</v>
      </c>
      <c r="DM29" s="57"/>
      <c r="DN29" s="53"/>
      <c r="DO29" s="53">
        <v>192</v>
      </c>
      <c r="DP29" s="53">
        <v>38</v>
      </c>
      <c r="DQ29" s="53">
        <v>119</v>
      </c>
      <c r="DR29" s="53">
        <v>32</v>
      </c>
      <c r="DS29" s="53">
        <v>98</v>
      </c>
      <c r="DT29" s="104">
        <v>516</v>
      </c>
      <c r="DU29" s="104">
        <v>647</v>
      </c>
      <c r="DV29" s="104">
        <v>87</v>
      </c>
      <c r="DW29" s="104">
        <v>48</v>
      </c>
      <c r="DX29" s="104">
        <v>32</v>
      </c>
      <c r="DY29" s="104">
        <v>56</v>
      </c>
      <c r="DZ29" s="104">
        <v>34</v>
      </c>
      <c r="EA29" s="52"/>
      <c r="EB29" s="53"/>
      <c r="EC29" s="53">
        <v>57302</v>
      </c>
      <c r="ED29" s="53">
        <v>62885</v>
      </c>
      <c r="EE29" s="53">
        <v>63638</v>
      </c>
      <c r="EF29" s="112">
        <v>61514</v>
      </c>
      <c r="EG29" s="112">
        <v>62578</v>
      </c>
      <c r="EH29" s="204">
        <v>62079</v>
      </c>
      <c r="EI29" s="104">
        <v>67390</v>
      </c>
      <c r="EJ29" s="104">
        <v>67083</v>
      </c>
      <c r="EK29" s="104">
        <v>66601</v>
      </c>
      <c r="EL29" s="104">
        <v>74809</v>
      </c>
      <c r="EM29" s="104">
        <v>79018</v>
      </c>
      <c r="EN29" s="104">
        <v>76434</v>
      </c>
      <c r="EO29" s="54"/>
      <c r="EP29" s="51"/>
      <c r="EQ29" s="51"/>
      <c r="ER29" s="51"/>
      <c r="ES29" s="59">
        <f t="shared" si="198"/>
        <v>1.8699519155221723E-3</v>
      </c>
      <c r="ET29" s="59">
        <f t="shared" si="199"/>
        <v>5.2020678219592289E-4</v>
      </c>
      <c r="EU29" s="59">
        <f t="shared" si="200"/>
        <v>1.5660455751222474E-3</v>
      </c>
      <c r="EV29" s="59">
        <f t="shared" si="201"/>
        <v>8.3119895616875269E-3</v>
      </c>
      <c r="EW29" s="59">
        <f t="shared" si="202"/>
        <v>9.6008309838254927E-3</v>
      </c>
      <c r="EX29" s="59">
        <f t="shared" si="203"/>
        <v>1.296900854165735E-3</v>
      </c>
      <c r="EY29" s="59">
        <f t="shared" si="204"/>
        <v>7.20709899250762E-4</v>
      </c>
      <c r="EZ29" s="59">
        <f t="shared" si="205"/>
        <v>4.2775601866085634E-4</v>
      </c>
      <c r="FA29" s="59">
        <f t="shared" si="206"/>
        <v>7.0869928370750966E-4</v>
      </c>
      <c r="FB29" s="59">
        <f t="shared" si="207"/>
        <v>4.4482821780882851E-4</v>
      </c>
    </row>
    <row r="30" spans="1:158" s="4" customFormat="1">
      <c r="A30" s="4" t="s">
        <v>41</v>
      </c>
      <c r="B30" s="112"/>
      <c r="C30" s="51"/>
      <c r="D30" s="201">
        <v>1005</v>
      </c>
      <c r="E30" s="53">
        <v>1023</v>
      </c>
      <c r="F30" s="53">
        <v>935</v>
      </c>
      <c r="G30" s="51">
        <v>1055</v>
      </c>
      <c r="H30" s="51">
        <v>1185</v>
      </c>
      <c r="I30" s="112">
        <v>3314</v>
      </c>
      <c r="J30" s="104">
        <v>2386</v>
      </c>
      <c r="K30" s="104">
        <v>2414</v>
      </c>
      <c r="L30" s="104">
        <v>3598</v>
      </c>
      <c r="M30" s="104">
        <v>3876</v>
      </c>
      <c r="N30" s="104">
        <v>3877</v>
      </c>
      <c r="O30" s="104">
        <v>8361</v>
      </c>
      <c r="P30" s="52"/>
      <c r="Q30" s="53"/>
      <c r="R30" s="53">
        <v>31215</v>
      </c>
      <c r="S30" s="53">
        <v>33922</v>
      </c>
      <c r="T30" s="53">
        <v>34709</v>
      </c>
      <c r="U30" s="53">
        <v>36332</v>
      </c>
      <c r="V30" s="53">
        <v>39316</v>
      </c>
      <c r="W30" s="104">
        <v>40287</v>
      </c>
      <c r="X30" s="104">
        <v>43807</v>
      </c>
      <c r="Y30" s="104">
        <v>46086</v>
      </c>
      <c r="Z30" s="104">
        <v>46647</v>
      </c>
      <c r="AA30" s="104">
        <v>49489</v>
      </c>
      <c r="AB30" s="104">
        <v>52195</v>
      </c>
      <c r="AC30" s="104">
        <v>57479</v>
      </c>
      <c r="AD30" s="52"/>
      <c r="AE30" s="53"/>
      <c r="AF30" s="53">
        <v>11360</v>
      </c>
      <c r="AG30" s="53">
        <v>11670</v>
      </c>
      <c r="AH30" s="187">
        <v>11743</v>
      </c>
      <c r="AI30" s="53">
        <v>12189</v>
      </c>
      <c r="AJ30" s="53">
        <v>12072</v>
      </c>
      <c r="AK30" s="104">
        <v>13257</v>
      </c>
      <c r="AL30" s="104">
        <v>16271</v>
      </c>
      <c r="AM30" s="104">
        <v>16552</v>
      </c>
      <c r="AN30" s="104">
        <v>16312</v>
      </c>
      <c r="AO30" s="104">
        <v>18735</v>
      </c>
      <c r="AP30" s="377">
        <v>20099</v>
      </c>
      <c r="AQ30" s="52"/>
      <c r="AR30" s="53"/>
      <c r="AS30" s="53">
        <v>11350</v>
      </c>
      <c r="AT30" s="53">
        <v>11473</v>
      </c>
      <c r="AU30" s="53">
        <v>11650</v>
      </c>
      <c r="AV30" s="53">
        <v>11698</v>
      </c>
      <c r="AW30" s="53">
        <v>11526</v>
      </c>
      <c r="AX30" s="104">
        <v>11723</v>
      </c>
      <c r="AY30" s="104">
        <v>12684</v>
      </c>
      <c r="AZ30" s="104">
        <v>12469</v>
      </c>
      <c r="BA30" s="104">
        <v>12244</v>
      </c>
      <c r="BB30" s="104">
        <v>13409</v>
      </c>
      <c r="BC30" s="104">
        <v>13873</v>
      </c>
      <c r="BD30" s="52"/>
      <c r="BE30" s="53"/>
      <c r="BF30" s="56">
        <f t="shared" si="173"/>
        <v>53925</v>
      </c>
      <c r="BG30" s="56">
        <f t="shared" si="174"/>
        <v>57065</v>
      </c>
      <c r="BH30" s="56">
        <v>58102</v>
      </c>
      <c r="BI30" s="56">
        <f t="shared" si="175"/>
        <v>60219</v>
      </c>
      <c r="BJ30" s="56">
        <f t="shared" si="176"/>
        <v>62914</v>
      </c>
      <c r="BK30" s="56">
        <f t="shared" si="177"/>
        <v>65267</v>
      </c>
      <c r="BL30" s="56">
        <f t="shared" si="178"/>
        <v>72762</v>
      </c>
      <c r="BM30" s="56">
        <f t="shared" si="179"/>
        <v>75107</v>
      </c>
      <c r="BN30" s="56">
        <f t="shared" si="180"/>
        <v>75203</v>
      </c>
      <c r="BO30" s="56">
        <f t="shared" si="181"/>
        <v>81633</v>
      </c>
      <c r="BP30" s="56">
        <f t="shared" si="182"/>
        <v>86167</v>
      </c>
      <c r="BQ30" s="52">
        <v>21196</v>
      </c>
      <c r="BR30" s="53">
        <v>21389</v>
      </c>
      <c r="BS30" s="53">
        <v>21449</v>
      </c>
      <c r="BT30" s="53">
        <v>21475</v>
      </c>
      <c r="BU30" s="203">
        <f t="shared" si="183"/>
        <v>21757.5</v>
      </c>
      <c r="BV30" s="104">
        <v>22040</v>
      </c>
      <c r="BW30" s="104">
        <v>25556</v>
      </c>
      <c r="BX30" s="104">
        <v>25571</v>
      </c>
      <c r="BY30" s="104">
        <v>24717</v>
      </c>
      <c r="BZ30" s="104">
        <v>28082</v>
      </c>
      <c r="CA30" s="104">
        <v>29682</v>
      </c>
      <c r="CB30" s="104">
        <v>37800</v>
      </c>
      <c r="CC30" s="52">
        <v>1315</v>
      </c>
      <c r="CD30" s="53">
        <v>1492</v>
      </c>
      <c r="CE30" s="53">
        <v>1661</v>
      </c>
      <c r="CF30" s="53">
        <v>2032</v>
      </c>
      <c r="CG30" s="203">
        <f t="shared" si="184"/>
        <v>2157.5</v>
      </c>
      <c r="CH30" s="104">
        <v>2283</v>
      </c>
      <c r="CI30" s="104">
        <v>2740</v>
      </c>
      <c r="CJ30" s="104">
        <v>2744</v>
      </c>
      <c r="CK30" s="104">
        <v>2851</v>
      </c>
      <c r="CL30" s="104">
        <v>3126</v>
      </c>
      <c r="CM30" s="104">
        <v>3105</v>
      </c>
      <c r="CN30" s="104">
        <v>4393</v>
      </c>
      <c r="CO30" s="106">
        <f t="shared" si="185"/>
        <v>22511</v>
      </c>
      <c r="CP30" s="107">
        <f t="shared" si="186"/>
        <v>22881</v>
      </c>
      <c r="CQ30" s="107">
        <f t="shared" si="187"/>
        <v>23110</v>
      </c>
      <c r="CR30" s="107">
        <f t="shared" si="188"/>
        <v>23507</v>
      </c>
      <c r="CS30" s="107">
        <f t="shared" si="189"/>
        <v>23915</v>
      </c>
      <c r="CT30" s="107">
        <f t="shared" si="190"/>
        <v>24323</v>
      </c>
      <c r="CU30" s="107">
        <f t="shared" si="191"/>
        <v>28296</v>
      </c>
      <c r="CV30" s="107">
        <f t="shared" si="192"/>
        <v>28315</v>
      </c>
      <c r="CW30" s="107">
        <f t="shared" si="193"/>
        <v>27568</v>
      </c>
      <c r="CX30" s="107">
        <f t="shared" si="194"/>
        <v>31208</v>
      </c>
      <c r="CY30" s="107">
        <f t="shared" si="195"/>
        <v>32787</v>
      </c>
      <c r="CZ30" s="107">
        <f t="shared" si="196"/>
        <v>42193</v>
      </c>
      <c r="DA30" s="52">
        <v>199</v>
      </c>
      <c r="DB30" s="53">
        <v>262</v>
      </c>
      <c r="DC30" s="53">
        <v>283</v>
      </c>
      <c r="DD30" s="53">
        <v>380</v>
      </c>
      <c r="DE30" s="203">
        <f t="shared" si="197"/>
        <v>518.5</v>
      </c>
      <c r="DF30" s="53">
        <v>657</v>
      </c>
      <c r="DG30" s="104">
        <v>659</v>
      </c>
      <c r="DH30" s="104">
        <v>706</v>
      </c>
      <c r="DI30" s="104">
        <v>988</v>
      </c>
      <c r="DJ30" s="104">
        <v>936</v>
      </c>
      <c r="DK30" s="104">
        <v>1185</v>
      </c>
      <c r="DL30" s="104">
        <v>1213</v>
      </c>
      <c r="DM30" s="57"/>
      <c r="DN30" s="53"/>
      <c r="DO30" s="53">
        <v>467</v>
      </c>
      <c r="DP30" s="53">
        <v>680</v>
      </c>
      <c r="DQ30" s="53">
        <v>529</v>
      </c>
      <c r="DR30" s="53">
        <v>367</v>
      </c>
      <c r="DS30" s="53">
        <v>562</v>
      </c>
      <c r="DT30" s="104">
        <v>1093</v>
      </c>
      <c r="DU30" s="104">
        <v>222</v>
      </c>
      <c r="DV30" s="104">
        <v>187</v>
      </c>
      <c r="DW30" s="104">
        <v>45</v>
      </c>
      <c r="DX30" s="104">
        <v>109</v>
      </c>
      <c r="DY30" s="104">
        <v>98</v>
      </c>
      <c r="DZ30" s="104">
        <v>72</v>
      </c>
      <c r="EA30" s="52"/>
      <c r="EB30" s="53"/>
      <c r="EC30" s="53">
        <v>55397</v>
      </c>
      <c r="ED30" s="53">
        <v>58768</v>
      </c>
      <c r="EE30" s="53">
        <v>59566</v>
      </c>
      <c r="EF30" s="112">
        <v>61641</v>
      </c>
      <c r="EG30" s="112">
        <v>64661</v>
      </c>
      <c r="EH30" s="204">
        <v>69674</v>
      </c>
      <c r="EI30" s="104">
        <v>75370</v>
      </c>
      <c r="EJ30" s="104">
        <v>77708</v>
      </c>
      <c r="EK30" s="104">
        <v>78846</v>
      </c>
      <c r="EL30" s="104">
        <v>85618</v>
      </c>
      <c r="EM30" s="104">
        <v>90142</v>
      </c>
      <c r="EN30" s="104">
        <v>109318</v>
      </c>
      <c r="EO30" s="54"/>
      <c r="EP30" s="51"/>
      <c r="EQ30" s="51"/>
      <c r="ER30" s="51"/>
      <c r="ES30" s="59">
        <f t="shared" si="198"/>
        <v>8.8809052143840449E-3</v>
      </c>
      <c r="ET30" s="59">
        <f t="shared" si="199"/>
        <v>5.9538294317094138E-3</v>
      </c>
      <c r="EU30" s="59">
        <f t="shared" si="200"/>
        <v>8.6914832743075418E-3</v>
      </c>
      <c r="EV30" s="59">
        <f t="shared" si="201"/>
        <v>1.5687343915951432E-2</v>
      </c>
      <c r="EW30" s="59">
        <f t="shared" si="202"/>
        <v>2.9454690195037814E-3</v>
      </c>
      <c r="EX30" s="59">
        <f t="shared" si="203"/>
        <v>2.4064446389046174E-3</v>
      </c>
      <c r="EY30" s="59">
        <f t="shared" si="204"/>
        <v>5.707328209420896E-4</v>
      </c>
      <c r="EZ30" s="59">
        <f t="shared" si="205"/>
        <v>1.2730967787147563E-3</v>
      </c>
      <c r="FA30" s="59">
        <f t="shared" si="206"/>
        <v>1.0871735705886268E-3</v>
      </c>
      <c r="FB30" s="59">
        <f t="shared" si="207"/>
        <v>6.5862895406063049E-4</v>
      </c>
    </row>
    <row r="31" spans="1:158" s="4" customFormat="1">
      <c r="A31" s="4" t="s">
        <v>51</v>
      </c>
      <c r="B31" s="112"/>
      <c r="C31" s="51"/>
      <c r="D31" s="201">
        <v>364</v>
      </c>
      <c r="E31" s="53">
        <v>301</v>
      </c>
      <c r="F31" s="53">
        <v>304</v>
      </c>
      <c r="G31" s="51">
        <v>459</v>
      </c>
      <c r="H31" s="51">
        <v>492</v>
      </c>
      <c r="I31" s="112">
        <v>464</v>
      </c>
      <c r="J31" s="104">
        <v>775</v>
      </c>
      <c r="K31" s="104">
        <v>820</v>
      </c>
      <c r="L31" s="104">
        <v>944</v>
      </c>
      <c r="M31" s="104">
        <v>2048</v>
      </c>
      <c r="N31" s="104">
        <v>1431</v>
      </c>
      <c r="O31" s="104">
        <v>1941</v>
      </c>
      <c r="P31" s="52"/>
      <c r="Q31" s="53"/>
      <c r="R31" s="53">
        <v>21867</v>
      </c>
      <c r="S31" s="53">
        <v>23973</v>
      </c>
      <c r="T31" s="53">
        <v>25992</v>
      </c>
      <c r="U31" s="53">
        <v>27813</v>
      </c>
      <c r="V31" s="53">
        <v>27980</v>
      </c>
      <c r="W31" s="104">
        <v>29054</v>
      </c>
      <c r="X31" s="104">
        <v>30199</v>
      </c>
      <c r="Y31" s="104">
        <v>31321</v>
      </c>
      <c r="Z31" s="104">
        <v>31464</v>
      </c>
      <c r="AA31" s="104">
        <v>32823</v>
      </c>
      <c r="AB31" s="104">
        <v>34085</v>
      </c>
      <c r="AC31" s="104">
        <v>33227</v>
      </c>
      <c r="AD31" s="52"/>
      <c r="AE31" s="53"/>
      <c r="AF31" s="53">
        <v>8246</v>
      </c>
      <c r="AG31" s="53">
        <v>8233</v>
      </c>
      <c r="AH31" s="187">
        <v>9033</v>
      </c>
      <c r="AI31" s="53">
        <v>8550</v>
      </c>
      <c r="AJ31" s="53">
        <v>7100</v>
      </c>
      <c r="AK31" s="104">
        <v>7732</v>
      </c>
      <c r="AL31" s="104">
        <v>8991</v>
      </c>
      <c r="AM31" s="104">
        <v>9101</v>
      </c>
      <c r="AN31" s="104">
        <v>9153</v>
      </c>
      <c r="AO31" s="104">
        <v>10669</v>
      </c>
      <c r="AP31" s="377">
        <v>11519</v>
      </c>
      <c r="AQ31" s="52"/>
      <c r="AR31" s="53"/>
      <c r="AS31" s="53">
        <v>7110</v>
      </c>
      <c r="AT31" s="53">
        <v>7072</v>
      </c>
      <c r="AU31" s="53">
        <v>7376</v>
      </c>
      <c r="AV31" s="53">
        <v>7238</v>
      </c>
      <c r="AW31" s="53">
        <v>6066</v>
      </c>
      <c r="AX31" s="104">
        <v>6711</v>
      </c>
      <c r="AY31" s="104">
        <v>7153</v>
      </c>
      <c r="AZ31" s="104">
        <v>6547</v>
      </c>
      <c r="BA31" s="104">
        <v>5708</v>
      </c>
      <c r="BB31" s="104">
        <v>6328</v>
      </c>
      <c r="BC31" s="104">
        <v>6854</v>
      </c>
      <c r="BD31" s="52"/>
      <c r="BE31" s="53"/>
      <c r="BF31" s="56">
        <f t="shared" si="173"/>
        <v>37223</v>
      </c>
      <c r="BG31" s="56">
        <f t="shared" si="174"/>
        <v>39278</v>
      </c>
      <c r="BH31" s="56">
        <v>42401</v>
      </c>
      <c r="BI31" s="56">
        <f t="shared" si="175"/>
        <v>43601</v>
      </c>
      <c r="BJ31" s="56">
        <f t="shared" si="176"/>
        <v>41146</v>
      </c>
      <c r="BK31" s="56">
        <f t="shared" si="177"/>
        <v>43497</v>
      </c>
      <c r="BL31" s="56">
        <f t="shared" si="178"/>
        <v>46343</v>
      </c>
      <c r="BM31" s="56">
        <f t="shared" si="179"/>
        <v>46969</v>
      </c>
      <c r="BN31" s="56">
        <f t="shared" si="180"/>
        <v>46325</v>
      </c>
      <c r="BO31" s="56">
        <f t="shared" si="181"/>
        <v>49820</v>
      </c>
      <c r="BP31" s="56">
        <f t="shared" si="182"/>
        <v>52458</v>
      </c>
      <c r="BQ31" s="52">
        <v>14478</v>
      </c>
      <c r="BR31" s="53">
        <v>14414</v>
      </c>
      <c r="BS31" s="53">
        <v>15393</v>
      </c>
      <c r="BT31" s="53">
        <v>14590</v>
      </c>
      <c r="BU31" s="203">
        <f t="shared" si="183"/>
        <v>13800</v>
      </c>
      <c r="BV31" s="104">
        <v>13010</v>
      </c>
      <c r="BW31" s="104">
        <v>14430</v>
      </c>
      <c r="BX31" s="104">
        <v>13898</v>
      </c>
      <c r="BY31" s="104">
        <v>13285</v>
      </c>
      <c r="BZ31" s="104">
        <v>15253</v>
      </c>
      <c r="CA31" s="104">
        <v>16573</v>
      </c>
      <c r="CB31" s="104">
        <v>15795</v>
      </c>
      <c r="CC31" s="52">
        <v>733</v>
      </c>
      <c r="CD31" s="53">
        <v>787</v>
      </c>
      <c r="CE31" s="53">
        <v>896</v>
      </c>
      <c r="CF31" s="53">
        <v>1052</v>
      </c>
      <c r="CG31" s="203">
        <f t="shared" si="184"/>
        <v>1181.5</v>
      </c>
      <c r="CH31" s="104">
        <v>1311</v>
      </c>
      <c r="CI31" s="104">
        <v>1552</v>
      </c>
      <c r="CJ31" s="104">
        <v>1606</v>
      </c>
      <c r="CK31" s="104">
        <v>1445</v>
      </c>
      <c r="CL31" s="104">
        <v>1616</v>
      </c>
      <c r="CM31" s="104">
        <v>1685</v>
      </c>
      <c r="CN31" s="104">
        <v>1636</v>
      </c>
      <c r="CO31" s="106">
        <f t="shared" si="185"/>
        <v>15211</v>
      </c>
      <c r="CP31" s="107">
        <f t="shared" si="186"/>
        <v>15201</v>
      </c>
      <c r="CQ31" s="107">
        <f t="shared" si="187"/>
        <v>16289</v>
      </c>
      <c r="CR31" s="107">
        <f t="shared" si="188"/>
        <v>15642</v>
      </c>
      <c r="CS31" s="107">
        <f t="shared" si="189"/>
        <v>14981.5</v>
      </c>
      <c r="CT31" s="107">
        <f t="shared" si="190"/>
        <v>14321</v>
      </c>
      <c r="CU31" s="107">
        <f t="shared" si="191"/>
        <v>15982</v>
      </c>
      <c r="CV31" s="107">
        <f t="shared" si="192"/>
        <v>15504</v>
      </c>
      <c r="CW31" s="107">
        <f t="shared" si="193"/>
        <v>14730</v>
      </c>
      <c r="CX31" s="107">
        <f t="shared" si="194"/>
        <v>16869</v>
      </c>
      <c r="CY31" s="107">
        <f t="shared" si="195"/>
        <v>18258</v>
      </c>
      <c r="CZ31" s="107">
        <f t="shared" si="196"/>
        <v>17431</v>
      </c>
      <c r="DA31" s="52">
        <v>145</v>
      </c>
      <c r="DB31" s="53">
        <v>104</v>
      </c>
      <c r="DC31" s="53">
        <v>120</v>
      </c>
      <c r="DD31" s="53">
        <v>146</v>
      </c>
      <c r="DE31" s="203">
        <f t="shared" si="197"/>
        <v>134</v>
      </c>
      <c r="DF31" s="53">
        <v>122</v>
      </c>
      <c r="DG31" s="104">
        <v>162</v>
      </c>
      <c r="DH31" s="104">
        <v>144</v>
      </c>
      <c r="DI31" s="104">
        <v>131</v>
      </c>
      <c r="DJ31" s="104">
        <v>128</v>
      </c>
      <c r="DK31" s="104">
        <v>115</v>
      </c>
      <c r="DL31" s="104">
        <v>141</v>
      </c>
      <c r="DM31" s="57"/>
      <c r="DN31" s="53"/>
      <c r="DO31" s="53">
        <v>234</v>
      </c>
      <c r="DP31" s="53">
        <v>73</v>
      </c>
      <c r="DQ31" s="53">
        <v>39</v>
      </c>
      <c r="DR31" s="53">
        <v>81</v>
      </c>
      <c r="DS31" s="53">
        <v>1476</v>
      </c>
      <c r="DT31" s="104">
        <v>971</v>
      </c>
      <c r="DU31" s="104">
        <v>122</v>
      </c>
      <c r="DV31" s="104">
        <v>61</v>
      </c>
      <c r="DW31" s="104">
        <v>102</v>
      </c>
      <c r="DX31" s="104">
        <v>18</v>
      </c>
      <c r="DY31" s="104">
        <v>153</v>
      </c>
      <c r="DZ31" s="104">
        <v>37</v>
      </c>
      <c r="EA31" s="52"/>
      <c r="EB31" s="53"/>
      <c r="EC31" s="53">
        <v>37821</v>
      </c>
      <c r="ED31" s="53">
        <v>39652</v>
      </c>
      <c r="EE31" s="53">
        <v>42744</v>
      </c>
      <c r="EF31" s="112">
        <v>44141</v>
      </c>
      <c r="EG31" s="112">
        <v>43114</v>
      </c>
      <c r="EH31" s="204">
        <v>44932</v>
      </c>
      <c r="EI31" s="104">
        <v>47240</v>
      </c>
      <c r="EJ31" s="104">
        <v>47850</v>
      </c>
      <c r="EK31" s="104">
        <v>47371</v>
      </c>
      <c r="EL31" s="104">
        <v>51886</v>
      </c>
      <c r="EM31" s="104">
        <v>54042</v>
      </c>
      <c r="EN31" s="104">
        <v>52777</v>
      </c>
      <c r="EO31" s="54"/>
      <c r="EP31" s="51"/>
      <c r="EQ31" s="51"/>
      <c r="ER31" s="51"/>
      <c r="ES31" s="59">
        <f t="shared" si="198"/>
        <v>9.1240875912408756E-4</v>
      </c>
      <c r="ET31" s="59">
        <f t="shared" si="199"/>
        <v>1.835028658163612E-3</v>
      </c>
      <c r="EU31" s="59">
        <f t="shared" si="200"/>
        <v>3.4234819316231388E-2</v>
      </c>
      <c r="EV31" s="59">
        <f t="shared" si="201"/>
        <v>2.1610433544022079E-2</v>
      </c>
      <c r="EW31" s="59">
        <f t="shared" si="202"/>
        <v>2.5825571549534295E-3</v>
      </c>
      <c r="EX31" s="59">
        <f t="shared" si="203"/>
        <v>1.2748171368861024E-3</v>
      </c>
      <c r="EY31" s="59">
        <f t="shared" si="204"/>
        <v>2.153216102678854E-3</v>
      </c>
      <c r="EZ31" s="59">
        <f t="shared" si="205"/>
        <v>3.4691438923794475E-4</v>
      </c>
      <c r="FA31" s="59">
        <f t="shared" si="206"/>
        <v>2.8311313422893303E-3</v>
      </c>
      <c r="FB31" s="59">
        <f t="shared" si="207"/>
        <v>7.0106296303313947E-4</v>
      </c>
    </row>
    <row r="32" spans="1:158" s="4" customFormat="1">
      <c r="A32" s="4" t="s">
        <v>53</v>
      </c>
      <c r="B32" s="112"/>
      <c r="C32" s="51"/>
      <c r="D32" s="201">
        <v>786</v>
      </c>
      <c r="E32" s="53">
        <v>704</v>
      </c>
      <c r="F32" s="53">
        <v>988</v>
      </c>
      <c r="G32" s="51">
        <v>2854</v>
      </c>
      <c r="H32" s="51">
        <v>3780</v>
      </c>
      <c r="I32" s="112">
        <v>4445</v>
      </c>
      <c r="J32" s="104">
        <v>4951</v>
      </c>
      <c r="K32" s="104">
        <v>5057</v>
      </c>
      <c r="L32" s="104">
        <v>5915</v>
      </c>
      <c r="M32" s="104">
        <v>8937</v>
      </c>
      <c r="N32" s="104">
        <v>2239</v>
      </c>
      <c r="O32" s="104">
        <v>11202</v>
      </c>
      <c r="P32" s="52"/>
      <c r="Q32" s="53"/>
      <c r="R32" s="53">
        <v>28174</v>
      </c>
      <c r="S32" s="53">
        <v>28928</v>
      </c>
      <c r="T32" s="53">
        <v>29657</v>
      </c>
      <c r="U32" s="53">
        <v>31761</v>
      </c>
      <c r="V32" s="53">
        <v>37445</v>
      </c>
      <c r="W32" s="104">
        <v>42433</v>
      </c>
      <c r="X32" s="104">
        <v>48411</v>
      </c>
      <c r="Y32" s="104">
        <v>54988</v>
      </c>
      <c r="Z32" s="104">
        <v>57923</v>
      </c>
      <c r="AA32" s="104">
        <v>62389</v>
      </c>
      <c r="AB32" s="104">
        <v>63572</v>
      </c>
      <c r="AC32" s="104">
        <v>73467</v>
      </c>
      <c r="AD32" s="52"/>
      <c r="AE32" s="53"/>
      <c r="AF32" s="53">
        <v>17195</v>
      </c>
      <c r="AG32" s="53">
        <v>17290</v>
      </c>
      <c r="AH32" s="187">
        <v>18950</v>
      </c>
      <c r="AI32" s="53">
        <v>21003</v>
      </c>
      <c r="AJ32" s="53">
        <v>23703</v>
      </c>
      <c r="AK32" s="104">
        <v>23043</v>
      </c>
      <c r="AL32" s="104">
        <v>24748</v>
      </c>
      <c r="AM32" s="104">
        <v>27286</v>
      </c>
      <c r="AN32" s="104">
        <v>29618</v>
      </c>
      <c r="AO32" s="104">
        <v>31487</v>
      </c>
      <c r="AP32" s="377">
        <v>31940</v>
      </c>
      <c r="AQ32" s="52"/>
      <c r="AR32" s="53"/>
      <c r="AS32" s="53">
        <v>16254</v>
      </c>
      <c r="AT32" s="53">
        <v>17010</v>
      </c>
      <c r="AU32" s="53">
        <v>18225</v>
      </c>
      <c r="AV32" s="53">
        <v>19864</v>
      </c>
      <c r="AW32" s="53">
        <v>24041</v>
      </c>
      <c r="AX32" s="104">
        <v>21660</v>
      </c>
      <c r="AY32" s="104">
        <v>21626</v>
      </c>
      <c r="AZ32" s="104">
        <v>22967</v>
      </c>
      <c r="BA32" s="104">
        <v>22325</v>
      </c>
      <c r="BB32" s="104">
        <v>23626</v>
      </c>
      <c r="BC32" s="104">
        <v>21154</v>
      </c>
      <c r="BD32" s="52"/>
      <c r="BE32" s="53"/>
      <c r="BF32" s="56">
        <f t="shared" si="173"/>
        <v>61623</v>
      </c>
      <c r="BG32" s="56">
        <f t="shared" si="174"/>
        <v>63228</v>
      </c>
      <c r="BH32" s="56">
        <v>66832</v>
      </c>
      <c r="BI32" s="56">
        <f t="shared" si="175"/>
        <v>72628</v>
      </c>
      <c r="BJ32" s="56">
        <f t="shared" si="176"/>
        <v>85189</v>
      </c>
      <c r="BK32" s="56">
        <f t="shared" si="177"/>
        <v>87136</v>
      </c>
      <c r="BL32" s="56">
        <f t="shared" si="178"/>
        <v>94785</v>
      </c>
      <c r="BM32" s="56">
        <f t="shared" si="179"/>
        <v>105241</v>
      </c>
      <c r="BN32" s="56">
        <f t="shared" si="180"/>
        <v>109866</v>
      </c>
      <c r="BO32" s="56">
        <f t="shared" si="181"/>
        <v>117502</v>
      </c>
      <c r="BP32" s="56">
        <f t="shared" si="182"/>
        <v>116666</v>
      </c>
      <c r="BQ32" s="52">
        <v>30395</v>
      </c>
      <c r="BR32" s="53">
        <v>30796</v>
      </c>
      <c r="BS32" s="53">
        <v>32796</v>
      </c>
      <c r="BT32" s="53">
        <v>36003</v>
      </c>
      <c r="BU32" s="203">
        <f t="shared" si="183"/>
        <v>37428</v>
      </c>
      <c r="BV32" s="104">
        <v>38853</v>
      </c>
      <c r="BW32" s="104">
        <v>40500</v>
      </c>
      <c r="BX32" s="104">
        <v>44139</v>
      </c>
      <c r="BY32" s="104">
        <v>46046</v>
      </c>
      <c r="BZ32" s="104">
        <v>49011</v>
      </c>
      <c r="CA32" s="104">
        <v>47959</v>
      </c>
      <c r="CB32" s="104">
        <v>57878</v>
      </c>
      <c r="CC32" s="52">
        <v>2295</v>
      </c>
      <c r="CD32" s="53">
        <v>2650</v>
      </c>
      <c r="CE32" s="53">
        <v>2816</v>
      </c>
      <c r="CF32" s="53">
        <v>3799</v>
      </c>
      <c r="CG32" s="203">
        <f t="shared" si="184"/>
        <v>4126.5</v>
      </c>
      <c r="CH32" s="104">
        <v>4454</v>
      </c>
      <c r="CI32" s="104">
        <v>4663</v>
      </c>
      <c r="CJ32" s="104">
        <v>5064</v>
      </c>
      <c r="CK32" s="104">
        <v>4891</v>
      </c>
      <c r="CL32" s="104">
        <v>5162</v>
      </c>
      <c r="CM32" s="104">
        <v>4632</v>
      </c>
      <c r="CN32" s="104">
        <v>8631</v>
      </c>
      <c r="CO32" s="106">
        <f t="shared" si="185"/>
        <v>32690</v>
      </c>
      <c r="CP32" s="107">
        <f t="shared" si="186"/>
        <v>33446</v>
      </c>
      <c r="CQ32" s="107">
        <f t="shared" si="187"/>
        <v>35612</v>
      </c>
      <c r="CR32" s="107">
        <f t="shared" si="188"/>
        <v>39802</v>
      </c>
      <c r="CS32" s="107">
        <f t="shared" si="189"/>
        <v>41554.5</v>
      </c>
      <c r="CT32" s="107">
        <f t="shared" si="190"/>
        <v>43307</v>
      </c>
      <c r="CU32" s="107">
        <f t="shared" si="191"/>
        <v>45163</v>
      </c>
      <c r="CV32" s="107">
        <f t="shared" si="192"/>
        <v>49203</v>
      </c>
      <c r="CW32" s="107">
        <f t="shared" si="193"/>
        <v>50937</v>
      </c>
      <c r="CX32" s="107">
        <f t="shared" si="194"/>
        <v>54173</v>
      </c>
      <c r="CY32" s="107">
        <f t="shared" si="195"/>
        <v>52591</v>
      </c>
      <c r="CZ32" s="107">
        <f t="shared" si="196"/>
        <v>66509</v>
      </c>
      <c r="DA32" s="52">
        <v>759</v>
      </c>
      <c r="DB32" s="53">
        <v>854</v>
      </c>
      <c r="DC32" s="53">
        <v>1563</v>
      </c>
      <c r="DD32" s="53">
        <v>1065</v>
      </c>
      <c r="DE32" s="203">
        <f t="shared" si="197"/>
        <v>1230.5</v>
      </c>
      <c r="DF32" s="53">
        <v>1396</v>
      </c>
      <c r="DG32" s="104">
        <v>1211</v>
      </c>
      <c r="DH32" s="104">
        <v>1050</v>
      </c>
      <c r="DI32" s="104">
        <v>1006</v>
      </c>
      <c r="DJ32" s="104">
        <v>940</v>
      </c>
      <c r="DK32" s="104">
        <v>503</v>
      </c>
      <c r="DL32" s="104">
        <v>1935</v>
      </c>
      <c r="DM32" s="57"/>
      <c r="DN32" s="53"/>
      <c r="DO32" s="53">
        <v>255</v>
      </c>
      <c r="DP32" s="53">
        <v>15</v>
      </c>
      <c r="DQ32" s="53">
        <v>6</v>
      </c>
      <c r="DR32" s="53">
        <v>356</v>
      </c>
      <c r="DS32" s="53">
        <v>742</v>
      </c>
      <c r="DT32" s="104">
        <v>1787</v>
      </c>
      <c r="DU32" s="104">
        <v>1259</v>
      </c>
      <c r="DV32" s="104">
        <v>407</v>
      </c>
      <c r="DW32" s="104">
        <v>495</v>
      </c>
      <c r="DX32" s="104">
        <v>536</v>
      </c>
      <c r="DY32" s="104">
        <v>2108</v>
      </c>
      <c r="DZ32" s="104">
        <v>342</v>
      </c>
      <c r="EA32" s="52"/>
      <c r="EB32" s="53"/>
      <c r="EC32" s="53">
        <v>62664</v>
      </c>
      <c r="ED32" s="53">
        <v>63947</v>
      </c>
      <c r="EE32" s="53">
        <v>67826</v>
      </c>
      <c r="EF32" s="112">
        <v>75838</v>
      </c>
      <c r="EG32" s="112">
        <v>89711</v>
      </c>
      <c r="EH32" s="204">
        <v>93368</v>
      </c>
      <c r="EI32" s="104">
        <v>100995</v>
      </c>
      <c r="EJ32" s="104">
        <v>110705</v>
      </c>
      <c r="EK32" s="104">
        <v>116276</v>
      </c>
      <c r="EL32" s="104">
        <v>126975</v>
      </c>
      <c r="EM32" s="104">
        <v>121013</v>
      </c>
      <c r="EN32" s="104">
        <v>153455</v>
      </c>
      <c r="EO32" s="54"/>
      <c r="EP32" s="51"/>
      <c r="EQ32" s="51"/>
      <c r="ER32" s="51"/>
      <c r="ES32" s="59">
        <f t="shared" si="198"/>
        <v>8.8461651873912657E-5</v>
      </c>
      <c r="ET32" s="59">
        <f t="shared" si="199"/>
        <v>4.694216619636594E-3</v>
      </c>
      <c r="EU32" s="59">
        <f t="shared" si="200"/>
        <v>8.2710035558627142E-3</v>
      </c>
      <c r="EV32" s="59">
        <f t="shared" si="201"/>
        <v>1.9139319681261247E-2</v>
      </c>
      <c r="EW32" s="59">
        <f t="shared" si="202"/>
        <v>1.2465963661567405E-2</v>
      </c>
      <c r="EX32" s="59">
        <f t="shared" si="203"/>
        <v>3.6764373786188518E-3</v>
      </c>
      <c r="EY32" s="59">
        <f t="shared" si="204"/>
        <v>4.2571123877670368E-3</v>
      </c>
      <c r="EZ32" s="59">
        <f t="shared" si="205"/>
        <v>4.2213034061823196E-3</v>
      </c>
      <c r="FA32" s="59">
        <f t="shared" si="206"/>
        <v>1.7419616074306067E-2</v>
      </c>
      <c r="FB32" s="59">
        <f t="shared" si="207"/>
        <v>2.228666384282037E-3</v>
      </c>
    </row>
    <row r="33" spans="1:158" s="4" customFormat="1">
      <c r="A33" s="4" t="s">
        <v>56</v>
      </c>
      <c r="B33" s="112"/>
      <c r="C33" s="51"/>
      <c r="D33" s="201">
        <v>1134</v>
      </c>
      <c r="E33" s="53">
        <v>1545</v>
      </c>
      <c r="F33" s="53">
        <v>1848</v>
      </c>
      <c r="G33" s="51">
        <v>2765</v>
      </c>
      <c r="H33" s="51">
        <v>2638</v>
      </c>
      <c r="I33" s="112">
        <v>2918</v>
      </c>
      <c r="J33" s="104">
        <v>3725</v>
      </c>
      <c r="K33" s="104">
        <v>4943</v>
      </c>
      <c r="L33" s="104">
        <v>5583</v>
      </c>
      <c r="M33" s="104">
        <v>7652</v>
      </c>
      <c r="N33" s="104">
        <v>7359</v>
      </c>
      <c r="O33" s="104">
        <v>2267</v>
      </c>
      <c r="P33" s="52"/>
      <c r="Q33" s="53"/>
      <c r="R33" s="53">
        <v>41486</v>
      </c>
      <c r="S33" s="53">
        <v>47163</v>
      </c>
      <c r="T33" s="53">
        <v>46383</v>
      </c>
      <c r="U33" s="53">
        <v>49582</v>
      </c>
      <c r="V33" s="53">
        <v>53112</v>
      </c>
      <c r="W33" s="104">
        <v>53579</v>
      </c>
      <c r="X33" s="104">
        <v>59426</v>
      </c>
      <c r="Y33" s="104">
        <v>62859</v>
      </c>
      <c r="Z33" s="104">
        <v>64216</v>
      </c>
      <c r="AA33" s="104">
        <v>72685</v>
      </c>
      <c r="AB33" s="104">
        <v>75439</v>
      </c>
      <c r="AC33" s="104">
        <v>65352</v>
      </c>
      <c r="AD33" s="52"/>
      <c r="AE33" s="53"/>
      <c r="AF33" s="53">
        <v>26122</v>
      </c>
      <c r="AG33" s="53">
        <v>27538</v>
      </c>
      <c r="AH33" s="187">
        <v>27086</v>
      </c>
      <c r="AI33" s="53">
        <v>27230</v>
      </c>
      <c r="AJ33" s="53">
        <v>26320</v>
      </c>
      <c r="AK33" s="104">
        <v>25485</v>
      </c>
      <c r="AL33" s="104">
        <v>30169</v>
      </c>
      <c r="AM33" s="104">
        <v>31600</v>
      </c>
      <c r="AN33" s="104">
        <v>31868</v>
      </c>
      <c r="AO33" s="104">
        <v>37866</v>
      </c>
      <c r="AP33" s="377">
        <v>40046</v>
      </c>
      <c r="AQ33" s="52"/>
      <c r="AR33" s="53"/>
      <c r="AS33" s="53">
        <v>23451</v>
      </c>
      <c r="AT33" s="53">
        <v>26294</v>
      </c>
      <c r="AU33" s="53">
        <v>26985</v>
      </c>
      <c r="AV33" s="53">
        <v>29190</v>
      </c>
      <c r="AW33" s="53">
        <v>29074</v>
      </c>
      <c r="AX33" s="104">
        <v>27577</v>
      </c>
      <c r="AY33" s="104">
        <v>32236</v>
      </c>
      <c r="AZ33" s="104">
        <v>31773</v>
      </c>
      <c r="BA33" s="104">
        <v>31879</v>
      </c>
      <c r="BB33" s="104">
        <v>34332</v>
      </c>
      <c r="BC33" s="104">
        <v>34544</v>
      </c>
      <c r="BD33" s="52"/>
      <c r="BE33" s="53"/>
      <c r="BF33" s="56">
        <f t="shared" si="173"/>
        <v>91059</v>
      </c>
      <c r="BG33" s="56">
        <f t="shared" si="174"/>
        <v>100995</v>
      </c>
      <c r="BH33" s="56">
        <v>100454</v>
      </c>
      <c r="BI33" s="56">
        <f t="shared" si="175"/>
        <v>106002</v>
      </c>
      <c r="BJ33" s="56">
        <f t="shared" si="176"/>
        <v>108506</v>
      </c>
      <c r="BK33" s="56">
        <f t="shared" si="177"/>
        <v>106641</v>
      </c>
      <c r="BL33" s="56">
        <f t="shared" si="178"/>
        <v>121831</v>
      </c>
      <c r="BM33" s="56">
        <f t="shared" si="179"/>
        <v>126232</v>
      </c>
      <c r="BN33" s="56">
        <f t="shared" si="180"/>
        <v>127963</v>
      </c>
      <c r="BO33" s="56">
        <f t="shared" si="181"/>
        <v>144883</v>
      </c>
      <c r="BP33" s="56">
        <f t="shared" si="182"/>
        <v>150029</v>
      </c>
      <c r="BQ33" s="52">
        <v>46006</v>
      </c>
      <c r="BR33" s="53">
        <v>49632</v>
      </c>
      <c r="BS33" s="53">
        <v>49605</v>
      </c>
      <c r="BT33" s="53">
        <v>50633</v>
      </c>
      <c r="BU33" s="203">
        <f t="shared" si="183"/>
        <v>48527.5</v>
      </c>
      <c r="BV33" s="104">
        <v>46422</v>
      </c>
      <c r="BW33" s="104">
        <v>53844</v>
      </c>
      <c r="BX33" s="104">
        <v>54269</v>
      </c>
      <c r="BY33" s="104">
        <v>53847</v>
      </c>
      <c r="BZ33" s="104">
        <v>61319</v>
      </c>
      <c r="CA33" s="104">
        <v>63854</v>
      </c>
      <c r="CB33" s="104">
        <v>44160</v>
      </c>
      <c r="CC33" s="52">
        <v>3046</v>
      </c>
      <c r="CD33" s="53">
        <v>3671</v>
      </c>
      <c r="CE33" s="53">
        <v>3888</v>
      </c>
      <c r="CF33" s="53">
        <v>4910</v>
      </c>
      <c r="CG33" s="203">
        <f t="shared" si="184"/>
        <v>5432.5</v>
      </c>
      <c r="CH33" s="104">
        <v>5955</v>
      </c>
      <c r="CI33" s="104">
        <v>7695</v>
      </c>
      <c r="CJ33" s="104">
        <v>7956</v>
      </c>
      <c r="CK33" s="104">
        <v>8462</v>
      </c>
      <c r="CL33" s="104">
        <v>9392</v>
      </c>
      <c r="CM33" s="104">
        <v>9198</v>
      </c>
      <c r="CN33" s="104">
        <v>4462</v>
      </c>
      <c r="CO33" s="106">
        <f t="shared" si="185"/>
        <v>49052</v>
      </c>
      <c r="CP33" s="107">
        <f t="shared" si="186"/>
        <v>53303</v>
      </c>
      <c r="CQ33" s="107">
        <f t="shared" si="187"/>
        <v>53493</v>
      </c>
      <c r="CR33" s="107">
        <f t="shared" si="188"/>
        <v>55543</v>
      </c>
      <c r="CS33" s="107">
        <f t="shared" si="189"/>
        <v>53960</v>
      </c>
      <c r="CT33" s="107">
        <f t="shared" si="190"/>
        <v>52377</v>
      </c>
      <c r="CU33" s="107">
        <f t="shared" si="191"/>
        <v>61539</v>
      </c>
      <c r="CV33" s="107">
        <f t="shared" si="192"/>
        <v>62225</v>
      </c>
      <c r="CW33" s="107">
        <f t="shared" si="193"/>
        <v>62309</v>
      </c>
      <c r="CX33" s="107">
        <f t="shared" si="194"/>
        <v>70711</v>
      </c>
      <c r="CY33" s="107">
        <f t="shared" si="195"/>
        <v>73052</v>
      </c>
      <c r="CZ33" s="107">
        <f t="shared" si="196"/>
        <v>48622</v>
      </c>
      <c r="DA33" s="52">
        <v>521</v>
      </c>
      <c r="DB33" s="53">
        <v>529</v>
      </c>
      <c r="DC33" s="53">
        <v>578</v>
      </c>
      <c r="DD33" s="53">
        <v>877</v>
      </c>
      <c r="DE33" s="203">
        <f t="shared" si="197"/>
        <v>781</v>
      </c>
      <c r="DF33" s="53">
        <v>685</v>
      </c>
      <c r="DG33" s="104">
        <v>866</v>
      </c>
      <c r="DH33" s="104">
        <v>1148</v>
      </c>
      <c r="DI33" s="104">
        <v>1438</v>
      </c>
      <c r="DJ33" s="104">
        <v>1487</v>
      </c>
      <c r="DK33" s="104">
        <v>1538</v>
      </c>
      <c r="DL33" s="104">
        <v>410</v>
      </c>
      <c r="DM33" s="57"/>
      <c r="DN33" s="53"/>
      <c r="DO33" s="53">
        <v>1314</v>
      </c>
      <c r="DP33" s="53">
        <v>147</v>
      </c>
      <c r="DQ33" s="53">
        <v>1926</v>
      </c>
      <c r="DR33" s="53">
        <v>177</v>
      </c>
      <c r="DS33" s="53">
        <v>752</v>
      </c>
      <c r="DT33" s="104">
        <v>3302</v>
      </c>
      <c r="DU33" s="104">
        <v>1296</v>
      </c>
      <c r="DV33" s="104">
        <v>162</v>
      </c>
      <c r="DW33" s="104">
        <v>829</v>
      </c>
      <c r="DX33" s="104">
        <v>217</v>
      </c>
      <c r="DY33" s="104">
        <v>167</v>
      </c>
      <c r="DZ33" s="104">
        <v>87</v>
      </c>
      <c r="EA33" s="52"/>
      <c r="EB33" s="53"/>
      <c r="EC33" s="53">
        <v>93507</v>
      </c>
      <c r="ED33" s="53">
        <v>102687</v>
      </c>
      <c r="EE33" s="53">
        <v>104228</v>
      </c>
      <c r="EF33" s="112">
        <v>108944</v>
      </c>
      <c r="EG33" s="112">
        <v>111896</v>
      </c>
      <c r="EH33" s="204">
        <v>112861</v>
      </c>
      <c r="EI33" s="104">
        <v>126852</v>
      </c>
      <c r="EJ33" s="104">
        <v>131337</v>
      </c>
      <c r="EK33" s="104">
        <v>134375</v>
      </c>
      <c r="EL33" s="104">
        <v>152752</v>
      </c>
      <c r="EM33" s="104">
        <v>157555</v>
      </c>
      <c r="EN33" s="104">
        <v>116738</v>
      </c>
      <c r="EO33" s="54"/>
      <c r="EP33" s="51"/>
      <c r="EQ33" s="51"/>
      <c r="ER33" s="51"/>
      <c r="ES33" s="59">
        <f t="shared" si="198"/>
        <v>1.8478719729823082E-2</v>
      </c>
      <c r="ET33" s="59">
        <f t="shared" si="199"/>
        <v>1.6246879130562492E-3</v>
      </c>
      <c r="EU33" s="59">
        <f t="shared" si="200"/>
        <v>6.7205262029026956E-3</v>
      </c>
      <c r="EV33" s="59">
        <f t="shared" si="201"/>
        <v>2.9257227917526871E-2</v>
      </c>
      <c r="EW33" s="59">
        <f t="shared" si="202"/>
        <v>1.0216630403935294E-2</v>
      </c>
      <c r="EX33" s="59">
        <f t="shared" si="203"/>
        <v>1.2334681011443843E-3</v>
      </c>
      <c r="EY33" s="59">
        <f t="shared" si="204"/>
        <v>6.1693023255813949E-3</v>
      </c>
      <c r="EZ33" s="59">
        <f t="shared" si="205"/>
        <v>1.4206033308892846E-3</v>
      </c>
      <c r="FA33" s="59">
        <f t="shared" si="206"/>
        <v>1.0599473199834979E-3</v>
      </c>
      <c r="FB33" s="59">
        <f t="shared" si="207"/>
        <v>7.4525861330500774E-4</v>
      </c>
    </row>
    <row r="34" spans="1:158" s="4" customFormat="1">
      <c r="A34" s="4" t="s">
        <v>60</v>
      </c>
      <c r="B34" s="112"/>
      <c r="C34" s="51"/>
      <c r="D34" s="201">
        <v>3742</v>
      </c>
      <c r="E34" s="53">
        <v>4271</v>
      </c>
      <c r="F34" s="53">
        <v>5173</v>
      </c>
      <c r="G34" s="51">
        <v>5585</v>
      </c>
      <c r="H34" s="51">
        <v>5618</v>
      </c>
      <c r="I34" s="112">
        <v>4975</v>
      </c>
      <c r="J34" s="104">
        <v>4808</v>
      </c>
      <c r="K34" s="104">
        <v>8528</v>
      </c>
      <c r="L34" s="104">
        <v>5796</v>
      </c>
      <c r="M34" s="104">
        <v>7552</v>
      </c>
      <c r="N34" s="104">
        <v>7712</v>
      </c>
      <c r="O34" s="104">
        <v>7930</v>
      </c>
      <c r="P34" s="52"/>
      <c r="Q34" s="53"/>
      <c r="R34" s="53">
        <v>82950</v>
      </c>
      <c r="S34" s="53">
        <v>84376</v>
      </c>
      <c r="T34" s="53">
        <v>83877</v>
      </c>
      <c r="U34" s="53">
        <v>86158</v>
      </c>
      <c r="V34" s="53">
        <v>95601</v>
      </c>
      <c r="W34" s="104">
        <v>102649</v>
      </c>
      <c r="X34" s="104">
        <v>109789</v>
      </c>
      <c r="Y34" s="104">
        <v>109630</v>
      </c>
      <c r="Z34" s="104">
        <v>113715</v>
      </c>
      <c r="AA34" s="104">
        <v>131525</v>
      </c>
      <c r="AB34" s="104">
        <v>136492</v>
      </c>
      <c r="AC34" s="104">
        <v>135789</v>
      </c>
      <c r="AD34" s="52"/>
      <c r="AE34" s="53"/>
      <c r="AF34" s="53">
        <v>38126</v>
      </c>
      <c r="AG34" s="53">
        <v>37677</v>
      </c>
      <c r="AH34" s="187">
        <v>37938</v>
      </c>
      <c r="AI34" s="53">
        <v>36475</v>
      </c>
      <c r="AJ34" s="53">
        <v>38488</v>
      </c>
      <c r="AK34" s="104">
        <v>41558</v>
      </c>
      <c r="AL34" s="104">
        <v>46765</v>
      </c>
      <c r="AM34" s="104">
        <v>47137</v>
      </c>
      <c r="AN34" s="104">
        <v>48631</v>
      </c>
      <c r="AO34" s="104">
        <v>61780</v>
      </c>
      <c r="AP34" s="377">
        <v>67773</v>
      </c>
      <c r="AQ34" s="52"/>
      <c r="AR34" s="53"/>
      <c r="AS34" s="53">
        <v>39934</v>
      </c>
      <c r="AT34" s="53">
        <v>38721</v>
      </c>
      <c r="AU34" s="53">
        <v>38955</v>
      </c>
      <c r="AV34" s="53">
        <v>34724</v>
      </c>
      <c r="AW34" s="53">
        <v>34191</v>
      </c>
      <c r="AX34" s="104">
        <v>35242</v>
      </c>
      <c r="AY34" s="104">
        <v>36283</v>
      </c>
      <c r="AZ34" s="104">
        <v>34223</v>
      </c>
      <c r="BA34" s="104">
        <v>34218</v>
      </c>
      <c r="BB34" s="104">
        <v>43534</v>
      </c>
      <c r="BC34" s="104">
        <v>46461</v>
      </c>
      <c r="BD34" s="52"/>
      <c r="BE34" s="53"/>
      <c r="BF34" s="56">
        <f t="shared" si="173"/>
        <v>161010</v>
      </c>
      <c r="BG34" s="56">
        <f t="shared" si="174"/>
        <v>160774</v>
      </c>
      <c r="BH34" s="56">
        <v>160770</v>
      </c>
      <c r="BI34" s="56">
        <f t="shared" si="175"/>
        <v>157357</v>
      </c>
      <c r="BJ34" s="56">
        <f t="shared" si="176"/>
        <v>168280</v>
      </c>
      <c r="BK34" s="56">
        <f t="shared" si="177"/>
        <v>179449</v>
      </c>
      <c r="BL34" s="56">
        <f t="shared" si="178"/>
        <v>192837</v>
      </c>
      <c r="BM34" s="56">
        <f t="shared" si="179"/>
        <v>190990</v>
      </c>
      <c r="BN34" s="56">
        <f t="shared" si="180"/>
        <v>196564</v>
      </c>
      <c r="BO34" s="56">
        <f t="shared" si="181"/>
        <v>236839</v>
      </c>
      <c r="BP34" s="56">
        <f t="shared" si="182"/>
        <v>250726</v>
      </c>
      <c r="BQ34" s="52">
        <v>71319</v>
      </c>
      <c r="BR34" s="53">
        <v>69744</v>
      </c>
      <c r="BS34" s="53">
        <v>68775</v>
      </c>
      <c r="BT34" s="53">
        <v>63741</v>
      </c>
      <c r="BU34" s="203">
        <f t="shared" si="183"/>
        <v>66050.5</v>
      </c>
      <c r="BV34" s="104">
        <v>68360</v>
      </c>
      <c r="BW34" s="104">
        <v>73991</v>
      </c>
      <c r="BX34" s="104">
        <v>73174</v>
      </c>
      <c r="BY34" s="104">
        <v>73838</v>
      </c>
      <c r="BZ34" s="104">
        <v>93803</v>
      </c>
      <c r="CA34" s="104">
        <v>102386</v>
      </c>
      <c r="CB34" s="104">
        <v>95834</v>
      </c>
      <c r="CC34" s="52">
        <v>5354</v>
      </c>
      <c r="CD34" s="53">
        <v>5498</v>
      </c>
      <c r="CE34" s="53">
        <v>6358</v>
      </c>
      <c r="CF34" s="53">
        <v>6314</v>
      </c>
      <c r="CG34" s="203">
        <f t="shared" si="184"/>
        <v>6928.5</v>
      </c>
      <c r="CH34" s="104">
        <v>7543</v>
      </c>
      <c r="CI34" s="104">
        <v>8089</v>
      </c>
      <c r="CJ34" s="104">
        <v>7665</v>
      </c>
      <c r="CK34" s="104">
        <v>8314</v>
      </c>
      <c r="CL34" s="104">
        <v>10592</v>
      </c>
      <c r="CM34" s="104">
        <v>10851</v>
      </c>
      <c r="CN34" s="104">
        <v>9979</v>
      </c>
      <c r="CO34" s="106">
        <f t="shared" si="185"/>
        <v>76673</v>
      </c>
      <c r="CP34" s="107">
        <f t="shared" si="186"/>
        <v>75242</v>
      </c>
      <c r="CQ34" s="107">
        <f t="shared" si="187"/>
        <v>75133</v>
      </c>
      <c r="CR34" s="107">
        <f t="shared" si="188"/>
        <v>70055</v>
      </c>
      <c r="CS34" s="107">
        <f t="shared" si="189"/>
        <v>72979</v>
      </c>
      <c r="CT34" s="107">
        <f t="shared" si="190"/>
        <v>75903</v>
      </c>
      <c r="CU34" s="107">
        <f t="shared" si="191"/>
        <v>82080</v>
      </c>
      <c r="CV34" s="107">
        <f t="shared" si="192"/>
        <v>80839</v>
      </c>
      <c r="CW34" s="107">
        <f t="shared" si="193"/>
        <v>82152</v>
      </c>
      <c r="CX34" s="107">
        <f t="shared" si="194"/>
        <v>104395</v>
      </c>
      <c r="CY34" s="107">
        <f t="shared" si="195"/>
        <v>113237</v>
      </c>
      <c r="CZ34" s="107">
        <f t="shared" si="196"/>
        <v>105813</v>
      </c>
      <c r="DA34" s="52">
        <v>1387</v>
      </c>
      <c r="DB34" s="53">
        <v>1156</v>
      </c>
      <c r="DC34" s="53">
        <v>1760</v>
      </c>
      <c r="DD34" s="53">
        <v>1144</v>
      </c>
      <c r="DE34" s="203">
        <f t="shared" si="197"/>
        <v>1020.5</v>
      </c>
      <c r="DF34" s="53">
        <v>897</v>
      </c>
      <c r="DG34" s="104">
        <v>968</v>
      </c>
      <c r="DH34" s="104">
        <v>521</v>
      </c>
      <c r="DI34" s="104">
        <v>697</v>
      </c>
      <c r="DJ34" s="104">
        <v>919</v>
      </c>
      <c r="DK34" s="104">
        <v>997</v>
      </c>
      <c r="DL34" s="104">
        <v>768</v>
      </c>
      <c r="DM34" s="57"/>
      <c r="DN34" s="53"/>
      <c r="DO34" s="53">
        <v>2355</v>
      </c>
      <c r="DP34" s="53">
        <v>1609</v>
      </c>
      <c r="DQ34" s="53">
        <v>2234</v>
      </c>
      <c r="DR34" s="53">
        <v>6941</v>
      </c>
      <c r="DS34" s="53">
        <v>1737</v>
      </c>
      <c r="DT34" s="104">
        <v>6954</v>
      </c>
      <c r="DU34" s="104">
        <v>1056</v>
      </c>
      <c r="DV34" s="104">
        <v>515</v>
      </c>
      <c r="DW34" s="104">
        <v>568</v>
      </c>
      <c r="DX34" s="104">
        <v>572</v>
      </c>
      <c r="DY34" s="104">
        <v>623</v>
      </c>
      <c r="DZ34" s="104">
        <v>806</v>
      </c>
      <c r="EA34" s="52"/>
      <c r="EB34" s="53"/>
      <c r="EC34" s="53">
        <v>167107</v>
      </c>
      <c r="ED34" s="53">
        <v>166654</v>
      </c>
      <c r="EE34" s="53">
        <v>168177</v>
      </c>
      <c r="EF34" s="112">
        <v>169883</v>
      </c>
      <c r="EG34" s="112">
        <v>175635</v>
      </c>
      <c r="EH34" s="204">
        <v>191378</v>
      </c>
      <c r="EI34" s="104">
        <v>198701</v>
      </c>
      <c r="EJ34" s="104">
        <v>200033</v>
      </c>
      <c r="EK34" s="104">
        <v>202928</v>
      </c>
      <c r="EL34" s="104">
        <v>244963</v>
      </c>
      <c r="EM34" s="104">
        <v>259061</v>
      </c>
      <c r="EN34" s="104">
        <v>251106</v>
      </c>
      <c r="EO34" s="54"/>
      <c r="EP34" s="51"/>
      <c r="EQ34" s="51"/>
      <c r="ER34" s="51"/>
      <c r="ES34" s="59">
        <f t="shared" si="198"/>
        <v>1.3283623801114303E-2</v>
      </c>
      <c r="ET34" s="59">
        <f t="shared" si="199"/>
        <v>4.0857531359818226E-2</v>
      </c>
      <c r="EU34" s="59">
        <f t="shared" si="200"/>
        <v>9.8898283371765313E-3</v>
      </c>
      <c r="EV34" s="59">
        <f t="shared" si="201"/>
        <v>3.6336465006427072E-2</v>
      </c>
      <c r="EW34" s="59">
        <f t="shared" si="202"/>
        <v>5.3145177930659631E-3</v>
      </c>
      <c r="EX34" s="59">
        <f t="shared" si="203"/>
        <v>2.5745751950928095E-3</v>
      </c>
      <c r="EY34" s="59">
        <f t="shared" si="204"/>
        <v>2.7990223133328076E-3</v>
      </c>
      <c r="EZ34" s="59">
        <f t="shared" si="205"/>
        <v>2.3350465172291327E-3</v>
      </c>
      <c r="FA34" s="59">
        <f t="shared" si="206"/>
        <v>2.4048390147494219E-3</v>
      </c>
      <c r="FB34" s="59">
        <f t="shared" si="207"/>
        <v>3.2097998454835804E-3</v>
      </c>
    </row>
    <row r="35" spans="1:158" s="4" customFormat="1">
      <c r="A35" s="4" t="s">
        <v>64</v>
      </c>
      <c r="B35" s="112"/>
      <c r="C35" s="51"/>
      <c r="D35" s="201">
        <v>4276</v>
      </c>
      <c r="E35" s="53">
        <v>4556</v>
      </c>
      <c r="F35" s="53">
        <v>7043</v>
      </c>
      <c r="G35" s="51">
        <v>10498</v>
      </c>
      <c r="H35" s="51">
        <v>10082</v>
      </c>
      <c r="I35" s="112">
        <v>10612</v>
      </c>
      <c r="J35" s="104">
        <v>11651</v>
      </c>
      <c r="K35" s="104">
        <v>14729</v>
      </c>
      <c r="L35" s="104">
        <v>13433</v>
      </c>
      <c r="M35" s="104">
        <v>22722</v>
      </c>
      <c r="N35" s="104">
        <v>23752</v>
      </c>
      <c r="O35" s="104">
        <v>23550</v>
      </c>
      <c r="P35" s="52"/>
      <c r="Q35" s="53"/>
      <c r="R35" s="53">
        <v>76344</v>
      </c>
      <c r="S35" s="53">
        <v>83421</v>
      </c>
      <c r="T35" s="53">
        <v>88987</v>
      </c>
      <c r="U35" s="53">
        <v>98979</v>
      </c>
      <c r="V35" s="53">
        <v>105290</v>
      </c>
      <c r="W35" s="104">
        <v>110716</v>
      </c>
      <c r="X35" s="104">
        <v>111657</v>
      </c>
      <c r="Y35" s="104">
        <v>111311</v>
      </c>
      <c r="Z35" s="104">
        <v>112577</v>
      </c>
      <c r="AA35" s="104">
        <v>125248</v>
      </c>
      <c r="AB35" s="104">
        <v>125667</v>
      </c>
      <c r="AC35" s="104">
        <v>119047</v>
      </c>
      <c r="AD35" s="52"/>
      <c r="AE35" s="53"/>
      <c r="AF35" s="53">
        <v>32244</v>
      </c>
      <c r="AG35" s="53">
        <v>33371</v>
      </c>
      <c r="AH35" s="187">
        <v>33423</v>
      </c>
      <c r="AI35" s="53">
        <v>30644</v>
      </c>
      <c r="AJ35" s="53">
        <v>30589</v>
      </c>
      <c r="AK35" s="104">
        <v>31812</v>
      </c>
      <c r="AL35" s="104">
        <v>42020</v>
      </c>
      <c r="AM35" s="104">
        <v>51253</v>
      </c>
      <c r="AN35" s="104">
        <v>48575</v>
      </c>
      <c r="AO35" s="104">
        <v>61764</v>
      </c>
      <c r="AP35" s="377">
        <v>57775</v>
      </c>
      <c r="AQ35" s="52"/>
      <c r="AR35" s="53"/>
      <c r="AS35" s="53">
        <v>16917</v>
      </c>
      <c r="AT35" s="53">
        <v>16217</v>
      </c>
      <c r="AU35" s="53">
        <v>16795</v>
      </c>
      <c r="AV35" s="53">
        <v>17546</v>
      </c>
      <c r="AW35" s="53">
        <v>14795</v>
      </c>
      <c r="AX35" s="104">
        <v>13898</v>
      </c>
      <c r="AY35" s="104">
        <v>18732</v>
      </c>
      <c r="AZ35" s="104">
        <v>22808</v>
      </c>
      <c r="BA35" s="104">
        <v>19756</v>
      </c>
      <c r="BB35" s="104">
        <v>30471</v>
      </c>
      <c r="BC35" s="104">
        <v>26011</v>
      </c>
      <c r="BD35" s="52"/>
      <c r="BE35" s="53"/>
      <c r="BF35" s="56">
        <f t="shared" si="173"/>
        <v>125505</v>
      </c>
      <c r="BG35" s="56">
        <f t="shared" si="174"/>
        <v>133009</v>
      </c>
      <c r="BH35" s="56">
        <v>139205</v>
      </c>
      <c r="BI35" s="56">
        <f t="shared" si="175"/>
        <v>147169</v>
      </c>
      <c r="BJ35" s="56">
        <f t="shared" si="176"/>
        <v>150674</v>
      </c>
      <c r="BK35" s="56">
        <f t="shared" si="177"/>
        <v>156426</v>
      </c>
      <c r="BL35" s="56">
        <f t="shared" si="178"/>
        <v>172409</v>
      </c>
      <c r="BM35" s="56">
        <f t="shared" si="179"/>
        <v>185372</v>
      </c>
      <c r="BN35" s="56">
        <f t="shared" si="180"/>
        <v>180908</v>
      </c>
      <c r="BO35" s="56">
        <f t="shared" si="181"/>
        <v>217483</v>
      </c>
      <c r="BP35" s="56">
        <f t="shared" si="182"/>
        <v>209453</v>
      </c>
      <c r="BQ35" s="52">
        <v>46160</v>
      </c>
      <c r="BR35" s="53">
        <v>47271</v>
      </c>
      <c r="BS35" s="53">
        <v>47403</v>
      </c>
      <c r="BT35" s="53">
        <v>44942</v>
      </c>
      <c r="BU35" s="203">
        <f t="shared" si="183"/>
        <v>44000</v>
      </c>
      <c r="BV35" s="104">
        <v>43058</v>
      </c>
      <c r="BW35" s="104">
        <v>56770</v>
      </c>
      <c r="BX35" s="104">
        <v>68827</v>
      </c>
      <c r="BY35" s="104">
        <v>63696</v>
      </c>
      <c r="BZ35" s="104">
        <v>85639</v>
      </c>
      <c r="CA35" s="104">
        <v>78112</v>
      </c>
      <c r="CB35" s="104">
        <v>110421</v>
      </c>
      <c r="CC35" s="52">
        <v>1730</v>
      </c>
      <c r="CD35" s="53">
        <v>1818</v>
      </c>
      <c r="CE35" s="53">
        <v>2253</v>
      </c>
      <c r="CF35" s="53">
        <v>2655</v>
      </c>
      <c r="CG35" s="203">
        <f t="shared" si="184"/>
        <v>2534.5</v>
      </c>
      <c r="CH35" s="104">
        <v>2414</v>
      </c>
      <c r="CI35" s="104">
        <v>3623</v>
      </c>
      <c r="CJ35" s="104">
        <v>4746</v>
      </c>
      <c r="CK35" s="104">
        <v>4156</v>
      </c>
      <c r="CL35" s="104">
        <v>6049</v>
      </c>
      <c r="CM35" s="104">
        <v>5177</v>
      </c>
      <c r="CN35" s="104">
        <v>10062</v>
      </c>
      <c r="CO35" s="106">
        <f t="shared" si="185"/>
        <v>47890</v>
      </c>
      <c r="CP35" s="107">
        <f t="shared" si="186"/>
        <v>49089</v>
      </c>
      <c r="CQ35" s="107">
        <f t="shared" si="187"/>
        <v>49656</v>
      </c>
      <c r="CR35" s="107">
        <f t="shared" si="188"/>
        <v>47597</v>
      </c>
      <c r="CS35" s="107">
        <f t="shared" si="189"/>
        <v>46534.5</v>
      </c>
      <c r="CT35" s="107">
        <f t="shared" si="190"/>
        <v>45472</v>
      </c>
      <c r="CU35" s="107">
        <f t="shared" si="191"/>
        <v>60393</v>
      </c>
      <c r="CV35" s="107">
        <f t="shared" si="192"/>
        <v>73573</v>
      </c>
      <c r="CW35" s="107">
        <f t="shared" si="193"/>
        <v>67852</v>
      </c>
      <c r="CX35" s="107">
        <f t="shared" si="194"/>
        <v>91688</v>
      </c>
      <c r="CY35" s="107">
        <f t="shared" si="195"/>
        <v>83289</v>
      </c>
      <c r="CZ35" s="107">
        <f t="shared" si="196"/>
        <v>120483</v>
      </c>
      <c r="DA35" s="52">
        <v>1271</v>
      </c>
      <c r="DB35" s="53">
        <v>499</v>
      </c>
      <c r="DC35" s="53">
        <v>562</v>
      </c>
      <c r="DD35" s="53">
        <v>593</v>
      </c>
      <c r="DE35" s="203">
        <f t="shared" si="197"/>
        <v>415.5</v>
      </c>
      <c r="DF35" s="53">
        <v>238</v>
      </c>
      <c r="DG35" s="104">
        <v>359</v>
      </c>
      <c r="DH35" s="104">
        <v>488</v>
      </c>
      <c r="DI35" s="104">
        <v>479</v>
      </c>
      <c r="DJ35" s="104">
        <v>547</v>
      </c>
      <c r="DK35" s="104">
        <v>497</v>
      </c>
      <c r="DL35" s="104">
        <v>682</v>
      </c>
      <c r="DM35" s="57"/>
      <c r="DN35" s="53"/>
      <c r="DO35" s="53">
        <v>638</v>
      </c>
      <c r="DP35" s="53">
        <v>574</v>
      </c>
      <c r="DQ35" s="53">
        <v>502</v>
      </c>
      <c r="DR35" s="53">
        <v>224</v>
      </c>
      <c r="DS35" s="53">
        <v>835</v>
      </c>
      <c r="DT35" s="104">
        <v>10007</v>
      </c>
      <c r="DU35" s="104">
        <v>1712</v>
      </c>
      <c r="DV35" s="104">
        <v>590</v>
      </c>
      <c r="DW35" s="104">
        <v>316</v>
      </c>
      <c r="DX35" s="104">
        <v>2101</v>
      </c>
      <c r="DY35" s="104">
        <v>221</v>
      </c>
      <c r="DZ35" s="104">
        <v>493</v>
      </c>
      <c r="EA35" s="52"/>
      <c r="EB35" s="53"/>
      <c r="EC35" s="53">
        <v>130419</v>
      </c>
      <c r="ED35" s="53">
        <v>138139</v>
      </c>
      <c r="EE35" s="53">
        <v>146750</v>
      </c>
      <c r="EF35" s="112">
        <v>157891</v>
      </c>
      <c r="EG35" s="112">
        <v>161591</v>
      </c>
      <c r="EH35" s="204">
        <v>177045</v>
      </c>
      <c r="EI35" s="104">
        <v>185772</v>
      </c>
      <c r="EJ35" s="104">
        <v>200691</v>
      </c>
      <c r="EK35" s="104">
        <v>203679</v>
      </c>
      <c r="EL35" s="104">
        <v>242306</v>
      </c>
      <c r="EM35" s="104">
        <v>233426</v>
      </c>
      <c r="EN35" s="104">
        <v>264255</v>
      </c>
      <c r="EO35" s="54"/>
      <c r="EP35" s="51"/>
      <c r="EQ35" s="51"/>
      <c r="ER35" s="51"/>
      <c r="ES35" s="59">
        <f t="shared" si="198"/>
        <v>3.4207836456558774E-3</v>
      </c>
      <c r="ET35" s="59">
        <f t="shared" si="199"/>
        <v>1.4187002425724076E-3</v>
      </c>
      <c r="EU35" s="59">
        <f t="shared" si="200"/>
        <v>5.1673669944489482E-3</v>
      </c>
      <c r="EV35" s="59">
        <f t="shared" si="201"/>
        <v>5.6522353074077214E-2</v>
      </c>
      <c r="EW35" s="59">
        <f t="shared" si="202"/>
        <v>9.2155976142798707E-3</v>
      </c>
      <c r="EX35" s="59">
        <f t="shared" si="203"/>
        <v>2.9398428429775127E-3</v>
      </c>
      <c r="EY35" s="59">
        <f t="shared" si="204"/>
        <v>1.551460877164558E-3</v>
      </c>
      <c r="EZ35" s="59">
        <f t="shared" si="205"/>
        <v>8.6708542091405091E-3</v>
      </c>
      <c r="FA35" s="59">
        <f t="shared" si="206"/>
        <v>9.4676685544883604E-4</v>
      </c>
      <c r="FB35" s="59">
        <f t="shared" si="207"/>
        <v>1.8656222209608145E-3</v>
      </c>
    </row>
    <row r="36" spans="1:158" s="4" customFormat="1">
      <c r="A36" s="4" t="s">
        <v>66</v>
      </c>
      <c r="B36" s="112"/>
      <c r="C36" s="51"/>
      <c r="D36" s="201">
        <v>4441</v>
      </c>
      <c r="E36" s="53">
        <v>6765</v>
      </c>
      <c r="F36" s="53">
        <v>9364</v>
      </c>
      <c r="G36" s="51">
        <v>12672</v>
      </c>
      <c r="H36" s="51">
        <v>13393</v>
      </c>
      <c r="I36" s="112">
        <v>14673</v>
      </c>
      <c r="J36" s="104">
        <v>16311</v>
      </c>
      <c r="K36" s="104">
        <v>19177</v>
      </c>
      <c r="L36" s="104">
        <v>24553</v>
      </c>
      <c r="M36" s="104">
        <v>27192</v>
      </c>
      <c r="N36" s="104">
        <v>20150</v>
      </c>
      <c r="O36" s="104">
        <v>23404</v>
      </c>
      <c r="P36" s="52"/>
      <c r="Q36" s="53"/>
      <c r="R36" s="53">
        <v>134238</v>
      </c>
      <c r="S36" s="53">
        <v>139686</v>
      </c>
      <c r="T36" s="53">
        <v>144563</v>
      </c>
      <c r="U36" s="53">
        <v>150709</v>
      </c>
      <c r="V36" s="53">
        <v>153886</v>
      </c>
      <c r="W36" s="104">
        <v>165943</v>
      </c>
      <c r="X36" s="104">
        <v>176532</v>
      </c>
      <c r="Y36" s="104">
        <v>180811</v>
      </c>
      <c r="Z36" s="104">
        <v>180235</v>
      </c>
      <c r="AA36" s="104">
        <v>198169</v>
      </c>
      <c r="AB36" s="104">
        <v>201453</v>
      </c>
      <c r="AC36" s="104">
        <v>202998</v>
      </c>
      <c r="AD36" s="52"/>
      <c r="AE36" s="53"/>
      <c r="AF36" s="53">
        <v>64358</v>
      </c>
      <c r="AG36" s="53">
        <v>67419</v>
      </c>
      <c r="AH36" s="187">
        <v>73447</v>
      </c>
      <c r="AI36" s="53">
        <v>70852</v>
      </c>
      <c r="AJ36" s="53">
        <v>65953</v>
      </c>
      <c r="AK36" s="104">
        <v>67799</v>
      </c>
      <c r="AL36" s="104">
        <v>72632</v>
      </c>
      <c r="AM36" s="104">
        <v>73425</v>
      </c>
      <c r="AN36" s="104">
        <v>74785</v>
      </c>
      <c r="AO36" s="104">
        <v>85403</v>
      </c>
      <c r="AP36" s="377">
        <v>85671</v>
      </c>
      <c r="AQ36" s="52"/>
      <c r="AR36" s="53"/>
      <c r="AS36" s="53">
        <v>59111</v>
      </c>
      <c r="AT36" s="53">
        <v>61845</v>
      </c>
      <c r="AU36" s="53">
        <v>69786</v>
      </c>
      <c r="AV36" s="53">
        <v>69466</v>
      </c>
      <c r="AW36" s="53">
        <v>68218</v>
      </c>
      <c r="AX36" s="104">
        <v>70187</v>
      </c>
      <c r="AY36" s="104">
        <v>74583</v>
      </c>
      <c r="AZ36" s="104">
        <v>71321</v>
      </c>
      <c r="BA36" s="104">
        <v>69158</v>
      </c>
      <c r="BB36" s="104">
        <v>70757</v>
      </c>
      <c r="BC36" s="104">
        <v>63782</v>
      </c>
      <c r="BD36" s="52"/>
      <c r="BE36" s="53"/>
      <c r="BF36" s="56">
        <f t="shared" si="173"/>
        <v>257707</v>
      </c>
      <c r="BG36" s="56">
        <f t="shared" si="174"/>
        <v>268950</v>
      </c>
      <c r="BH36" s="56">
        <v>287796</v>
      </c>
      <c r="BI36" s="56">
        <f t="shared" si="175"/>
        <v>291027</v>
      </c>
      <c r="BJ36" s="56">
        <f t="shared" si="176"/>
        <v>288057</v>
      </c>
      <c r="BK36" s="56">
        <f t="shared" si="177"/>
        <v>303929</v>
      </c>
      <c r="BL36" s="56">
        <f t="shared" si="178"/>
        <v>323747</v>
      </c>
      <c r="BM36" s="56">
        <f t="shared" si="179"/>
        <v>325557</v>
      </c>
      <c r="BN36" s="56">
        <f t="shared" si="180"/>
        <v>324178</v>
      </c>
      <c r="BO36" s="56">
        <f t="shared" si="181"/>
        <v>354329</v>
      </c>
      <c r="BP36" s="56">
        <f t="shared" si="182"/>
        <v>350906</v>
      </c>
      <c r="BQ36" s="52">
        <v>111023</v>
      </c>
      <c r="BR36" s="53">
        <v>117368</v>
      </c>
      <c r="BS36" s="53">
        <v>128487</v>
      </c>
      <c r="BT36" s="53">
        <v>124484</v>
      </c>
      <c r="BU36" s="203">
        <f t="shared" si="183"/>
        <v>121734.5</v>
      </c>
      <c r="BV36" s="104">
        <v>118985</v>
      </c>
      <c r="BW36" s="104">
        <v>126516</v>
      </c>
      <c r="BX36" s="104">
        <v>123802</v>
      </c>
      <c r="BY36" s="104">
        <v>122043</v>
      </c>
      <c r="BZ36" s="104">
        <v>134826</v>
      </c>
      <c r="CA36" s="104">
        <v>131869</v>
      </c>
      <c r="CB36" s="104">
        <v>119989</v>
      </c>
      <c r="CC36" s="52">
        <v>7014</v>
      </c>
      <c r="CD36" s="53">
        <v>7586</v>
      </c>
      <c r="CE36" s="53">
        <v>10193</v>
      </c>
      <c r="CF36" s="53">
        <v>11221</v>
      </c>
      <c r="CG36" s="203">
        <f t="shared" si="184"/>
        <v>12785</v>
      </c>
      <c r="CH36" s="104">
        <v>14349</v>
      </c>
      <c r="CI36" s="104">
        <v>16527</v>
      </c>
      <c r="CJ36" s="104">
        <v>16871</v>
      </c>
      <c r="CK36" s="104">
        <v>17333</v>
      </c>
      <c r="CL36" s="104">
        <v>17475</v>
      </c>
      <c r="CM36" s="104">
        <v>14921</v>
      </c>
      <c r="CN36" s="104">
        <v>13236</v>
      </c>
      <c r="CO36" s="106">
        <f t="shared" si="185"/>
        <v>118037</v>
      </c>
      <c r="CP36" s="107">
        <f t="shared" si="186"/>
        <v>124954</v>
      </c>
      <c r="CQ36" s="107">
        <f t="shared" si="187"/>
        <v>138680</v>
      </c>
      <c r="CR36" s="107">
        <f t="shared" si="188"/>
        <v>135705</v>
      </c>
      <c r="CS36" s="107">
        <f t="shared" si="189"/>
        <v>134519.5</v>
      </c>
      <c r="CT36" s="107">
        <f t="shared" si="190"/>
        <v>133334</v>
      </c>
      <c r="CU36" s="107">
        <f t="shared" si="191"/>
        <v>143043</v>
      </c>
      <c r="CV36" s="107">
        <f t="shared" si="192"/>
        <v>140673</v>
      </c>
      <c r="CW36" s="107">
        <f t="shared" si="193"/>
        <v>139376</v>
      </c>
      <c r="CX36" s="107">
        <f t="shared" si="194"/>
        <v>152301</v>
      </c>
      <c r="CY36" s="107">
        <f t="shared" si="195"/>
        <v>146790</v>
      </c>
      <c r="CZ36" s="107">
        <f t="shared" si="196"/>
        <v>133225</v>
      </c>
      <c r="DA36" s="52">
        <v>5432</v>
      </c>
      <c r="DB36" s="53">
        <v>4310</v>
      </c>
      <c r="DC36" s="53">
        <v>4553</v>
      </c>
      <c r="DD36" s="53">
        <v>4613</v>
      </c>
      <c r="DE36" s="203">
        <f t="shared" si="197"/>
        <v>4632.5</v>
      </c>
      <c r="DF36" s="53">
        <v>4652</v>
      </c>
      <c r="DG36" s="104">
        <v>4172</v>
      </c>
      <c r="DH36" s="104">
        <v>4073</v>
      </c>
      <c r="DI36" s="104">
        <v>4567</v>
      </c>
      <c r="DJ36" s="104">
        <v>3859</v>
      </c>
      <c r="DK36" s="104">
        <v>2663</v>
      </c>
      <c r="DL36" s="104">
        <v>2652</v>
      </c>
      <c r="DM36" s="57"/>
      <c r="DN36" s="53"/>
      <c r="DO36" s="53">
        <v>6028</v>
      </c>
      <c r="DP36" s="53">
        <v>5288</v>
      </c>
      <c r="DQ36" s="53">
        <v>7256</v>
      </c>
      <c r="DR36" s="53">
        <v>5319</v>
      </c>
      <c r="DS36" s="53">
        <v>5273</v>
      </c>
      <c r="DT36" s="104">
        <v>6530</v>
      </c>
      <c r="DU36" s="104">
        <v>5411</v>
      </c>
      <c r="DV36" s="104">
        <v>3748</v>
      </c>
      <c r="DW36" s="104">
        <v>3344</v>
      </c>
      <c r="DX36" s="104">
        <v>2551</v>
      </c>
      <c r="DY36" s="104">
        <v>1785</v>
      </c>
      <c r="DZ36" s="104">
        <v>1098</v>
      </c>
      <c r="EA36" s="52"/>
      <c r="EB36" s="53"/>
      <c r="EC36" s="53">
        <v>268176</v>
      </c>
      <c r="ED36" s="53">
        <v>281003</v>
      </c>
      <c r="EE36" s="53">
        <v>304416</v>
      </c>
      <c r="EF36" s="112">
        <v>309018</v>
      </c>
      <c r="EG36" s="112">
        <v>306723</v>
      </c>
      <c r="EH36" s="204">
        <v>325132</v>
      </c>
      <c r="EI36" s="104">
        <v>345469</v>
      </c>
      <c r="EJ36" s="104">
        <v>348482</v>
      </c>
      <c r="EK36" s="104">
        <v>352075</v>
      </c>
      <c r="EL36" s="104">
        <v>384072</v>
      </c>
      <c r="EM36" s="104">
        <v>372841</v>
      </c>
      <c r="EN36" s="104">
        <v>363377</v>
      </c>
      <c r="EO36" s="54"/>
      <c r="EP36" s="51"/>
      <c r="EQ36" s="51"/>
      <c r="ER36" s="51"/>
      <c r="ES36" s="59">
        <f t="shared" si="198"/>
        <v>2.3835803637128141E-2</v>
      </c>
      <c r="ET36" s="59">
        <f t="shared" si="199"/>
        <v>1.7212589557889832E-2</v>
      </c>
      <c r="EU36" s="59">
        <f t="shared" si="200"/>
        <v>1.7191407230628286E-2</v>
      </c>
      <c r="EV36" s="59">
        <f t="shared" si="201"/>
        <v>2.0084150437360827E-2</v>
      </c>
      <c r="EW36" s="59">
        <f t="shared" si="202"/>
        <v>1.5662765689540885E-2</v>
      </c>
      <c r="EX36" s="59">
        <f t="shared" si="203"/>
        <v>1.0755218347002141E-2</v>
      </c>
      <c r="EY36" s="59">
        <f t="shared" si="204"/>
        <v>9.49797628346233E-3</v>
      </c>
      <c r="EZ36" s="59">
        <f t="shared" si="205"/>
        <v>6.6419837947051591E-3</v>
      </c>
      <c r="FA36" s="59">
        <f t="shared" si="206"/>
        <v>4.7875635994968366E-3</v>
      </c>
      <c r="FB36" s="59">
        <f t="shared" si="207"/>
        <v>3.0216551955682389E-3</v>
      </c>
    </row>
    <row r="37" spans="1:158" s="4" customFormat="1">
      <c r="A37" s="46" t="s">
        <v>68</v>
      </c>
      <c r="B37" s="108"/>
      <c r="C37" s="61"/>
      <c r="D37" s="188">
        <v>414</v>
      </c>
      <c r="E37" s="63">
        <v>541</v>
      </c>
      <c r="F37" s="63">
        <v>821</v>
      </c>
      <c r="G37" s="61">
        <v>1546</v>
      </c>
      <c r="H37" s="61">
        <v>1430</v>
      </c>
      <c r="I37" s="108">
        <v>1762</v>
      </c>
      <c r="J37" s="109">
        <v>1802</v>
      </c>
      <c r="K37" s="109">
        <v>2141</v>
      </c>
      <c r="L37" s="109">
        <v>2833</v>
      </c>
      <c r="M37" s="109">
        <v>3070</v>
      </c>
      <c r="N37" s="109">
        <v>3399</v>
      </c>
      <c r="O37" s="109">
        <v>3659</v>
      </c>
      <c r="P37" s="62"/>
      <c r="Q37" s="63"/>
      <c r="R37" s="63">
        <v>14146</v>
      </c>
      <c r="S37" s="63">
        <v>15388</v>
      </c>
      <c r="T37" s="63">
        <v>15759</v>
      </c>
      <c r="U37" s="63">
        <v>16319</v>
      </c>
      <c r="V37" s="63">
        <v>16121</v>
      </c>
      <c r="W37" s="109">
        <v>16864</v>
      </c>
      <c r="X37" s="109">
        <v>18699</v>
      </c>
      <c r="Y37" s="109">
        <v>19815</v>
      </c>
      <c r="Z37" s="109">
        <v>19263</v>
      </c>
      <c r="AA37" s="109">
        <v>20163</v>
      </c>
      <c r="AB37" s="109">
        <v>20658</v>
      </c>
      <c r="AC37" s="109">
        <v>20573</v>
      </c>
      <c r="AD37" s="62"/>
      <c r="AE37" s="63"/>
      <c r="AF37" s="63">
        <v>6863</v>
      </c>
      <c r="AG37" s="63">
        <v>6489</v>
      </c>
      <c r="AH37" s="189">
        <v>5976</v>
      </c>
      <c r="AI37" s="63">
        <v>5366</v>
      </c>
      <c r="AJ37" s="63">
        <v>4889</v>
      </c>
      <c r="AK37" s="109">
        <v>5400</v>
      </c>
      <c r="AL37" s="109">
        <v>6030</v>
      </c>
      <c r="AM37" s="109">
        <v>6259</v>
      </c>
      <c r="AN37" s="109">
        <v>6524</v>
      </c>
      <c r="AO37" s="109">
        <v>7405</v>
      </c>
      <c r="AP37" s="378">
        <v>7888</v>
      </c>
      <c r="AQ37" s="62"/>
      <c r="AR37" s="63"/>
      <c r="AS37" s="63">
        <v>7936</v>
      </c>
      <c r="AT37" s="63">
        <v>7677</v>
      </c>
      <c r="AU37" s="63">
        <v>7218</v>
      </c>
      <c r="AV37" s="63">
        <v>6877</v>
      </c>
      <c r="AW37" s="63">
        <v>5980</v>
      </c>
      <c r="AX37" s="109">
        <v>6615</v>
      </c>
      <c r="AY37" s="109">
        <v>7016</v>
      </c>
      <c r="AZ37" s="109">
        <v>6972</v>
      </c>
      <c r="BA37" s="109">
        <v>6511</v>
      </c>
      <c r="BB37" s="109">
        <v>6359</v>
      </c>
      <c r="BC37" s="109">
        <v>6066</v>
      </c>
      <c r="BD37" s="62"/>
      <c r="BE37" s="63"/>
      <c r="BF37" s="65">
        <f t="shared" si="173"/>
        <v>28945</v>
      </c>
      <c r="BG37" s="65">
        <f t="shared" si="174"/>
        <v>29554</v>
      </c>
      <c r="BH37" s="65">
        <v>28953</v>
      </c>
      <c r="BI37" s="65">
        <f t="shared" si="175"/>
        <v>28562</v>
      </c>
      <c r="BJ37" s="65">
        <f t="shared" si="176"/>
        <v>26990</v>
      </c>
      <c r="BK37" s="65">
        <f t="shared" si="177"/>
        <v>28879</v>
      </c>
      <c r="BL37" s="65">
        <f t="shared" si="178"/>
        <v>31745</v>
      </c>
      <c r="BM37" s="65">
        <f t="shared" si="179"/>
        <v>33046</v>
      </c>
      <c r="BN37" s="65">
        <f t="shared" si="180"/>
        <v>32298</v>
      </c>
      <c r="BO37" s="65">
        <f t="shared" si="181"/>
        <v>33927</v>
      </c>
      <c r="BP37" s="65">
        <f t="shared" si="182"/>
        <v>34612</v>
      </c>
      <c r="BQ37" s="62">
        <v>13546</v>
      </c>
      <c r="BR37" s="63">
        <v>13015</v>
      </c>
      <c r="BS37" s="63">
        <v>11802</v>
      </c>
      <c r="BT37" s="63">
        <v>10611</v>
      </c>
      <c r="BU37" s="124">
        <f t="shared" si="183"/>
        <v>10443</v>
      </c>
      <c r="BV37" s="109">
        <v>10275</v>
      </c>
      <c r="BW37" s="109">
        <v>10852</v>
      </c>
      <c r="BX37" s="109">
        <v>10980</v>
      </c>
      <c r="BY37" s="109">
        <v>10790</v>
      </c>
      <c r="BZ37" s="109">
        <v>11583</v>
      </c>
      <c r="CA37" s="109">
        <v>12033</v>
      </c>
      <c r="CB37" s="109">
        <v>11143</v>
      </c>
      <c r="CC37" s="62">
        <v>1042</v>
      </c>
      <c r="CD37" s="63">
        <v>996</v>
      </c>
      <c r="CE37" s="63">
        <v>1145</v>
      </c>
      <c r="CF37" s="63">
        <v>1326</v>
      </c>
      <c r="CG37" s="124">
        <f t="shared" si="184"/>
        <v>1437</v>
      </c>
      <c r="CH37" s="109">
        <v>1548</v>
      </c>
      <c r="CI37" s="109">
        <v>1921</v>
      </c>
      <c r="CJ37" s="109">
        <v>1964</v>
      </c>
      <c r="CK37" s="109">
        <v>1976</v>
      </c>
      <c r="CL37" s="109">
        <v>1933</v>
      </c>
      <c r="CM37" s="109">
        <v>1660</v>
      </c>
      <c r="CN37" s="109">
        <v>1449</v>
      </c>
      <c r="CO37" s="110">
        <f t="shared" si="185"/>
        <v>14588</v>
      </c>
      <c r="CP37" s="111">
        <f t="shared" si="186"/>
        <v>14011</v>
      </c>
      <c r="CQ37" s="111">
        <f t="shared" si="187"/>
        <v>12947</v>
      </c>
      <c r="CR37" s="111">
        <f t="shared" si="188"/>
        <v>11937</v>
      </c>
      <c r="CS37" s="111">
        <f t="shared" si="189"/>
        <v>11880</v>
      </c>
      <c r="CT37" s="111">
        <f t="shared" si="190"/>
        <v>11823</v>
      </c>
      <c r="CU37" s="111">
        <f t="shared" si="191"/>
        <v>12773</v>
      </c>
      <c r="CV37" s="111">
        <f t="shared" si="192"/>
        <v>12944</v>
      </c>
      <c r="CW37" s="111">
        <f t="shared" si="193"/>
        <v>12766</v>
      </c>
      <c r="CX37" s="111">
        <f t="shared" si="194"/>
        <v>13516</v>
      </c>
      <c r="CY37" s="111">
        <f t="shared" si="195"/>
        <v>13693</v>
      </c>
      <c r="CZ37" s="111">
        <f t="shared" si="196"/>
        <v>12592</v>
      </c>
      <c r="DA37" s="62">
        <v>211</v>
      </c>
      <c r="DB37" s="63">
        <v>155</v>
      </c>
      <c r="DC37" s="63">
        <v>247</v>
      </c>
      <c r="DD37" s="63">
        <v>306</v>
      </c>
      <c r="DE37" s="124">
        <f t="shared" si="197"/>
        <v>249</v>
      </c>
      <c r="DF37" s="63">
        <v>192</v>
      </c>
      <c r="DG37" s="109">
        <v>273</v>
      </c>
      <c r="DH37" s="109">
        <v>287</v>
      </c>
      <c r="DI37" s="109">
        <v>269</v>
      </c>
      <c r="DJ37" s="109">
        <v>248</v>
      </c>
      <c r="DK37" s="109">
        <v>261</v>
      </c>
      <c r="DL37" s="109">
        <v>181</v>
      </c>
      <c r="DM37" s="66"/>
      <c r="DN37" s="63"/>
      <c r="DO37" s="63">
        <v>2759</v>
      </c>
      <c r="DP37" s="63">
        <v>607</v>
      </c>
      <c r="DQ37" s="63">
        <v>402</v>
      </c>
      <c r="DR37" s="63">
        <v>172</v>
      </c>
      <c r="DS37" s="63">
        <v>582</v>
      </c>
      <c r="DT37" s="109">
        <v>454</v>
      </c>
      <c r="DU37" s="109">
        <v>148</v>
      </c>
      <c r="DV37" s="109">
        <v>147</v>
      </c>
      <c r="DW37" s="109">
        <v>115</v>
      </c>
      <c r="DX37" s="109">
        <v>134</v>
      </c>
      <c r="DY37" s="109">
        <v>81</v>
      </c>
      <c r="DZ37" s="109">
        <v>79</v>
      </c>
      <c r="EA37" s="62"/>
      <c r="EB37" s="63"/>
      <c r="EC37" s="63">
        <v>32118</v>
      </c>
      <c r="ED37" s="63">
        <v>30702</v>
      </c>
      <c r="EE37" s="63">
        <v>30176</v>
      </c>
      <c r="EF37" s="108">
        <v>30280</v>
      </c>
      <c r="EG37" s="108">
        <v>29002</v>
      </c>
      <c r="EH37" s="190">
        <v>31095</v>
      </c>
      <c r="EI37" s="109">
        <v>33695</v>
      </c>
      <c r="EJ37" s="109">
        <v>35334</v>
      </c>
      <c r="EK37" s="109">
        <v>35246</v>
      </c>
      <c r="EL37" s="109">
        <v>37131</v>
      </c>
      <c r="EM37" s="109">
        <v>38092</v>
      </c>
      <c r="EN37" s="109">
        <v>37084</v>
      </c>
      <c r="EO37" s="82"/>
      <c r="EP37" s="61"/>
      <c r="EQ37" s="61"/>
      <c r="ER37" s="61"/>
      <c r="ES37" s="70">
        <f t="shared" si="198"/>
        <v>1.3321845174973489E-2</v>
      </c>
      <c r="ET37" s="70">
        <f t="shared" si="199"/>
        <v>5.6803170409511225E-3</v>
      </c>
      <c r="EU37" s="70">
        <f t="shared" si="200"/>
        <v>2.006758154610027E-2</v>
      </c>
      <c r="EV37" s="70">
        <f t="shared" si="201"/>
        <v>1.4600418073645281E-2</v>
      </c>
      <c r="EW37" s="70">
        <f t="shared" si="202"/>
        <v>4.3923430776079539E-3</v>
      </c>
      <c r="EX37" s="70">
        <f t="shared" si="203"/>
        <v>4.1602988622856177E-3</v>
      </c>
      <c r="EY37" s="70">
        <f t="shared" si="204"/>
        <v>3.2627815922374168E-3</v>
      </c>
      <c r="EZ37" s="70">
        <f t="shared" si="205"/>
        <v>3.6088443618539764E-3</v>
      </c>
      <c r="FA37" s="70">
        <f t="shared" si="206"/>
        <v>2.1264307466134624E-3</v>
      </c>
      <c r="FB37" s="70">
        <f t="shared" si="207"/>
        <v>2.1302987811455073E-3</v>
      </c>
    </row>
    <row r="38" spans="1:158" s="4" customFormat="1">
      <c r="A38" s="197" t="s">
        <v>90</v>
      </c>
      <c r="B38" s="208">
        <f>SUM(B40:B51)</f>
        <v>0</v>
      </c>
      <c r="C38" s="208">
        <f t="shared" ref="C38:BU38" si="208">SUM(C40:C51)</f>
        <v>0</v>
      </c>
      <c r="D38" s="208">
        <f t="shared" si="208"/>
        <v>61078</v>
      </c>
      <c r="E38" s="208">
        <f t="shared" si="208"/>
        <v>64515</v>
      </c>
      <c r="F38" s="208">
        <f t="shared" si="208"/>
        <v>77079</v>
      </c>
      <c r="G38" s="208">
        <f t="shared" si="208"/>
        <v>89544</v>
      </c>
      <c r="H38" s="208">
        <f t="shared" si="208"/>
        <v>96312</v>
      </c>
      <c r="I38" s="209">
        <f t="shared" si="208"/>
        <v>106199</v>
      </c>
      <c r="J38" s="209">
        <f t="shared" si="208"/>
        <v>116594</v>
      </c>
      <c r="K38" s="209">
        <f t="shared" si="208"/>
        <v>142851</v>
      </c>
      <c r="L38" s="209">
        <f t="shared" si="208"/>
        <v>159703</v>
      </c>
      <c r="M38" s="209">
        <f t="shared" si="208"/>
        <v>171329</v>
      </c>
      <c r="N38" s="209">
        <f t="shared" si="208"/>
        <v>198434</v>
      </c>
      <c r="O38" s="209">
        <f t="shared" si="208"/>
        <v>227909</v>
      </c>
      <c r="P38" s="210">
        <f t="shared" si="208"/>
        <v>0</v>
      </c>
      <c r="Q38" s="211">
        <f t="shared" si="208"/>
        <v>0</v>
      </c>
      <c r="R38" s="211">
        <f t="shared" si="208"/>
        <v>1894943</v>
      </c>
      <c r="S38" s="211">
        <f t="shared" si="208"/>
        <v>2001129</v>
      </c>
      <c r="T38" s="211">
        <f t="shared" si="208"/>
        <v>1952194</v>
      </c>
      <c r="U38" s="211">
        <f t="shared" si="208"/>
        <v>2004814</v>
      </c>
      <c r="V38" s="211">
        <f t="shared" si="208"/>
        <v>2095133</v>
      </c>
      <c r="W38" s="212">
        <f t="shared" si="208"/>
        <v>2190246</v>
      </c>
      <c r="X38" s="209">
        <f t="shared" si="208"/>
        <v>2369422</v>
      </c>
      <c r="Y38" s="209">
        <f t="shared" si="208"/>
        <v>2432341</v>
      </c>
      <c r="Z38" s="209">
        <f t="shared" si="208"/>
        <v>2488320</v>
      </c>
      <c r="AA38" s="209">
        <f t="shared" si="208"/>
        <v>2697830</v>
      </c>
      <c r="AB38" s="209">
        <f t="shared" si="208"/>
        <v>2699336</v>
      </c>
      <c r="AC38" s="209">
        <f t="shared" si="208"/>
        <v>2656530</v>
      </c>
      <c r="AD38" s="210">
        <f t="shared" si="208"/>
        <v>0</v>
      </c>
      <c r="AE38" s="211">
        <f t="shared" si="208"/>
        <v>0</v>
      </c>
      <c r="AF38" s="211">
        <f t="shared" si="208"/>
        <v>752890</v>
      </c>
      <c r="AG38" s="211">
        <f t="shared" si="208"/>
        <v>809232</v>
      </c>
      <c r="AH38" s="212">
        <f t="shared" si="208"/>
        <v>796958</v>
      </c>
      <c r="AI38" s="211">
        <f t="shared" si="208"/>
        <v>768282</v>
      </c>
      <c r="AJ38" s="211">
        <f t="shared" si="208"/>
        <v>721360</v>
      </c>
      <c r="AK38" s="212">
        <f t="shared" si="208"/>
        <v>732350</v>
      </c>
      <c r="AL38" s="209">
        <f t="shared" si="208"/>
        <v>824635</v>
      </c>
      <c r="AM38" s="209">
        <f t="shared" si="208"/>
        <v>870567</v>
      </c>
      <c r="AN38" s="209">
        <f t="shared" si="208"/>
        <v>887794</v>
      </c>
      <c r="AO38" s="209">
        <f t="shared" si="208"/>
        <v>1081519</v>
      </c>
      <c r="AP38" s="379">
        <f t="shared" si="208"/>
        <v>1090886</v>
      </c>
      <c r="AQ38" s="210">
        <f t="shared" si="208"/>
        <v>0</v>
      </c>
      <c r="AR38" s="211">
        <f t="shared" si="208"/>
        <v>0</v>
      </c>
      <c r="AS38" s="211">
        <f t="shared" si="208"/>
        <v>570893</v>
      </c>
      <c r="AT38" s="211">
        <f t="shared" si="208"/>
        <v>668323</v>
      </c>
      <c r="AU38" s="211">
        <f t="shared" si="208"/>
        <v>662065</v>
      </c>
      <c r="AV38" s="211">
        <f t="shared" si="208"/>
        <v>637949</v>
      </c>
      <c r="AW38" s="211">
        <f t="shared" si="208"/>
        <v>617963</v>
      </c>
      <c r="AX38" s="213">
        <f t="shared" si="208"/>
        <v>599579</v>
      </c>
      <c r="AY38" s="209">
        <f t="shared" si="208"/>
        <v>652424</v>
      </c>
      <c r="AZ38" s="209">
        <f t="shared" si="208"/>
        <v>676396</v>
      </c>
      <c r="BA38" s="209">
        <f t="shared" si="208"/>
        <v>667936</v>
      </c>
      <c r="BB38" s="209">
        <f t="shared" si="208"/>
        <v>838425</v>
      </c>
      <c r="BC38" s="209">
        <f t="shared" si="208"/>
        <v>826637</v>
      </c>
      <c r="BD38" s="210">
        <f t="shared" si="208"/>
        <v>0</v>
      </c>
      <c r="BE38" s="211">
        <f t="shared" si="208"/>
        <v>0</v>
      </c>
      <c r="BF38" s="211">
        <f t="shared" si="208"/>
        <v>3218726</v>
      </c>
      <c r="BG38" s="211">
        <f t="shared" si="208"/>
        <v>3478684</v>
      </c>
      <c r="BH38" s="211">
        <f t="shared" si="208"/>
        <v>3411217</v>
      </c>
      <c r="BI38" s="211">
        <f t="shared" si="208"/>
        <v>3411045</v>
      </c>
      <c r="BJ38" s="211">
        <f t="shared" si="208"/>
        <v>3434456</v>
      </c>
      <c r="BK38" s="211">
        <f t="shared" si="208"/>
        <v>3522175</v>
      </c>
      <c r="BL38" s="209">
        <f t="shared" si="208"/>
        <v>3846481</v>
      </c>
      <c r="BM38" s="209">
        <f t="shared" si="208"/>
        <v>3979304</v>
      </c>
      <c r="BN38" s="209">
        <f t="shared" si="208"/>
        <v>4044050</v>
      </c>
      <c r="BO38" s="209">
        <f t="shared" si="208"/>
        <v>4617774</v>
      </c>
      <c r="BP38" s="209">
        <f t="shared" ref="BP38" si="209">SUM(BP40:BP51)</f>
        <v>4616859</v>
      </c>
      <c r="BQ38" s="214">
        <f t="shared" si="208"/>
        <v>1247263</v>
      </c>
      <c r="BR38" s="213">
        <f t="shared" si="208"/>
        <v>1375571</v>
      </c>
      <c r="BS38" s="213">
        <f t="shared" si="208"/>
        <v>1353489</v>
      </c>
      <c r="BT38" s="213">
        <f t="shared" si="208"/>
        <v>1295163</v>
      </c>
      <c r="BU38" s="213">
        <f t="shared" si="208"/>
        <v>1252597.5</v>
      </c>
      <c r="BV38" s="213">
        <f t="shared" ref="BV38:EN38" si="210">SUM(BV40:BV51)</f>
        <v>1210032</v>
      </c>
      <c r="BW38" s="209">
        <f t="shared" si="210"/>
        <v>1340299</v>
      </c>
      <c r="BX38" s="209">
        <f t="shared" si="210"/>
        <v>1400721</v>
      </c>
      <c r="BY38" s="209">
        <f t="shared" si="210"/>
        <v>1406491</v>
      </c>
      <c r="BZ38" s="209">
        <f t="shared" si="210"/>
        <v>1723469</v>
      </c>
      <c r="CA38" s="209">
        <f t="shared" si="210"/>
        <v>1721566</v>
      </c>
      <c r="CB38" s="209">
        <f t="shared" si="210"/>
        <v>1587456</v>
      </c>
      <c r="CC38" s="214">
        <f t="shared" si="210"/>
        <v>66518</v>
      </c>
      <c r="CD38" s="213">
        <f t="shared" si="210"/>
        <v>86610</v>
      </c>
      <c r="CE38" s="213">
        <f t="shared" si="210"/>
        <v>87856</v>
      </c>
      <c r="CF38" s="213">
        <f t="shared" si="210"/>
        <v>94920</v>
      </c>
      <c r="CG38" s="213">
        <f t="shared" si="210"/>
        <v>100641.5</v>
      </c>
      <c r="CH38" s="213">
        <f t="shared" si="210"/>
        <v>106363</v>
      </c>
      <c r="CI38" s="209">
        <f t="shared" si="210"/>
        <v>123677</v>
      </c>
      <c r="CJ38" s="209">
        <f t="shared" si="210"/>
        <v>134021</v>
      </c>
      <c r="CK38" s="209">
        <f t="shared" si="210"/>
        <v>136499</v>
      </c>
      <c r="CL38" s="209">
        <f t="shared" si="210"/>
        <v>180837</v>
      </c>
      <c r="CM38" s="209">
        <f t="shared" si="210"/>
        <v>182264</v>
      </c>
      <c r="CN38" s="209">
        <f t="shared" si="210"/>
        <v>175918</v>
      </c>
      <c r="CO38" s="214">
        <f t="shared" si="210"/>
        <v>1313781</v>
      </c>
      <c r="CP38" s="213">
        <f t="shared" si="210"/>
        <v>1462181</v>
      </c>
      <c r="CQ38" s="213">
        <f t="shared" si="210"/>
        <v>1441345</v>
      </c>
      <c r="CR38" s="213">
        <f t="shared" si="210"/>
        <v>1390083</v>
      </c>
      <c r="CS38" s="213">
        <f t="shared" si="210"/>
        <v>1353239</v>
      </c>
      <c r="CT38" s="213">
        <f t="shared" si="210"/>
        <v>1316395</v>
      </c>
      <c r="CU38" s="209">
        <f t="shared" si="210"/>
        <v>1463976</v>
      </c>
      <c r="CV38" s="209">
        <f t="shared" si="210"/>
        <v>1534742</v>
      </c>
      <c r="CW38" s="209">
        <f t="shared" si="210"/>
        <v>1542990</v>
      </c>
      <c r="CX38" s="209">
        <f t="shared" si="210"/>
        <v>1904306</v>
      </c>
      <c r="CY38" s="209">
        <f t="shared" ref="CY38:CZ38" si="211">SUM(CY40:CY51)</f>
        <v>1903830</v>
      </c>
      <c r="CZ38" s="209">
        <f t="shared" si="211"/>
        <v>1763374</v>
      </c>
      <c r="DA38" s="214">
        <f t="shared" si="210"/>
        <v>10002</v>
      </c>
      <c r="DB38" s="213">
        <f t="shared" si="210"/>
        <v>15374</v>
      </c>
      <c r="DC38" s="213">
        <f t="shared" si="210"/>
        <v>17678</v>
      </c>
      <c r="DD38" s="213">
        <f t="shared" si="210"/>
        <v>16148</v>
      </c>
      <c r="DE38" s="213">
        <f t="shared" si="210"/>
        <v>15841</v>
      </c>
      <c r="DF38" s="213">
        <f t="shared" si="210"/>
        <v>15534</v>
      </c>
      <c r="DG38" s="209">
        <f t="shared" si="210"/>
        <v>13083</v>
      </c>
      <c r="DH38" s="209">
        <f t="shared" si="210"/>
        <v>12221</v>
      </c>
      <c r="DI38" s="209">
        <f t="shared" si="210"/>
        <v>12740</v>
      </c>
      <c r="DJ38" s="209">
        <f t="shared" si="210"/>
        <v>15638</v>
      </c>
      <c r="DK38" s="209">
        <f t="shared" si="210"/>
        <v>13693</v>
      </c>
      <c r="DL38" s="209">
        <f t="shared" si="210"/>
        <v>15793</v>
      </c>
      <c r="DM38" s="215">
        <f t="shared" si="210"/>
        <v>0</v>
      </c>
      <c r="DN38" s="211">
        <f t="shared" si="210"/>
        <v>0</v>
      </c>
      <c r="DO38" s="211">
        <f t="shared" si="210"/>
        <v>287782</v>
      </c>
      <c r="DP38" s="211">
        <f t="shared" si="210"/>
        <v>36686</v>
      </c>
      <c r="DQ38" s="211">
        <f t="shared" si="210"/>
        <v>36203</v>
      </c>
      <c r="DR38" s="211">
        <f t="shared" si="210"/>
        <v>34614</v>
      </c>
      <c r="DS38" s="211">
        <f t="shared" si="210"/>
        <v>76512</v>
      </c>
      <c r="DT38" s="212">
        <f t="shared" si="210"/>
        <v>151628</v>
      </c>
      <c r="DU38" s="209">
        <f t="shared" si="210"/>
        <v>51213</v>
      </c>
      <c r="DV38" s="209">
        <f t="shared" si="210"/>
        <v>25437</v>
      </c>
      <c r="DW38" s="209">
        <f t="shared" si="210"/>
        <v>33827</v>
      </c>
      <c r="DX38" s="209">
        <f t="shared" si="210"/>
        <v>18297</v>
      </c>
      <c r="DY38" s="209">
        <f t="shared" si="210"/>
        <v>15397</v>
      </c>
      <c r="DZ38" s="209">
        <f t="shared" si="210"/>
        <v>12347</v>
      </c>
      <c r="EA38" s="210">
        <f t="shared" si="210"/>
        <v>0</v>
      </c>
      <c r="EB38" s="211">
        <f t="shared" si="210"/>
        <v>0</v>
      </c>
      <c r="EC38" s="211">
        <f t="shared" si="210"/>
        <v>3567586</v>
      </c>
      <c r="ED38" s="211">
        <f t="shared" si="210"/>
        <v>3579885</v>
      </c>
      <c r="EE38" s="211">
        <f t="shared" si="210"/>
        <v>3524499</v>
      </c>
      <c r="EF38" s="211">
        <f t="shared" si="210"/>
        <v>3535203</v>
      </c>
      <c r="EG38" s="211">
        <f t="shared" si="210"/>
        <v>3607280</v>
      </c>
      <c r="EH38" s="216">
        <f t="shared" si="210"/>
        <v>3780002</v>
      </c>
      <c r="EI38" s="209">
        <f t="shared" si="210"/>
        <v>4014288</v>
      </c>
      <c r="EJ38" s="209">
        <f t="shared" si="210"/>
        <v>4147592</v>
      </c>
      <c r="EK38" s="209">
        <f t="shared" si="210"/>
        <v>4289208</v>
      </c>
      <c r="EL38" s="209">
        <f t="shared" si="210"/>
        <v>4807400</v>
      </c>
      <c r="EM38" s="209">
        <f t="shared" si="210"/>
        <v>4830690</v>
      </c>
      <c r="EN38" s="209">
        <f t="shared" si="210"/>
        <v>4675953</v>
      </c>
      <c r="EO38" s="47"/>
    </row>
    <row r="39" spans="1:158" s="4" customFormat="1">
      <c r="A39" s="197" t="s">
        <v>88</v>
      </c>
      <c r="B39" s="217">
        <f>(B38/B$4)*100</f>
        <v>0</v>
      </c>
      <c r="C39" s="35"/>
      <c r="D39" s="35"/>
      <c r="E39" s="35"/>
      <c r="F39" s="35"/>
      <c r="G39" s="35"/>
      <c r="H39" s="35"/>
      <c r="I39" s="129"/>
      <c r="J39" s="129"/>
      <c r="K39" s="129"/>
      <c r="L39" s="129"/>
      <c r="M39" s="129"/>
      <c r="N39" s="129"/>
      <c r="O39" s="129"/>
      <c r="P39" s="47"/>
      <c r="W39" s="187"/>
      <c r="X39" s="129"/>
      <c r="Y39" s="129"/>
      <c r="Z39" s="129"/>
      <c r="AA39" s="129"/>
      <c r="AB39" s="129"/>
      <c r="AC39" s="129"/>
      <c r="AD39" s="47"/>
      <c r="AH39" s="187"/>
      <c r="AK39" s="187"/>
      <c r="AL39" s="129"/>
      <c r="AM39" s="129"/>
      <c r="AN39" s="129"/>
      <c r="AO39" s="129"/>
      <c r="AP39" s="380"/>
      <c r="AQ39" s="47"/>
      <c r="AX39" s="95"/>
      <c r="AY39" s="129"/>
      <c r="AZ39" s="129"/>
      <c r="BA39" s="129"/>
      <c r="BB39" s="129"/>
      <c r="BC39" s="129"/>
      <c r="BD39" s="47"/>
      <c r="BL39" s="129"/>
      <c r="BM39" s="129"/>
      <c r="BN39" s="129"/>
      <c r="BO39" s="129"/>
      <c r="BP39" s="129"/>
      <c r="BQ39" s="94"/>
      <c r="BR39" s="95"/>
      <c r="BS39" s="95"/>
      <c r="BT39" s="95"/>
      <c r="BU39" s="95"/>
      <c r="BV39" s="95"/>
      <c r="BW39" s="129"/>
      <c r="BX39" s="129"/>
      <c r="BY39" s="129"/>
      <c r="BZ39" s="129"/>
      <c r="CA39" s="129"/>
      <c r="CB39" s="129"/>
      <c r="CC39" s="94"/>
      <c r="CD39" s="95"/>
      <c r="CE39" s="95"/>
      <c r="CF39" s="95"/>
      <c r="CG39" s="95"/>
      <c r="CH39" s="95"/>
      <c r="CI39" s="129"/>
      <c r="CJ39" s="129"/>
      <c r="CK39" s="129"/>
      <c r="CL39" s="129"/>
      <c r="CM39" s="129"/>
      <c r="CN39" s="129"/>
      <c r="CO39" s="96"/>
      <c r="CP39" s="117"/>
      <c r="CQ39" s="117"/>
      <c r="CR39" s="117"/>
      <c r="CS39" s="117"/>
      <c r="CT39" s="117"/>
      <c r="CU39" s="191"/>
      <c r="CV39" s="191"/>
      <c r="CW39" s="191"/>
      <c r="CX39" s="191"/>
      <c r="CY39" s="191"/>
      <c r="CZ39" s="191"/>
      <c r="DA39" s="94"/>
      <c r="DB39" s="95"/>
      <c r="DC39" s="95"/>
      <c r="DD39" s="95"/>
      <c r="DE39" s="95"/>
      <c r="DF39" s="95"/>
      <c r="DG39" s="129"/>
      <c r="DH39" s="129"/>
      <c r="DI39" s="129"/>
      <c r="DJ39" s="129"/>
      <c r="DK39" s="129"/>
      <c r="DL39" s="129"/>
      <c r="DM39" s="198"/>
      <c r="DT39" s="187"/>
      <c r="DU39" s="129"/>
      <c r="DV39" s="129"/>
      <c r="DW39" s="129"/>
      <c r="DX39" s="129"/>
      <c r="DY39" s="129"/>
      <c r="DZ39" s="129"/>
      <c r="EA39" s="47"/>
      <c r="EH39" s="192"/>
      <c r="EI39" s="129"/>
      <c r="EJ39" s="129"/>
      <c r="EK39" s="129"/>
      <c r="EL39" s="129"/>
      <c r="EM39" s="129"/>
      <c r="EN39" s="129"/>
      <c r="EO39" s="47"/>
    </row>
    <row r="40" spans="1:158" s="4" customFormat="1">
      <c r="A40" s="4" t="s">
        <v>42</v>
      </c>
      <c r="B40" s="112"/>
      <c r="C40" s="51"/>
      <c r="D40" s="201">
        <v>11191</v>
      </c>
      <c r="E40" s="53">
        <v>9569</v>
      </c>
      <c r="F40" s="53">
        <v>13122</v>
      </c>
      <c r="G40" s="51">
        <v>16500</v>
      </c>
      <c r="H40" s="51">
        <v>15552</v>
      </c>
      <c r="I40" s="112">
        <v>15069</v>
      </c>
      <c r="J40" s="104">
        <v>17061</v>
      </c>
      <c r="K40" s="104">
        <v>18640</v>
      </c>
      <c r="L40" s="104">
        <v>19551</v>
      </c>
      <c r="M40" s="104">
        <v>21012</v>
      </c>
      <c r="N40" s="104">
        <v>21788</v>
      </c>
      <c r="O40" s="104">
        <v>27553</v>
      </c>
      <c r="P40" s="52"/>
      <c r="Q40" s="53"/>
      <c r="R40" s="53">
        <v>364578</v>
      </c>
      <c r="S40" s="53">
        <v>373514</v>
      </c>
      <c r="T40" s="53">
        <v>361444</v>
      </c>
      <c r="U40" s="53">
        <v>370232</v>
      </c>
      <c r="V40" s="53">
        <v>381674</v>
      </c>
      <c r="W40" s="104">
        <v>395619</v>
      </c>
      <c r="X40" s="104">
        <v>435752</v>
      </c>
      <c r="Y40" s="104">
        <v>451274</v>
      </c>
      <c r="Z40" s="104">
        <v>455650</v>
      </c>
      <c r="AA40" s="104">
        <v>487838</v>
      </c>
      <c r="AB40" s="104">
        <v>485814</v>
      </c>
      <c r="AC40" s="104">
        <v>154779</v>
      </c>
      <c r="AD40" s="52"/>
      <c r="AE40" s="53"/>
      <c r="AF40" s="53">
        <v>175748</v>
      </c>
      <c r="AG40" s="53">
        <v>184286</v>
      </c>
      <c r="AH40" s="187">
        <v>179921</v>
      </c>
      <c r="AI40" s="53">
        <v>176525</v>
      </c>
      <c r="AJ40" s="53">
        <v>164397</v>
      </c>
      <c r="AK40" s="104">
        <v>168266</v>
      </c>
      <c r="AL40" s="104">
        <v>184449</v>
      </c>
      <c r="AM40" s="104">
        <v>197529</v>
      </c>
      <c r="AN40" s="104">
        <v>186684</v>
      </c>
      <c r="AO40" s="104">
        <v>219047</v>
      </c>
      <c r="AP40" s="377">
        <v>208507</v>
      </c>
      <c r="AQ40" s="52"/>
      <c r="AR40" s="53"/>
      <c r="AS40" s="53">
        <v>133008</v>
      </c>
      <c r="AT40" s="53">
        <v>163075</v>
      </c>
      <c r="AU40" s="53">
        <v>158603</v>
      </c>
      <c r="AV40" s="53">
        <v>157023</v>
      </c>
      <c r="AW40" s="53">
        <v>160347</v>
      </c>
      <c r="AX40" s="104">
        <v>143439</v>
      </c>
      <c r="AY40" s="104">
        <v>154616</v>
      </c>
      <c r="AZ40" s="104">
        <v>160096</v>
      </c>
      <c r="BA40" s="104">
        <v>148007</v>
      </c>
      <c r="BB40" s="104">
        <v>173319</v>
      </c>
      <c r="BC40" s="104">
        <v>157323</v>
      </c>
      <c r="BD40" s="52"/>
      <c r="BE40" s="53"/>
      <c r="BF40" s="56">
        <f t="shared" ref="BF40:BF51" si="212">(AS40+AF40+R40)</f>
        <v>673334</v>
      </c>
      <c r="BG40" s="56">
        <f t="shared" ref="BG40:BG51" si="213">(AT40+AG40+S40)</f>
        <v>720875</v>
      </c>
      <c r="BH40" s="56">
        <v>699968</v>
      </c>
      <c r="BI40" s="56">
        <f t="shared" ref="BI40:BI51" si="214">(AV40+AI40+U40)</f>
        <v>703780</v>
      </c>
      <c r="BJ40" s="56">
        <f t="shared" ref="BJ40:BJ51" si="215">(AW40+AJ40+V40)</f>
        <v>706418</v>
      </c>
      <c r="BK40" s="56">
        <f t="shared" ref="BK40:BK51" si="216">(AX40+AK40+W40)</f>
        <v>707324</v>
      </c>
      <c r="BL40" s="56">
        <f t="shared" ref="BL40:BL51" si="217">(AY40+AL40+X40)</f>
        <v>774817</v>
      </c>
      <c r="BM40" s="56">
        <f t="shared" ref="BM40:BM51" si="218">(AZ40+AM40+Y40)</f>
        <v>808899</v>
      </c>
      <c r="BN40" s="56">
        <f t="shared" ref="BN40:BN51" si="219">(BA40+AN40+Z40)</f>
        <v>790341</v>
      </c>
      <c r="BO40" s="56">
        <f t="shared" ref="BO40:BO51" si="220">(BB40+AO40+AA40)</f>
        <v>880204</v>
      </c>
      <c r="BP40" s="56">
        <f t="shared" ref="BP40:BP51" si="221">(BC40+AP40+AB40)</f>
        <v>851644</v>
      </c>
      <c r="BQ40" s="52">
        <v>289404</v>
      </c>
      <c r="BR40" s="53">
        <v>315330</v>
      </c>
      <c r="BS40" s="53">
        <v>306790</v>
      </c>
      <c r="BT40" s="53">
        <v>299037</v>
      </c>
      <c r="BU40" s="203">
        <f t="shared" ref="BU40:BU51" si="222">((BV40-BT40)/2)+BT40</f>
        <v>288372.5</v>
      </c>
      <c r="BV40" s="104">
        <v>277708</v>
      </c>
      <c r="BW40" s="104">
        <v>301811</v>
      </c>
      <c r="BX40" s="104">
        <v>318500</v>
      </c>
      <c r="BY40" s="104">
        <v>295891</v>
      </c>
      <c r="BZ40" s="104">
        <v>345814</v>
      </c>
      <c r="CA40" s="104">
        <v>322636</v>
      </c>
      <c r="CB40" s="104">
        <v>140622</v>
      </c>
      <c r="CC40" s="52">
        <v>16253</v>
      </c>
      <c r="CD40" s="53">
        <v>25284</v>
      </c>
      <c r="CE40" s="53">
        <v>24951</v>
      </c>
      <c r="CF40" s="53">
        <v>27427</v>
      </c>
      <c r="CG40" s="203">
        <f t="shared" ref="CG40:CG51" si="223">((CH40-CF40)/2)+CF40</f>
        <v>27704.5</v>
      </c>
      <c r="CH40" s="104">
        <v>27982</v>
      </c>
      <c r="CI40" s="104">
        <v>31950</v>
      </c>
      <c r="CJ40" s="104">
        <v>34305</v>
      </c>
      <c r="CK40" s="104">
        <v>33750</v>
      </c>
      <c r="CL40" s="104">
        <v>40466</v>
      </c>
      <c r="CM40" s="104">
        <v>37839</v>
      </c>
      <c r="CN40" s="104">
        <v>15035</v>
      </c>
      <c r="CO40" s="106">
        <f t="shared" ref="CO40:CO51" si="224">SUM(CC40+BQ40)</f>
        <v>305657</v>
      </c>
      <c r="CP40" s="107">
        <f t="shared" ref="CP40:CP51" si="225">SUM(CD40+BR40)</f>
        <v>340614</v>
      </c>
      <c r="CQ40" s="107">
        <f t="shared" ref="CQ40:CQ51" si="226">SUM(CE40+BS40)</f>
        <v>331741</v>
      </c>
      <c r="CR40" s="107">
        <f t="shared" ref="CR40:CR51" si="227">SUM(CF40+BT40)</f>
        <v>326464</v>
      </c>
      <c r="CS40" s="107">
        <f t="shared" ref="CS40:CS51" si="228">SUM(CG40+BU40)</f>
        <v>316077</v>
      </c>
      <c r="CT40" s="107">
        <f t="shared" ref="CT40:CT51" si="229">SUM(CH40+BV40)</f>
        <v>305690</v>
      </c>
      <c r="CU40" s="107">
        <f t="shared" ref="CU40:CU51" si="230">SUM(CI40+BW40)</f>
        <v>333761</v>
      </c>
      <c r="CV40" s="107">
        <f t="shared" ref="CV40:CV51" si="231">SUM(CJ40+BX40)</f>
        <v>352805</v>
      </c>
      <c r="CW40" s="107">
        <f t="shared" ref="CW40:CW51" si="232">SUM(CK40+BY40)</f>
        <v>329641</v>
      </c>
      <c r="CX40" s="107">
        <f t="shared" ref="CX40:CX51" si="233">SUM(CL40+BZ40)</f>
        <v>386280</v>
      </c>
      <c r="CY40" s="107">
        <f t="shared" ref="CY40:CY51" si="234">SUM(CM40+CA40)</f>
        <v>360475</v>
      </c>
      <c r="CZ40" s="107">
        <f t="shared" ref="CZ40:CZ51" si="235">SUM(CN40+CB40)</f>
        <v>155657</v>
      </c>
      <c r="DA40" s="52">
        <v>3099</v>
      </c>
      <c r="DB40" s="53">
        <v>6747</v>
      </c>
      <c r="DC40" s="53">
        <v>6783</v>
      </c>
      <c r="DD40" s="53">
        <v>7084</v>
      </c>
      <c r="DE40" s="203">
        <f t="shared" ref="DE40:DE51" si="236">((DF40-DD40)/2)+DD40</f>
        <v>6549.5</v>
      </c>
      <c r="DF40" s="53">
        <v>6015</v>
      </c>
      <c r="DG40" s="104">
        <v>5304</v>
      </c>
      <c r="DH40" s="104">
        <v>4820</v>
      </c>
      <c r="DI40" s="104">
        <v>5050</v>
      </c>
      <c r="DJ40" s="104">
        <v>6086</v>
      </c>
      <c r="DK40" s="104">
        <v>5355</v>
      </c>
      <c r="DL40" s="104">
        <v>616</v>
      </c>
      <c r="DM40" s="57"/>
      <c r="DN40" s="53"/>
      <c r="DO40" s="53">
        <v>68728</v>
      </c>
      <c r="DP40" s="53">
        <v>4580</v>
      </c>
      <c r="DQ40" s="53">
        <v>5885</v>
      </c>
      <c r="DR40" s="53">
        <v>6083</v>
      </c>
      <c r="DS40" s="53">
        <v>11212</v>
      </c>
      <c r="DT40" s="104">
        <v>26051</v>
      </c>
      <c r="DU40" s="104">
        <v>4896</v>
      </c>
      <c r="DV40" s="104">
        <v>5428</v>
      </c>
      <c r="DW40" s="104">
        <v>4953</v>
      </c>
      <c r="DX40" s="104">
        <v>2856</v>
      </c>
      <c r="DY40" s="104">
        <v>2911</v>
      </c>
      <c r="DZ40" s="104">
        <v>1133</v>
      </c>
      <c r="EA40" s="52"/>
      <c r="EB40" s="53"/>
      <c r="EC40" s="53">
        <v>753253</v>
      </c>
      <c r="ED40" s="53">
        <v>735024</v>
      </c>
      <c r="EE40" s="53">
        <v>718975</v>
      </c>
      <c r="EF40" s="112">
        <v>726363</v>
      </c>
      <c r="EG40" s="112">
        <v>733182</v>
      </c>
      <c r="EH40" s="204">
        <v>748444</v>
      </c>
      <c r="EI40" s="104">
        <v>796774</v>
      </c>
      <c r="EJ40" s="104">
        <v>832967</v>
      </c>
      <c r="EK40" s="104">
        <v>837018</v>
      </c>
      <c r="EL40" s="104">
        <v>904072</v>
      </c>
      <c r="EM40" s="104">
        <v>876343</v>
      </c>
      <c r="EN40" s="104">
        <v>339738</v>
      </c>
      <c r="EO40" s="54"/>
      <c r="EP40" s="51"/>
      <c r="EQ40" s="51"/>
      <c r="ER40" s="51"/>
      <c r="ES40" s="59">
        <f t="shared" ref="ES40:ES51" si="237">(DQ40/EE40)</f>
        <v>8.1852637435237668E-3</v>
      </c>
      <c r="ET40" s="59">
        <f t="shared" ref="ET40:ET51" si="238">(DR40/EF40)</f>
        <v>8.3746005784986286E-3</v>
      </c>
      <c r="EU40" s="59">
        <f t="shared" ref="EU40:EU51" si="239">(DS40/EG40)</f>
        <v>1.5292246672722462E-2</v>
      </c>
      <c r="EV40" s="59">
        <f t="shared" ref="EV40:EV51" si="240">(DT40/EH40)</f>
        <v>3.4806879339001985E-2</v>
      </c>
      <c r="EW40" s="59">
        <f t="shared" ref="EW40:EW51" si="241">(DU40/EI40)</f>
        <v>6.1447788205940459E-3</v>
      </c>
      <c r="EX40" s="59">
        <f t="shared" ref="EX40:EX51" si="242">(DV40/EJ40)</f>
        <v>6.5164646378548007E-3</v>
      </c>
      <c r="EY40" s="59">
        <f t="shared" ref="EY40:EY51" si="243">(DW40/EK40)</f>
        <v>5.9174354673376204E-3</v>
      </c>
      <c r="EZ40" s="59">
        <f t="shared" ref="EZ40:EZ51" si="244">(DX40/EL40)</f>
        <v>3.1590404304081975E-3</v>
      </c>
      <c r="FA40" s="59">
        <f t="shared" ref="FA40:FA51" si="245">(DY40/EM40)</f>
        <v>3.3217587177623372E-3</v>
      </c>
      <c r="FB40" s="59">
        <f t="shared" ref="FB40:FB51" si="246">(DZ40/EN40)</f>
        <v>3.3349227934467147E-3</v>
      </c>
    </row>
    <row r="41" spans="1:158" s="4" customFormat="1">
      <c r="A41" s="4" t="s">
        <v>43</v>
      </c>
      <c r="B41" s="112"/>
      <c r="C41" s="51"/>
      <c r="D41" s="201">
        <v>9387</v>
      </c>
      <c r="E41" s="53">
        <v>6769</v>
      </c>
      <c r="F41" s="53">
        <v>6718</v>
      </c>
      <c r="G41" s="51">
        <v>6906</v>
      </c>
      <c r="H41" s="51">
        <v>6107</v>
      </c>
      <c r="I41" s="112">
        <v>7141</v>
      </c>
      <c r="J41" s="104">
        <v>10488</v>
      </c>
      <c r="K41" s="104">
        <v>10774</v>
      </c>
      <c r="L41" s="104">
        <v>11774</v>
      </c>
      <c r="M41" s="104">
        <v>16235</v>
      </c>
      <c r="N41" s="104">
        <v>24192</v>
      </c>
      <c r="O41" s="104">
        <v>24845</v>
      </c>
      <c r="P41" s="52"/>
      <c r="Q41" s="53"/>
      <c r="R41" s="53">
        <v>175694</v>
      </c>
      <c r="S41" s="53">
        <v>180277</v>
      </c>
      <c r="T41" s="53">
        <v>177100</v>
      </c>
      <c r="U41" s="53">
        <v>183799</v>
      </c>
      <c r="V41" s="53">
        <v>191835</v>
      </c>
      <c r="W41" s="104">
        <v>199836</v>
      </c>
      <c r="X41" s="104">
        <v>216281</v>
      </c>
      <c r="Y41" s="104">
        <v>219733</v>
      </c>
      <c r="Z41" s="104">
        <v>231646</v>
      </c>
      <c r="AA41" s="104">
        <v>258005</v>
      </c>
      <c r="AB41" s="104">
        <v>261979</v>
      </c>
      <c r="AC41" s="104">
        <v>474308</v>
      </c>
      <c r="AD41" s="52"/>
      <c r="AE41" s="53"/>
      <c r="AF41" s="53">
        <v>59257</v>
      </c>
      <c r="AG41" s="53">
        <v>61070</v>
      </c>
      <c r="AH41" s="187">
        <v>60498</v>
      </c>
      <c r="AI41" s="53">
        <v>58762</v>
      </c>
      <c r="AJ41" s="53">
        <v>58986</v>
      </c>
      <c r="AK41" s="104">
        <v>62243</v>
      </c>
      <c r="AL41" s="104">
        <v>71587</v>
      </c>
      <c r="AM41" s="104">
        <v>75706</v>
      </c>
      <c r="AN41" s="104">
        <v>79540</v>
      </c>
      <c r="AO41" s="104">
        <v>96563</v>
      </c>
      <c r="AP41" s="377">
        <v>98797</v>
      </c>
      <c r="AQ41" s="52"/>
      <c r="AR41" s="53"/>
      <c r="AS41" s="53">
        <v>42593</v>
      </c>
      <c r="AT41" s="53">
        <v>46131</v>
      </c>
      <c r="AU41" s="53">
        <v>50613</v>
      </c>
      <c r="AV41" s="53">
        <v>43758</v>
      </c>
      <c r="AW41" s="53">
        <v>43418</v>
      </c>
      <c r="AX41" s="104">
        <v>46948</v>
      </c>
      <c r="AY41" s="104">
        <v>50244</v>
      </c>
      <c r="AZ41" s="104">
        <v>53422</v>
      </c>
      <c r="BA41" s="104">
        <v>56185</v>
      </c>
      <c r="BB41" s="104">
        <v>70485</v>
      </c>
      <c r="BC41" s="104">
        <v>71169</v>
      </c>
      <c r="BD41" s="52"/>
      <c r="BE41" s="53"/>
      <c r="BF41" s="56">
        <f t="shared" si="212"/>
        <v>277544</v>
      </c>
      <c r="BG41" s="56">
        <f t="shared" si="213"/>
        <v>287478</v>
      </c>
      <c r="BH41" s="56">
        <v>288211</v>
      </c>
      <c r="BI41" s="56">
        <f t="shared" si="214"/>
        <v>286319</v>
      </c>
      <c r="BJ41" s="56">
        <f t="shared" si="215"/>
        <v>294239</v>
      </c>
      <c r="BK41" s="56">
        <f t="shared" si="216"/>
        <v>309027</v>
      </c>
      <c r="BL41" s="56">
        <f t="shared" si="217"/>
        <v>338112</v>
      </c>
      <c r="BM41" s="56">
        <f t="shared" si="218"/>
        <v>348861</v>
      </c>
      <c r="BN41" s="56">
        <f t="shared" si="219"/>
        <v>367371</v>
      </c>
      <c r="BO41" s="56">
        <f t="shared" si="220"/>
        <v>425053</v>
      </c>
      <c r="BP41" s="56">
        <f t="shared" si="221"/>
        <v>431945</v>
      </c>
      <c r="BQ41" s="52">
        <v>97321</v>
      </c>
      <c r="BR41" s="53">
        <v>102039</v>
      </c>
      <c r="BS41" s="53">
        <v>103684</v>
      </c>
      <c r="BT41" s="53">
        <v>96327</v>
      </c>
      <c r="BU41" s="203">
        <f t="shared" si="222"/>
        <v>98295.5</v>
      </c>
      <c r="BV41" s="104">
        <v>100264</v>
      </c>
      <c r="BW41" s="104">
        <v>112748</v>
      </c>
      <c r="BX41" s="104">
        <v>119134</v>
      </c>
      <c r="BY41" s="104">
        <v>125041</v>
      </c>
      <c r="BZ41" s="104">
        <v>153031</v>
      </c>
      <c r="CA41" s="104">
        <v>155520</v>
      </c>
      <c r="CB41" s="104">
        <v>299703</v>
      </c>
      <c r="CC41" s="52">
        <v>4163</v>
      </c>
      <c r="CD41" s="53">
        <v>4825</v>
      </c>
      <c r="CE41" s="53">
        <v>6708</v>
      </c>
      <c r="CF41" s="53">
        <v>5817</v>
      </c>
      <c r="CG41" s="203">
        <f t="shared" si="223"/>
        <v>6683</v>
      </c>
      <c r="CH41" s="104">
        <v>7549</v>
      </c>
      <c r="CI41" s="104">
        <v>8463</v>
      </c>
      <c r="CJ41" s="104">
        <v>9545</v>
      </c>
      <c r="CK41" s="104">
        <v>10257</v>
      </c>
      <c r="CL41" s="104">
        <v>13510</v>
      </c>
      <c r="CM41" s="104">
        <v>13924</v>
      </c>
      <c r="CN41" s="104">
        <v>36440</v>
      </c>
      <c r="CO41" s="106">
        <f t="shared" si="224"/>
        <v>101484</v>
      </c>
      <c r="CP41" s="107">
        <f t="shared" si="225"/>
        <v>106864</v>
      </c>
      <c r="CQ41" s="107">
        <f t="shared" si="226"/>
        <v>110392</v>
      </c>
      <c r="CR41" s="107">
        <f t="shared" si="227"/>
        <v>102144</v>
      </c>
      <c r="CS41" s="107">
        <f t="shared" si="228"/>
        <v>104978.5</v>
      </c>
      <c r="CT41" s="107">
        <f t="shared" si="229"/>
        <v>107813</v>
      </c>
      <c r="CU41" s="107">
        <f t="shared" si="230"/>
        <v>121211</v>
      </c>
      <c r="CV41" s="107">
        <f t="shared" si="231"/>
        <v>128679</v>
      </c>
      <c r="CW41" s="107">
        <f t="shared" si="232"/>
        <v>135298</v>
      </c>
      <c r="CX41" s="107">
        <f t="shared" si="233"/>
        <v>166541</v>
      </c>
      <c r="CY41" s="107">
        <f t="shared" si="234"/>
        <v>169444</v>
      </c>
      <c r="CZ41" s="107">
        <f t="shared" si="235"/>
        <v>336143</v>
      </c>
      <c r="DA41" s="52">
        <v>366</v>
      </c>
      <c r="DB41" s="53">
        <v>337</v>
      </c>
      <c r="DC41" s="53">
        <v>719</v>
      </c>
      <c r="DD41" s="53">
        <v>376</v>
      </c>
      <c r="DE41" s="203">
        <f t="shared" si="236"/>
        <v>877</v>
      </c>
      <c r="DF41" s="53">
        <v>1378</v>
      </c>
      <c r="DG41" s="104">
        <v>620</v>
      </c>
      <c r="DH41" s="104">
        <v>449</v>
      </c>
      <c r="DI41" s="104">
        <v>427</v>
      </c>
      <c r="DJ41" s="104">
        <v>507</v>
      </c>
      <c r="DK41" s="104">
        <v>522</v>
      </c>
      <c r="DL41" s="104">
        <v>5514</v>
      </c>
      <c r="DM41" s="57"/>
      <c r="DN41" s="53"/>
      <c r="DO41" s="53">
        <v>3370</v>
      </c>
      <c r="DP41" s="53">
        <v>4630</v>
      </c>
      <c r="DQ41" s="53">
        <v>2208</v>
      </c>
      <c r="DR41" s="53">
        <v>2363</v>
      </c>
      <c r="DS41" s="53">
        <v>4379</v>
      </c>
      <c r="DT41" s="104">
        <v>22547</v>
      </c>
      <c r="DU41" s="104">
        <v>1491</v>
      </c>
      <c r="DV41" s="104">
        <v>1618</v>
      </c>
      <c r="DW41" s="104">
        <v>1332</v>
      </c>
      <c r="DX41" s="104">
        <v>753</v>
      </c>
      <c r="DY41" s="104">
        <v>1687</v>
      </c>
      <c r="DZ41" s="104">
        <v>2078</v>
      </c>
      <c r="EA41" s="52"/>
      <c r="EB41" s="53"/>
      <c r="EC41" s="53">
        <v>290301</v>
      </c>
      <c r="ED41" s="53">
        <v>298877</v>
      </c>
      <c r="EE41" s="53">
        <v>297137</v>
      </c>
      <c r="EF41" s="112">
        <v>295588</v>
      </c>
      <c r="EG41" s="112">
        <v>304725</v>
      </c>
      <c r="EH41" s="204">
        <v>338715</v>
      </c>
      <c r="EI41" s="104">
        <v>350091</v>
      </c>
      <c r="EJ41" s="104">
        <v>361253</v>
      </c>
      <c r="EK41" s="104">
        <v>380477</v>
      </c>
      <c r="EL41" s="104">
        <v>442041</v>
      </c>
      <c r="EM41" s="104">
        <v>457824</v>
      </c>
      <c r="EN41" s="104">
        <v>842888</v>
      </c>
      <c r="EO41" s="54"/>
      <c r="EP41" s="51"/>
      <c r="EQ41" s="51"/>
      <c r="ER41" s="51"/>
      <c r="ES41" s="59">
        <f t="shared" si="237"/>
        <v>7.4309157055499654E-3</v>
      </c>
      <c r="ET41" s="59">
        <f t="shared" si="238"/>
        <v>7.9942352192917173E-3</v>
      </c>
      <c r="EU41" s="59">
        <f t="shared" si="239"/>
        <v>1.4370333907621626E-2</v>
      </c>
      <c r="EV41" s="59">
        <f t="shared" si="240"/>
        <v>6.6566287291675894E-2</v>
      </c>
      <c r="EW41" s="59">
        <f t="shared" si="241"/>
        <v>4.258892687901146E-3</v>
      </c>
      <c r="EX41" s="59">
        <f t="shared" si="242"/>
        <v>4.47885553891594E-3</v>
      </c>
      <c r="EY41" s="59">
        <f t="shared" si="243"/>
        <v>3.5008686464622039E-3</v>
      </c>
      <c r="EZ41" s="59">
        <f t="shared" si="244"/>
        <v>1.7034618960684643E-3</v>
      </c>
      <c r="FA41" s="59">
        <f t="shared" si="245"/>
        <v>3.6848221150485778E-3</v>
      </c>
      <c r="FB41" s="59">
        <f t="shared" si="246"/>
        <v>2.4653334725372768E-3</v>
      </c>
    </row>
    <row r="42" spans="1:158" s="4" customFormat="1">
      <c r="A42" s="4" t="s">
        <v>44</v>
      </c>
      <c r="B42" s="112"/>
      <c r="C42" s="51"/>
      <c r="D42" s="201">
        <v>4414</v>
      </c>
      <c r="E42" s="53">
        <v>3909</v>
      </c>
      <c r="F42" s="53">
        <v>4294</v>
      </c>
      <c r="G42" s="51">
        <v>5445</v>
      </c>
      <c r="H42" s="51">
        <v>6921</v>
      </c>
      <c r="I42" s="112">
        <v>10034</v>
      </c>
      <c r="J42" s="104">
        <v>11614</v>
      </c>
      <c r="K42" s="104">
        <v>15285</v>
      </c>
      <c r="L42" s="104">
        <v>20058</v>
      </c>
      <c r="M42" s="104">
        <v>23290</v>
      </c>
      <c r="N42" s="104">
        <v>26085</v>
      </c>
      <c r="O42" s="104">
        <v>30414</v>
      </c>
      <c r="P42" s="52"/>
      <c r="Q42" s="53"/>
      <c r="R42" s="53">
        <v>105224</v>
      </c>
      <c r="S42" s="53">
        <v>108511</v>
      </c>
      <c r="T42" s="53">
        <v>108980</v>
      </c>
      <c r="U42" s="53">
        <v>116015</v>
      </c>
      <c r="V42" s="53">
        <v>120833</v>
      </c>
      <c r="W42" s="104">
        <v>128276</v>
      </c>
      <c r="X42" s="104">
        <v>136524</v>
      </c>
      <c r="Y42" s="104">
        <v>138122</v>
      </c>
      <c r="Z42" s="104">
        <v>141601</v>
      </c>
      <c r="AA42" s="104">
        <v>163615</v>
      </c>
      <c r="AB42" s="104">
        <v>158142</v>
      </c>
      <c r="AC42" s="104">
        <v>264002</v>
      </c>
      <c r="AD42" s="52"/>
      <c r="AE42" s="53"/>
      <c r="AF42" s="53">
        <v>33263</v>
      </c>
      <c r="AG42" s="53">
        <v>32597</v>
      </c>
      <c r="AH42" s="187">
        <v>32087</v>
      </c>
      <c r="AI42" s="53">
        <v>31694</v>
      </c>
      <c r="AJ42" s="53">
        <v>29595</v>
      </c>
      <c r="AK42" s="104">
        <v>30543</v>
      </c>
      <c r="AL42" s="104">
        <v>37697</v>
      </c>
      <c r="AM42" s="104">
        <v>42717</v>
      </c>
      <c r="AN42" s="104">
        <v>52889</v>
      </c>
      <c r="AO42" s="104">
        <v>88849</v>
      </c>
      <c r="AP42" s="377">
        <v>96275</v>
      </c>
      <c r="AQ42" s="52"/>
      <c r="AR42" s="53"/>
      <c r="AS42" s="53">
        <v>24646</v>
      </c>
      <c r="AT42" s="53">
        <v>25357</v>
      </c>
      <c r="AU42" s="53">
        <v>25841</v>
      </c>
      <c r="AV42" s="53">
        <v>26052</v>
      </c>
      <c r="AW42" s="53">
        <v>24457</v>
      </c>
      <c r="AX42" s="104">
        <v>22687</v>
      </c>
      <c r="AY42" s="104">
        <v>26268</v>
      </c>
      <c r="AZ42" s="104">
        <v>29893</v>
      </c>
      <c r="BA42" s="104">
        <v>39862</v>
      </c>
      <c r="BB42" s="104">
        <v>75104</v>
      </c>
      <c r="BC42" s="104">
        <v>90357</v>
      </c>
      <c r="BD42" s="52"/>
      <c r="BE42" s="53"/>
      <c r="BF42" s="56">
        <f t="shared" si="212"/>
        <v>163133</v>
      </c>
      <c r="BG42" s="56">
        <f t="shared" si="213"/>
        <v>166465</v>
      </c>
      <c r="BH42" s="56">
        <v>166908</v>
      </c>
      <c r="BI42" s="56">
        <f t="shared" si="214"/>
        <v>173761</v>
      </c>
      <c r="BJ42" s="56">
        <f t="shared" si="215"/>
        <v>174885</v>
      </c>
      <c r="BK42" s="56">
        <f t="shared" si="216"/>
        <v>181506</v>
      </c>
      <c r="BL42" s="56">
        <f t="shared" si="217"/>
        <v>200489</v>
      </c>
      <c r="BM42" s="56">
        <f t="shared" si="218"/>
        <v>210732</v>
      </c>
      <c r="BN42" s="56">
        <f t="shared" si="219"/>
        <v>234352</v>
      </c>
      <c r="BO42" s="56">
        <f t="shared" si="220"/>
        <v>327568</v>
      </c>
      <c r="BP42" s="56">
        <f t="shared" si="221"/>
        <v>344774</v>
      </c>
      <c r="BQ42" s="52">
        <v>55325</v>
      </c>
      <c r="BR42" s="53">
        <v>54996</v>
      </c>
      <c r="BS42" s="53">
        <v>54783</v>
      </c>
      <c r="BT42" s="53">
        <v>54057</v>
      </c>
      <c r="BU42" s="203">
        <f t="shared" si="222"/>
        <v>51756</v>
      </c>
      <c r="BV42" s="104">
        <v>49455</v>
      </c>
      <c r="BW42" s="104">
        <v>59472</v>
      </c>
      <c r="BX42" s="104">
        <v>67371</v>
      </c>
      <c r="BY42" s="104">
        <v>85319</v>
      </c>
      <c r="BZ42" s="104">
        <v>148830</v>
      </c>
      <c r="CA42" s="104">
        <v>166033</v>
      </c>
      <c r="CB42" s="104">
        <v>135826</v>
      </c>
      <c r="CC42" s="52">
        <v>2326</v>
      </c>
      <c r="CD42" s="53">
        <v>2622</v>
      </c>
      <c r="CE42" s="53">
        <v>2691</v>
      </c>
      <c r="CF42" s="53">
        <v>3431</v>
      </c>
      <c r="CG42" s="203">
        <f t="shared" si="223"/>
        <v>3500</v>
      </c>
      <c r="CH42" s="104">
        <v>3569</v>
      </c>
      <c r="CI42" s="104">
        <v>4208</v>
      </c>
      <c r="CJ42" s="104">
        <v>4980</v>
      </c>
      <c r="CK42" s="104">
        <v>7100</v>
      </c>
      <c r="CL42" s="104">
        <v>14622</v>
      </c>
      <c r="CM42" s="104">
        <v>19884</v>
      </c>
      <c r="CN42" s="104">
        <v>12828</v>
      </c>
      <c r="CO42" s="106">
        <f t="shared" si="224"/>
        <v>57651</v>
      </c>
      <c r="CP42" s="107">
        <f t="shared" si="225"/>
        <v>57618</v>
      </c>
      <c r="CQ42" s="107">
        <f t="shared" si="226"/>
        <v>57474</v>
      </c>
      <c r="CR42" s="107">
        <f t="shared" si="227"/>
        <v>57488</v>
      </c>
      <c r="CS42" s="107">
        <f t="shared" si="228"/>
        <v>55256</v>
      </c>
      <c r="CT42" s="107">
        <f t="shared" si="229"/>
        <v>53024</v>
      </c>
      <c r="CU42" s="107">
        <f t="shared" si="230"/>
        <v>63680</v>
      </c>
      <c r="CV42" s="107">
        <f t="shared" si="231"/>
        <v>72351</v>
      </c>
      <c r="CW42" s="107">
        <f t="shared" si="232"/>
        <v>92419</v>
      </c>
      <c r="CX42" s="107">
        <f t="shared" si="233"/>
        <v>163452</v>
      </c>
      <c r="CY42" s="107">
        <f t="shared" si="234"/>
        <v>185917</v>
      </c>
      <c r="CZ42" s="107">
        <f t="shared" si="235"/>
        <v>148654</v>
      </c>
      <c r="DA42" s="52">
        <v>258</v>
      </c>
      <c r="DB42" s="53">
        <v>336</v>
      </c>
      <c r="DC42" s="53">
        <v>454</v>
      </c>
      <c r="DD42" s="53">
        <v>258</v>
      </c>
      <c r="DE42" s="203">
        <f t="shared" si="236"/>
        <v>232</v>
      </c>
      <c r="DF42" s="53">
        <v>206</v>
      </c>
      <c r="DG42" s="104">
        <v>285</v>
      </c>
      <c r="DH42" s="104">
        <v>259</v>
      </c>
      <c r="DI42" s="104">
        <v>332</v>
      </c>
      <c r="DJ42" s="104">
        <v>501</v>
      </c>
      <c r="DK42" s="104">
        <v>715</v>
      </c>
      <c r="DL42" s="104">
        <v>640</v>
      </c>
      <c r="DM42" s="57"/>
      <c r="DN42" s="53"/>
      <c r="DO42" s="53">
        <v>3477</v>
      </c>
      <c r="DP42" s="53">
        <v>2634</v>
      </c>
      <c r="DQ42" s="53">
        <v>2857</v>
      </c>
      <c r="DR42" s="53">
        <v>2403</v>
      </c>
      <c r="DS42" s="53">
        <v>4974</v>
      </c>
      <c r="DT42" s="104">
        <v>3282</v>
      </c>
      <c r="DU42" s="104">
        <v>1855</v>
      </c>
      <c r="DV42" s="104">
        <v>1705</v>
      </c>
      <c r="DW42" s="104">
        <v>1849</v>
      </c>
      <c r="DX42" s="104">
        <v>1858</v>
      </c>
      <c r="DY42" s="104">
        <v>1287</v>
      </c>
      <c r="DZ42" s="104">
        <v>654</v>
      </c>
      <c r="EA42" s="52"/>
      <c r="EB42" s="53"/>
      <c r="EC42" s="53">
        <v>171024</v>
      </c>
      <c r="ED42" s="53">
        <v>173008</v>
      </c>
      <c r="EE42" s="53">
        <v>174059</v>
      </c>
      <c r="EF42" s="112">
        <v>181609</v>
      </c>
      <c r="EG42" s="112">
        <v>186780</v>
      </c>
      <c r="EH42" s="204">
        <v>194822</v>
      </c>
      <c r="EI42" s="104">
        <v>213958</v>
      </c>
      <c r="EJ42" s="104">
        <v>227722</v>
      </c>
      <c r="EK42" s="104">
        <v>256259</v>
      </c>
      <c r="EL42" s="104">
        <v>352716</v>
      </c>
      <c r="EM42" s="104">
        <v>372146</v>
      </c>
      <c r="EN42" s="104">
        <v>444364</v>
      </c>
      <c r="EO42" s="54"/>
      <c r="EP42" s="51"/>
      <c r="EQ42" s="51"/>
      <c r="ER42" s="51"/>
      <c r="ES42" s="59">
        <f t="shared" si="237"/>
        <v>1.6413974571840583E-2</v>
      </c>
      <c r="ET42" s="59">
        <f t="shared" si="238"/>
        <v>1.3231723097423586E-2</v>
      </c>
      <c r="EU42" s="59">
        <f t="shared" si="239"/>
        <v>2.6630260199164792E-2</v>
      </c>
      <c r="EV42" s="59">
        <f t="shared" si="240"/>
        <v>1.6846146739074641E-2</v>
      </c>
      <c r="EW42" s="59">
        <f t="shared" si="241"/>
        <v>8.6699258733022363E-3</v>
      </c>
      <c r="EX42" s="59">
        <f t="shared" si="242"/>
        <v>7.4871993044150322E-3</v>
      </c>
      <c r="EY42" s="59">
        <f t="shared" si="243"/>
        <v>7.2153563387042019E-3</v>
      </c>
      <c r="EZ42" s="59">
        <f t="shared" si="244"/>
        <v>5.2676941221832859E-3</v>
      </c>
      <c r="FA42" s="59">
        <f t="shared" si="245"/>
        <v>3.4583201216726767E-3</v>
      </c>
      <c r="FB42" s="59">
        <f t="shared" si="246"/>
        <v>1.4717663897165388E-3</v>
      </c>
    </row>
    <row r="43" spans="1:158" s="4" customFormat="1">
      <c r="A43" s="4" t="s">
        <v>45</v>
      </c>
      <c r="B43" s="112"/>
      <c r="C43" s="51"/>
      <c r="D43" s="201">
        <v>3752</v>
      </c>
      <c r="E43" s="53">
        <v>4862</v>
      </c>
      <c r="F43" s="53">
        <v>6887</v>
      </c>
      <c r="G43" s="51">
        <v>9240</v>
      </c>
      <c r="H43" s="51">
        <v>8947</v>
      </c>
      <c r="I43" s="112">
        <v>9503</v>
      </c>
      <c r="J43" s="104">
        <v>10119</v>
      </c>
      <c r="K43" s="104">
        <v>11647</v>
      </c>
      <c r="L43" s="104">
        <v>10821</v>
      </c>
      <c r="M43" s="104">
        <v>12156</v>
      </c>
      <c r="N43" s="104">
        <v>13655</v>
      </c>
      <c r="O43" s="104">
        <v>15185</v>
      </c>
      <c r="P43" s="52"/>
      <c r="Q43" s="53"/>
      <c r="R43" s="53">
        <v>90368</v>
      </c>
      <c r="S43" s="53">
        <v>93796</v>
      </c>
      <c r="T43" s="53">
        <v>92005</v>
      </c>
      <c r="U43" s="53">
        <v>95470</v>
      </c>
      <c r="V43" s="53">
        <v>101627</v>
      </c>
      <c r="W43" s="104">
        <v>109089</v>
      </c>
      <c r="X43" s="104">
        <v>114823</v>
      </c>
      <c r="Y43" s="104">
        <v>116571</v>
      </c>
      <c r="Z43" s="104">
        <v>118480</v>
      </c>
      <c r="AA43" s="104">
        <v>126081</v>
      </c>
      <c r="AB43" s="104">
        <v>125680</v>
      </c>
      <c r="AC43" s="104">
        <v>127186</v>
      </c>
      <c r="AD43" s="52"/>
      <c r="AE43" s="53"/>
      <c r="AF43" s="53">
        <v>36218</v>
      </c>
      <c r="AG43" s="53">
        <v>36439</v>
      </c>
      <c r="AH43" s="187">
        <v>35243</v>
      </c>
      <c r="AI43" s="53">
        <v>34709</v>
      </c>
      <c r="AJ43" s="53">
        <v>31075</v>
      </c>
      <c r="AK43" s="104">
        <v>31954</v>
      </c>
      <c r="AL43" s="104">
        <v>33935</v>
      </c>
      <c r="AM43" s="104">
        <v>34213</v>
      </c>
      <c r="AN43" s="104">
        <v>35807</v>
      </c>
      <c r="AO43" s="104">
        <v>41806</v>
      </c>
      <c r="AP43" s="377">
        <v>45325</v>
      </c>
      <c r="AQ43" s="52"/>
      <c r="AR43" s="53"/>
      <c r="AS43" s="53">
        <v>33680</v>
      </c>
      <c r="AT43" s="53">
        <v>34803</v>
      </c>
      <c r="AU43" s="53">
        <v>34996</v>
      </c>
      <c r="AV43" s="53">
        <v>36536</v>
      </c>
      <c r="AW43" s="53">
        <v>32364</v>
      </c>
      <c r="AX43" s="104">
        <v>31974</v>
      </c>
      <c r="AY43" s="104">
        <v>30252</v>
      </c>
      <c r="AZ43" s="104">
        <v>28699</v>
      </c>
      <c r="BA43" s="104">
        <v>28244</v>
      </c>
      <c r="BB43" s="104">
        <v>30292</v>
      </c>
      <c r="BC43" s="104">
        <v>31276</v>
      </c>
      <c r="BD43" s="52"/>
      <c r="BE43" s="53"/>
      <c r="BF43" s="56">
        <f t="shared" si="212"/>
        <v>160266</v>
      </c>
      <c r="BG43" s="56">
        <f t="shared" si="213"/>
        <v>165038</v>
      </c>
      <c r="BH43" s="56">
        <v>162244</v>
      </c>
      <c r="BI43" s="56">
        <f t="shared" si="214"/>
        <v>166715</v>
      </c>
      <c r="BJ43" s="56">
        <f t="shared" si="215"/>
        <v>165066</v>
      </c>
      <c r="BK43" s="56">
        <f t="shared" si="216"/>
        <v>173017</v>
      </c>
      <c r="BL43" s="56">
        <f t="shared" si="217"/>
        <v>179010</v>
      </c>
      <c r="BM43" s="56">
        <f t="shared" si="218"/>
        <v>179483</v>
      </c>
      <c r="BN43" s="56">
        <f t="shared" si="219"/>
        <v>182531</v>
      </c>
      <c r="BO43" s="56">
        <f t="shared" si="220"/>
        <v>198179</v>
      </c>
      <c r="BP43" s="56">
        <f t="shared" si="221"/>
        <v>202281</v>
      </c>
      <c r="BQ43" s="52">
        <v>63869</v>
      </c>
      <c r="BR43" s="53">
        <v>64670</v>
      </c>
      <c r="BS43" s="53">
        <v>63149</v>
      </c>
      <c r="BT43" s="53">
        <v>62420</v>
      </c>
      <c r="BU43" s="203">
        <f t="shared" si="222"/>
        <v>58826.5</v>
      </c>
      <c r="BV43" s="104">
        <v>55233</v>
      </c>
      <c r="BW43" s="104">
        <v>56096</v>
      </c>
      <c r="BX43" s="104">
        <v>54970</v>
      </c>
      <c r="BY43" s="104">
        <v>56362</v>
      </c>
      <c r="BZ43" s="104">
        <v>63870</v>
      </c>
      <c r="CA43" s="104">
        <v>68345</v>
      </c>
      <c r="CB43" s="104">
        <v>64680</v>
      </c>
      <c r="CC43" s="52">
        <v>4843</v>
      </c>
      <c r="CD43" s="53">
        <v>5056</v>
      </c>
      <c r="CE43" s="53">
        <v>5432</v>
      </c>
      <c r="CF43" s="53">
        <v>6672</v>
      </c>
      <c r="CG43" s="203">
        <f t="shared" si="223"/>
        <v>6645.5</v>
      </c>
      <c r="CH43" s="104">
        <v>6619</v>
      </c>
      <c r="CI43" s="104">
        <v>6547</v>
      </c>
      <c r="CJ43" s="104">
        <v>6263</v>
      </c>
      <c r="CK43" s="104">
        <v>6194</v>
      </c>
      <c r="CL43" s="104">
        <v>6858</v>
      </c>
      <c r="CM43" s="104">
        <v>6885</v>
      </c>
      <c r="CN43" s="104">
        <v>6723</v>
      </c>
      <c r="CO43" s="106">
        <f t="shared" si="224"/>
        <v>68712</v>
      </c>
      <c r="CP43" s="107">
        <f t="shared" si="225"/>
        <v>69726</v>
      </c>
      <c r="CQ43" s="107">
        <f t="shared" si="226"/>
        <v>68581</v>
      </c>
      <c r="CR43" s="107">
        <f t="shared" si="227"/>
        <v>69092</v>
      </c>
      <c r="CS43" s="107">
        <f t="shared" si="228"/>
        <v>65472</v>
      </c>
      <c r="CT43" s="107">
        <f t="shared" si="229"/>
        <v>61852</v>
      </c>
      <c r="CU43" s="107">
        <f t="shared" si="230"/>
        <v>62643</v>
      </c>
      <c r="CV43" s="107">
        <f t="shared" si="231"/>
        <v>61233</v>
      </c>
      <c r="CW43" s="107">
        <f t="shared" si="232"/>
        <v>62556</v>
      </c>
      <c r="CX43" s="107">
        <f t="shared" si="233"/>
        <v>70728</v>
      </c>
      <c r="CY43" s="107">
        <f t="shared" si="234"/>
        <v>75230</v>
      </c>
      <c r="CZ43" s="107">
        <f t="shared" si="235"/>
        <v>71403</v>
      </c>
      <c r="DA43" s="52">
        <v>1186</v>
      </c>
      <c r="DB43" s="53">
        <v>1516</v>
      </c>
      <c r="DC43" s="53">
        <v>1658</v>
      </c>
      <c r="DD43" s="53">
        <v>2153</v>
      </c>
      <c r="DE43" s="203">
        <f t="shared" si="236"/>
        <v>2114.5</v>
      </c>
      <c r="DF43" s="53">
        <v>2076</v>
      </c>
      <c r="DG43" s="104">
        <v>1544</v>
      </c>
      <c r="DH43" s="104">
        <v>1679</v>
      </c>
      <c r="DI43" s="104">
        <v>1495</v>
      </c>
      <c r="DJ43" s="104">
        <v>1370</v>
      </c>
      <c r="DK43" s="104">
        <v>1371</v>
      </c>
      <c r="DL43" s="104">
        <v>1540</v>
      </c>
      <c r="DM43" s="57"/>
      <c r="DN43" s="53"/>
      <c r="DO43" s="53">
        <v>3681</v>
      </c>
      <c r="DP43" s="53">
        <v>1240</v>
      </c>
      <c r="DQ43" s="53">
        <v>1302</v>
      </c>
      <c r="DR43" s="53">
        <v>1355</v>
      </c>
      <c r="DS43" s="53">
        <v>2724</v>
      </c>
      <c r="DT43" s="104">
        <v>2423</v>
      </c>
      <c r="DU43" s="104">
        <v>1162</v>
      </c>
      <c r="DV43" s="104">
        <v>622</v>
      </c>
      <c r="DW43" s="104">
        <v>750</v>
      </c>
      <c r="DX43" s="104">
        <v>508</v>
      </c>
      <c r="DY43" s="104">
        <v>726</v>
      </c>
      <c r="DZ43" s="104">
        <v>541</v>
      </c>
      <c r="EA43" s="52"/>
      <c r="EB43" s="53"/>
      <c r="EC43" s="53">
        <v>167699</v>
      </c>
      <c r="ED43" s="53">
        <v>171140</v>
      </c>
      <c r="EE43" s="53">
        <v>170433</v>
      </c>
      <c r="EF43" s="112">
        <v>177310</v>
      </c>
      <c r="EG43" s="112">
        <v>176737</v>
      </c>
      <c r="EH43" s="204">
        <v>184943</v>
      </c>
      <c r="EI43" s="104">
        <v>190291</v>
      </c>
      <c r="EJ43" s="104">
        <v>191752</v>
      </c>
      <c r="EK43" s="104">
        <v>194102</v>
      </c>
      <c r="EL43" s="104">
        <v>210843</v>
      </c>
      <c r="EM43" s="104">
        <v>216662</v>
      </c>
      <c r="EN43" s="104">
        <v>215855</v>
      </c>
      <c r="EO43" s="54"/>
      <c r="EP43" s="51"/>
      <c r="EQ43" s="51"/>
      <c r="ER43" s="51"/>
      <c r="ES43" s="59">
        <f t="shared" si="237"/>
        <v>7.6393656158138387E-3</v>
      </c>
      <c r="ET43" s="59">
        <f t="shared" si="238"/>
        <v>7.6419829676837182E-3</v>
      </c>
      <c r="EU43" s="59">
        <f t="shared" si="239"/>
        <v>1.5412731912389595E-2</v>
      </c>
      <c r="EV43" s="59">
        <f t="shared" si="240"/>
        <v>1.3101333924506469E-2</v>
      </c>
      <c r="EW43" s="59">
        <f t="shared" si="241"/>
        <v>6.1064369833570692E-3</v>
      </c>
      <c r="EX43" s="59">
        <f t="shared" si="242"/>
        <v>3.2437732070591178E-3</v>
      </c>
      <c r="EY43" s="59">
        <f t="shared" si="243"/>
        <v>3.863947821248622E-3</v>
      </c>
      <c r="EZ43" s="59">
        <f t="shared" si="244"/>
        <v>2.4093756966083769E-3</v>
      </c>
      <c r="FA43" s="59">
        <f t="shared" si="245"/>
        <v>3.3508414027379053E-3</v>
      </c>
      <c r="FB43" s="59">
        <f t="shared" si="246"/>
        <v>2.5063121076648676E-3</v>
      </c>
    </row>
    <row r="44" spans="1:158" s="4" customFormat="1">
      <c r="A44" s="4" t="s">
        <v>48</v>
      </c>
      <c r="B44" s="112"/>
      <c r="C44" s="51"/>
      <c r="D44" s="201">
        <v>3994</v>
      </c>
      <c r="E44" s="53">
        <v>6950</v>
      </c>
      <c r="F44" s="53">
        <v>8189</v>
      </c>
      <c r="G44" s="51">
        <v>9230</v>
      </c>
      <c r="H44" s="51">
        <v>10475</v>
      </c>
      <c r="I44" s="112">
        <v>11187</v>
      </c>
      <c r="J44" s="104">
        <v>13166</v>
      </c>
      <c r="K44" s="104">
        <v>14830</v>
      </c>
      <c r="L44" s="104">
        <v>18421</v>
      </c>
      <c r="M44" s="104">
        <v>18276</v>
      </c>
      <c r="N44" s="104">
        <v>21947</v>
      </c>
      <c r="O44" s="104">
        <v>23668</v>
      </c>
      <c r="P44" s="52"/>
      <c r="Q44" s="53"/>
      <c r="R44" s="53">
        <v>242803</v>
      </c>
      <c r="S44" s="53">
        <v>313536</v>
      </c>
      <c r="T44" s="53">
        <v>301891</v>
      </c>
      <c r="U44" s="53">
        <v>306001</v>
      </c>
      <c r="V44" s="53">
        <v>319922</v>
      </c>
      <c r="W44" s="104">
        <v>333913</v>
      </c>
      <c r="X44" s="104">
        <v>363519</v>
      </c>
      <c r="Y44" s="104">
        <v>374897</v>
      </c>
      <c r="Z44" s="104">
        <v>377132</v>
      </c>
      <c r="AA44" s="104">
        <v>404570</v>
      </c>
      <c r="AB44" s="104">
        <v>404735</v>
      </c>
      <c r="AC44" s="104">
        <v>396654</v>
      </c>
      <c r="AD44" s="52"/>
      <c r="AE44" s="53"/>
      <c r="AF44" s="53">
        <v>88323</v>
      </c>
      <c r="AG44" s="53">
        <v>134314</v>
      </c>
      <c r="AH44" s="187">
        <v>136190</v>
      </c>
      <c r="AI44" s="53">
        <v>130856</v>
      </c>
      <c r="AJ44" s="53">
        <v>124001</v>
      </c>
      <c r="AK44" s="104">
        <v>121996</v>
      </c>
      <c r="AL44" s="104">
        <v>134070</v>
      </c>
      <c r="AM44" s="104">
        <v>134022</v>
      </c>
      <c r="AN44" s="104">
        <v>134595</v>
      </c>
      <c r="AO44" s="104">
        <v>148045</v>
      </c>
      <c r="AP44" s="377">
        <v>146741</v>
      </c>
      <c r="AQ44" s="52"/>
      <c r="AR44" s="53"/>
      <c r="AS44" s="53">
        <v>66732</v>
      </c>
      <c r="AT44" s="53">
        <v>109694</v>
      </c>
      <c r="AU44" s="53">
        <v>98269</v>
      </c>
      <c r="AV44" s="53">
        <v>101467</v>
      </c>
      <c r="AW44" s="53">
        <v>96942</v>
      </c>
      <c r="AX44" s="104">
        <v>95098</v>
      </c>
      <c r="AY44" s="104">
        <v>101694</v>
      </c>
      <c r="AZ44" s="104">
        <v>100998</v>
      </c>
      <c r="BA44" s="104">
        <v>100600</v>
      </c>
      <c r="BB44" s="104">
        <v>115881</v>
      </c>
      <c r="BC44" s="104">
        <v>110650</v>
      </c>
      <c r="BD44" s="52"/>
      <c r="BE44" s="53"/>
      <c r="BF44" s="56">
        <f t="shared" si="212"/>
        <v>397858</v>
      </c>
      <c r="BG44" s="56">
        <f t="shared" si="213"/>
        <v>557544</v>
      </c>
      <c r="BH44" s="56">
        <v>536350</v>
      </c>
      <c r="BI44" s="56">
        <f t="shared" si="214"/>
        <v>538324</v>
      </c>
      <c r="BJ44" s="56">
        <f t="shared" si="215"/>
        <v>540865</v>
      </c>
      <c r="BK44" s="56">
        <f t="shared" si="216"/>
        <v>551007</v>
      </c>
      <c r="BL44" s="56">
        <f t="shared" si="217"/>
        <v>599283</v>
      </c>
      <c r="BM44" s="56">
        <f t="shared" si="218"/>
        <v>609917</v>
      </c>
      <c r="BN44" s="56">
        <f t="shared" si="219"/>
        <v>612327</v>
      </c>
      <c r="BO44" s="56">
        <f t="shared" si="220"/>
        <v>668496</v>
      </c>
      <c r="BP44" s="56">
        <f t="shared" si="221"/>
        <v>662126</v>
      </c>
      <c r="BQ44" s="52">
        <v>144809</v>
      </c>
      <c r="BR44" s="53">
        <v>227034</v>
      </c>
      <c r="BS44" s="53">
        <v>221910</v>
      </c>
      <c r="BT44" s="53">
        <v>216924</v>
      </c>
      <c r="BU44" s="203">
        <f t="shared" si="222"/>
        <v>208359.5</v>
      </c>
      <c r="BV44" s="104">
        <v>199795</v>
      </c>
      <c r="BW44" s="104">
        <v>216285</v>
      </c>
      <c r="BX44" s="104">
        <v>215056</v>
      </c>
      <c r="BY44" s="104">
        <v>214413</v>
      </c>
      <c r="BZ44" s="104">
        <v>238628</v>
      </c>
      <c r="CA44" s="104">
        <v>232105</v>
      </c>
      <c r="CB44" s="104">
        <v>200237</v>
      </c>
      <c r="CC44" s="52">
        <v>9356</v>
      </c>
      <c r="CD44" s="53">
        <v>15228</v>
      </c>
      <c r="CE44" s="53">
        <v>10870</v>
      </c>
      <c r="CF44" s="53">
        <v>13293</v>
      </c>
      <c r="CG44" s="203">
        <f t="shared" si="223"/>
        <v>14221.5</v>
      </c>
      <c r="CH44" s="104">
        <v>15150</v>
      </c>
      <c r="CI44" s="104">
        <v>17695</v>
      </c>
      <c r="CJ44" s="104">
        <v>18386</v>
      </c>
      <c r="CK44" s="104">
        <v>19128</v>
      </c>
      <c r="CL44" s="104">
        <v>23577</v>
      </c>
      <c r="CM44" s="104">
        <v>23537</v>
      </c>
      <c r="CN44" s="104">
        <v>19540</v>
      </c>
      <c r="CO44" s="106">
        <f t="shared" si="224"/>
        <v>154165</v>
      </c>
      <c r="CP44" s="107">
        <f t="shared" si="225"/>
        <v>242262</v>
      </c>
      <c r="CQ44" s="107">
        <f t="shared" si="226"/>
        <v>232780</v>
      </c>
      <c r="CR44" s="107">
        <f t="shared" si="227"/>
        <v>230217</v>
      </c>
      <c r="CS44" s="107">
        <f t="shared" si="228"/>
        <v>222581</v>
      </c>
      <c r="CT44" s="107">
        <f t="shared" si="229"/>
        <v>214945</v>
      </c>
      <c r="CU44" s="107">
        <f t="shared" si="230"/>
        <v>233980</v>
      </c>
      <c r="CV44" s="107">
        <f t="shared" si="231"/>
        <v>233442</v>
      </c>
      <c r="CW44" s="107">
        <f t="shared" si="232"/>
        <v>233541</v>
      </c>
      <c r="CX44" s="107">
        <f t="shared" si="233"/>
        <v>262205</v>
      </c>
      <c r="CY44" s="107">
        <f t="shared" si="234"/>
        <v>255642</v>
      </c>
      <c r="CZ44" s="107">
        <f t="shared" si="235"/>
        <v>219777</v>
      </c>
      <c r="DA44" s="52">
        <v>890</v>
      </c>
      <c r="DB44" s="53">
        <v>1746</v>
      </c>
      <c r="DC44" s="53">
        <v>1679</v>
      </c>
      <c r="DD44" s="53">
        <v>2106</v>
      </c>
      <c r="DE44" s="203">
        <f t="shared" si="236"/>
        <v>2127.5</v>
      </c>
      <c r="DF44" s="53">
        <v>2149</v>
      </c>
      <c r="DG44" s="104">
        <v>1784</v>
      </c>
      <c r="DH44" s="104">
        <v>1578</v>
      </c>
      <c r="DI44" s="104">
        <v>1654</v>
      </c>
      <c r="DJ44" s="104">
        <v>1721</v>
      </c>
      <c r="DK44" s="104">
        <v>1749</v>
      </c>
      <c r="DL44" s="104">
        <v>1903</v>
      </c>
      <c r="DM44" s="57"/>
      <c r="DN44" s="53"/>
      <c r="DO44" s="53">
        <v>166639</v>
      </c>
      <c r="DP44" s="53">
        <v>3903</v>
      </c>
      <c r="DQ44" s="53">
        <v>5416</v>
      </c>
      <c r="DR44" s="53">
        <v>3390</v>
      </c>
      <c r="DS44" s="53">
        <v>7658</v>
      </c>
      <c r="DT44" s="104">
        <v>23804</v>
      </c>
      <c r="DU44" s="104">
        <v>3316</v>
      </c>
      <c r="DV44" s="104">
        <v>2004</v>
      </c>
      <c r="DW44" s="104">
        <v>12531</v>
      </c>
      <c r="DX44" s="104">
        <v>1868</v>
      </c>
      <c r="DY44" s="104">
        <v>1453</v>
      </c>
      <c r="DZ44" s="104">
        <v>1590</v>
      </c>
      <c r="EA44" s="52"/>
      <c r="EB44" s="53"/>
      <c r="EC44" s="53">
        <v>568491</v>
      </c>
      <c r="ED44" s="53">
        <v>568397</v>
      </c>
      <c r="EE44" s="53">
        <v>549955</v>
      </c>
      <c r="EF44" s="112">
        <v>550944</v>
      </c>
      <c r="EG44" s="112">
        <v>558998</v>
      </c>
      <c r="EH44" s="204">
        <v>585998</v>
      </c>
      <c r="EI44" s="104">
        <v>615765</v>
      </c>
      <c r="EJ44" s="104">
        <v>626751</v>
      </c>
      <c r="EK44" s="104">
        <v>643279</v>
      </c>
      <c r="EL44" s="104">
        <v>688640</v>
      </c>
      <c r="EM44" s="104">
        <v>685526</v>
      </c>
      <c r="EN44" s="104">
        <v>643592</v>
      </c>
      <c r="EO44" s="54"/>
      <c r="EP44" s="51"/>
      <c r="EQ44" s="51"/>
      <c r="ER44" s="51"/>
      <c r="ES44" s="59">
        <f t="shared" si="237"/>
        <v>9.8480784791482937E-3</v>
      </c>
      <c r="ET44" s="59">
        <f t="shared" si="238"/>
        <v>6.1530754486844395E-3</v>
      </c>
      <c r="EU44" s="59">
        <f t="shared" si="239"/>
        <v>1.3699512341725732E-2</v>
      </c>
      <c r="EV44" s="59">
        <f t="shared" si="240"/>
        <v>4.0621299048802212E-2</v>
      </c>
      <c r="EW44" s="59">
        <f t="shared" si="241"/>
        <v>5.3851712909957529E-3</v>
      </c>
      <c r="EX44" s="59">
        <f t="shared" si="242"/>
        <v>3.1974420463629096E-3</v>
      </c>
      <c r="EY44" s="59">
        <f t="shared" si="243"/>
        <v>1.9479883534205222E-2</v>
      </c>
      <c r="EZ44" s="59">
        <f t="shared" si="244"/>
        <v>2.712592936802974E-3</v>
      </c>
      <c r="FA44" s="59">
        <f t="shared" si="245"/>
        <v>2.1195403237805714E-3</v>
      </c>
      <c r="FB44" s="59">
        <f t="shared" si="246"/>
        <v>2.4705092667404193E-3</v>
      </c>
    </row>
    <row r="45" spans="1:158" s="4" customFormat="1">
      <c r="A45" s="4" t="s">
        <v>49</v>
      </c>
      <c r="B45" s="112"/>
      <c r="C45" s="51"/>
      <c r="D45" s="201">
        <v>4998</v>
      </c>
      <c r="E45" s="53">
        <v>5903</v>
      </c>
      <c r="F45" s="53">
        <v>6937</v>
      </c>
      <c r="G45" s="51">
        <v>8835</v>
      </c>
      <c r="H45" s="51">
        <v>9388</v>
      </c>
      <c r="I45" s="112">
        <v>12003</v>
      </c>
      <c r="J45" s="104">
        <v>13978</v>
      </c>
      <c r="K45" s="104">
        <v>17173</v>
      </c>
      <c r="L45" s="104">
        <v>18824</v>
      </c>
      <c r="M45" s="104">
        <v>21061</v>
      </c>
      <c r="N45" s="104">
        <v>24939</v>
      </c>
      <c r="O45" s="104">
        <v>28245</v>
      </c>
      <c r="P45" s="52"/>
      <c r="Q45" s="53"/>
      <c r="R45" s="53">
        <v>147074</v>
      </c>
      <c r="S45" s="53">
        <v>155086</v>
      </c>
      <c r="T45" s="53">
        <v>154442</v>
      </c>
      <c r="U45" s="53">
        <v>155509</v>
      </c>
      <c r="V45" s="53">
        <v>165403</v>
      </c>
      <c r="W45" s="104">
        <v>172837</v>
      </c>
      <c r="X45" s="104">
        <v>190786</v>
      </c>
      <c r="Y45" s="104">
        <v>197189</v>
      </c>
      <c r="Z45" s="104">
        <v>203244</v>
      </c>
      <c r="AA45" s="104">
        <v>216356</v>
      </c>
      <c r="AB45" s="104">
        <v>209612</v>
      </c>
      <c r="AC45" s="104">
        <v>203781</v>
      </c>
      <c r="AD45" s="52"/>
      <c r="AE45" s="53"/>
      <c r="AF45" s="53">
        <v>56380</v>
      </c>
      <c r="AG45" s="53">
        <v>58580</v>
      </c>
      <c r="AH45" s="187">
        <v>60114</v>
      </c>
      <c r="AI45" s="53">
        <v>52991</v>
      </c>
      <c r="AJ45" s="53">
        <v>51335</v>
      </c>
      <c r="AK45" s="104">
        <v>55216</v>
      </c>
      <c r="AL45" s="104">
        <v>66066</v>
      </c>
      <c r="AM45" s="104">
        <v>74475</v>
      </c>
      <c r="AN45" s="104">
        <v>75391</v>
      </c>
      <c r="AO45" s="104">
        <v>105986</v>
      </c>
      <c r="AP45" s="377">
        <v>96042</v>
      </c>
      <c r="AQ45" s="52"/>
      <c r="AR45" s="53"/>
      <c r="AS45" s="53">
        <v>37124</v>
      </c>
      <c r="AT45" s="53">
        <v>44749</v>
      </c>
      <c r="AU45" s="53">
        <v>51323</v>
      </c>
      <c r="AV45" s="53">
        <v>41482</v>
      </c>
      <c r="AW45" s="53">
        <v>42086</v>
      </c>
      <c r="AX45" s="104">
        <v>45796</v>
      </c>
      <c r="AY45" s="104">
        <v>56121</v>
      </c>
      <c r="AZ45" s="104">
        <v>64490</v>
      </c>
      <c r="BA45" s="104">
        <v>58427</v>
      </c>
      <c r="BB45" s="104">
        <v>95965</v>
      </c>
      <c r="BC45" s="104">
        <v>75914</v>
      </c>
      <c r="BD45" s="52"/>
      <c r="BE45" s="53"/>
      <c r="BF45" s="56">
        <f t="shared" si="212"/>
        <v>240578</v>
      </c>
      <c r="BG45" s="56">
        <f t="shared" si="213"/>
        <v>258415</v>
      </c>
      <c r="BH45" s="56">
        <v>265879</v>
      </c>
      <c r="BI45" s="56">
        <f t="shared" si="214"/>
        <v>249982</v>
      </c>
      <c r="BJ45" s="56">
        <f t="shared" si="215"/>
        <v>258824</v>
      </c>
      <c r="BK45" s="56">
        <f t="shared" si="216"/>
        <v>273849</v>
      </c>
      <c r="BL45" s="56">
        <f t="shared" si="217"/>
        <v>312973</v>
      </c>
      <c r="BM45" s="56">
        <f t="shared" si="218"/>
        <v>336154</v>
      </c>
      <c r="BN45" s="56">
        <f t="shared" si="219"/>
        <v>337062</v>
      </c>
      <c r="BO45" s="56">
        <f t="shared" si="220"/>
        <v>418307</v>
      </c>
      <c r="BP45" s="56">
        <f t="shared" si="221"/>
        <v>381568</v>
      </c>
      <c r="BQ45" s="52">
        <v>89071</v>
      </c>
      <c r="BR45" s="53">
        <v>97652</v>
      </c>
      <c r="BS45" s="53">
        <v>102229</v>
      </c>
      <c r="BT45" s="53">
        <v>88101</v>
      </c>
      <c r="BU45" s="203">
        <f t="shared" si="222"/>
        <v>90079</v>
      </c>
      <c r="BV45" s="104">
        <v>92057</v>
      </c>
      <c r="BW45" s="104">
        <v>110234</v>
      </c>
      <c r="BX45" s="104">
        <v>124323</v>
      </c>
      <c r="BY45" s="104">
        <v>120418</v>
      </c>
      <c r="BZ45" s="104">
        <v>177573</v>
      </c>
      <c r="CA45" s="104">
        <v>153208</v>
      </c>
      <c r="CB45" s="104">
        <v>180306</v>
      </c>
      <c r="CC45" s="52">
        <v>3702</v>
      </c>
      <c r="CD45" s="53">
        <v>4688</v>
      </c>
      <c r="CE45" s="53">
        <v>6590</v>
      </c>
      <c r="CF45" s="53">
        <v>5613</v>
      </c>
      <c r="CG45" s="203">
        <f t="shared" si="223"/>
        <v>6960</v>
      </c>
      <c r="CH45" s="104">
        <v>8307</v>
      </c>
      <c r="CI45" s="104">
        <v>11296</v>
      </c>
      <c r="CJ45" s="104">
        <v>13934</v>
      </c>
      <c r="CK45" s="104">
        <v>12634</v>
      </c>
      <c r="CL45" s="104">
        <v>23323</v>
      </c>
      <c r="CM45" s="104">
        <v>17813</v>
      </c>
      <c r="CN45" s="104">
        <v>25882</v>
      </c>
      <c r="CO45" s="106">
        <f t="shared" si="224"/>
        <v>92773</v>
      </c>
      <c r="CP45" s="107">
        <f t="shared" si="225"/>
        <v>102340</v>
      </c>
      <c r="CQ45" s="107">
        <f t="shared" si="226"/>
        <v>108819</v>
      </c>
      <c r="CR45" s="107">
        <f t="shared" si="227"/>
        <v>93714</v>
      </c>
      <c r="CS45" s="107">
        <f t="shared" si="228"/>
        <v>97039</v>
      </c>
      <c r="CT45" s="107">
        <f t="shared" si="229"/>
        <v>100364</v>
      </c>
      <c r="CU45" s="107">
        <f t="shared" si="230"/>
        <v>121530</v>
      </c>
      <c r="CV45" s="107">
        <f t="shared" si="231"/>
        <v>138257</v>
      </c>
      <c r="CW45" s="107">
        <f t="shared" si="232"/>
        <v>133052</v>
      </c>
      <c r="CX45" s="107">
        <f t="shared" si="233"/>
        <v>200896</v>
      </c>
      <c r="CY45" s="107">
        <f t="shared" si="234"/>
        <v>171021</v>
      </c>
      <c r="CZ45" s="107">
        <f t="shared" si="235"/>
        <v>206188</v>
      </c>
      <c r="DA45" s="52">
        <v>731</v>
      </c>
      <c r="DB45" s="53">
        <v>989</v>
      </c>
      <c r="DC45" s="53">
        <v>2618</v>
      </c>
      <c r="DD45" s="53">
        <v>759</v>
      </c>
      <c r="DE45" s="203">
        <f t="shared" si="236"/>
        <v>703.5</v>
      </c>
      <c r="DF45" s="53">
        <v>648</v>
      </c>
      <c r="DG45" s="104">
        <v>657</v>
      </c>
      <c r="DH45" s="104">
        <v>708</v>
      </c>
      <c r="DI45" s="104">
        <v>766</v>
      </c>
      <c r="DJ45" s="104">
        <v>1055</v>
      </c>
      <c r="DK45" s="104">
        <v>935</v>
      </c>
      <c r="DL45" s="104">
        <v>1694</v>
      </c>
      <c r="DM45" s="57"/>
      <c r="DN45" s="53"/>
      <c r="DO45" s="53">
        <v>9363</v>
      </c>
      <c r="DP45" s="53">
        <v>5049</v>
      </c>
      <c r="DQ45" s="53">
        <v>8616</v>
      </c>
      <c r="DR45" s="53">
        <v>11064</v>
      </c>
      <c r="DS45" s="53">
        <v>14544</v>
      </c>
      <c r="DT45" s="104">
        <v>22381</v>
      </c>
      <c r="DU45" s="104">
        <v>10829</v>
      </c>
      <c r="DV45" s="104">
        <v>8374</v>
      </c>
      <c r="DW45" s="104">
        <v>7052</v>
      </c>
      <c r="DX45" s="104">
        <v>2985</v>
      </c>
      <c r="DY45" s="104">
        <v>2263</v>
      </c>
      <c r="DZ45" s="104">
        <v>1583</v>
      </c>
      <c r="EA45" s="52"/>
      <c r="EB45" s="53"/>
      <c r="EC45" s="53">
        <v>254939</v>
      </c>
      <c r="ED45" s="53">
        <v>269367</v>
      </c>
      <c r="EE45" s="53">
        <v>281432</v>
      </c>
      <c r="EF45" s="112">
        <v>269881</v>
      </c>
      <c r="EG45" s="112">
        <v>282756</v>
      </c>
      <c r="EH45" s="204">
        <v>308233</v>
      </c>
      <c r="EI45" s="104">
        <v>337780</v>
      </c>
      <c r="EJ45" s="104">
        <v>361701</v>
      </c>
      <c r="EK45" s="104">
        <v>392393</v>
      </c>
      <c r="EL45" s="104">
        <v>442353</v>
      </c>
      <c r="EM45" s="104">
        <v>408770</v>
      </c>
      <c r="EN45" s="104">
        <v>441491</v>
      </c>
      <c r="EO45" s="54"/>
      <c r="EP45" s="51"/>
      <c r="EQ45" s="51"/>
      <c r="ER45" s="51"/>
      <c r="ES45" s="59">
        <f t="shared" si="237"/>
        <v>3.061485545353762E-2</v>
      </c>
      <c r="ET45" s="59">
        <f t="shared" si="238"/>
        <v>4.0995846317451026E-2</v>
      </c>
      <c r="EU45" s="59">
        <f t="shared" si="239"/>
        <v>5.1436574290200737E-2</v>
      </c>
      <c r="EV45" s="59">
        <f t="shared" si="240"/>
        <v>7.2610654926630186E-2</v>
      </c>
      <c r="EW45" s="59">
        <f t="shared" si="241"/>
        <v>3.2059328557048968E-2</v>
      </c>
      <c r="EX45" s="59">
        <f t="shared" si="242"/>
        <v>2.3151719237712916E-2</v>
      </c>
      <c r="EY45" s="59">
        <f t="shared" si="243"/>
        <v>1.7971778293700447E-2</v>
      </c>
      <c r="EZ45" s="59">
        <f t="shared" si="244"/>
        <v>6.7480044218079229E-3</v>
      </c>
      <c r="FA45" s="59">
        <f t="shared" si="245"/>
        <v>5.5361205567923278E-3</v>
      </c>
      <c r="FB45" s="59">
        <f t="shared" si="246"/>
        <v>3.5855770559309248E-3</v>
      </c>
    </row>
    <row r="46" spans="1:158" s="4" customFormat="1">
      <c r="A46" s="4" t="s">
        <v>50</v>
      </c>
      <c r="B46" s="112"/>
      <c r="C46" s="51"/>
      <c r="D46" s="201">
        <v>10017</v>
      </c>
      <c r="E46" s="53">
        <v>12584</v>
      </c>
      <c r="F46" s="53">
        <v>14642</v>
      </c>
      <c r="G46" s="51">
        <v>15814</v>
      </c>
      <c r="H46" s="51">
        <v>17756</v>
      </c>
      <c r="I46" s="112">
        <v>16605</v>
      </c>
      <c r="J46" s="104">
        <v>16961</v>
      </c>
      <c r="K46" s="104">
        <v>25929</v>
      </c>
      <c r="L46" s="104">
        <v>26833</v>
      </c>
      <c r="M46" s="104">
        <v>21746</v>
      </c>
      <c r="N46" s="104">
        <v>23120</v>
      </c>
      <c r="O46" s="104">
        <v>26797</v>
      </c>
      <c r="P46" s="52"/>
      <c r="Q46" s="53"/>
      <c r="R46" s="53">
        <v>159467</v>
      </c>
      <c r="S46" s="53">
        <v>162658</v>
      </c>
      <c r="T46" s="53">
        <v>159560</v>
      </c>
      <c r="U46" s="53">
        <v>165330</v>
      </c>
      <c r="V46" s="53">
        <v>172925</v>
      </c>
      <c r="W46" s="104">
        <v>182358</v>
      </c>
      <c r="X46" s="104">
        <v>195792</v>
      </c>
      <c r="Y46" s="104">
        <v>204416</v>
      </c>
      <c r="Z46" s="104">
        <v>209665</v>
      </c>
      <c r="AA46" s="104">
        <v>230218</v>
      </c>
      <c r="AB46" s="104">
        <v>238579</v>
      </c>
      <c r="AC46" s="104">
        <v>234379</v>
      </c>
      <c r="AD46" s="52"/>
      <c r="AE46" s="53"/>
      <c r="AF46" s="53">
        <v>68472</v>
      </c>
      <c r="AG46" s="53">
        <v>66211</v>
      </c>
      <c r="AH46" s="187">
        <v>65256</v>
      </c>
      <c r="AI46" s="53">
        <v>65142</v>
      </c>
      <c r="AJ46" s="53">
        <v>61339</v>
      </c>
      <c r="AK46" s="104">
        <v>61485</v>
      </c>
      <c r="AL46" s="104">
        <v>70471</v>
      </c>
      <c r="AM46" s="104">
        <v>80144</v>
      </c>
      <c r="AN46" s="104">
        <v>83771</v>
      </c>
      <c r="AO46" s="104">
        <v>97336</v>
      </c>
      <c r="AP46" s="377">
        <v>104513</v>
      </c>
      <c r="AQ46" s="52"/>
      <c r="AR46" s="53"/>
      <c r="AS46" s="53">
        <v>52358</v>
      </c>
      <c r="AT46" s="53">
        <v>53702</v>
      </c>
      <c r="AU46" s="53">
        <v>55603</v>
      </c>
      <c r="AV46" s="53">
        <v>54797</v>
      </c>
      <c r="AW46" s="53">
        <v>51907</v>
      </c>
      <c r="AX46" s="104">
        <v>50442</v>
      </c>
      <c r="AY46" s="104">
        <v>54306</v>
      </c>
      <c r="AZ46" s="104">
        <v>62377</v>
      </c>
      <c r="BA46" s="104">
        <v>62638</v>
      </c>
      <c r="BB46" s="104">
        <v>72817</v>
      </c>
      <c r="BC46" s="104">
        <v>79132</v>
      </c>
      <c r="BD46" s="52"/>
      <c r="BE46" s="53"/>
      <c r="BF46" s="56">
        <f t="shared" si="212"/>
        <v>280297</v>
      </c>
      <c r="BG46" s="56">
        <f t="shared" si="213"/>
        <v>282571</v>
      </c>
      <c r="BH46" s="56">
        <v>280419</v>
      </c>
      <c r="BI46" s="56">
        <f t="shared" si="214"/>
        <v>285269</v>
      </c>
      <c r="BJ46" s="56">
        <f t="shared" si="215"/>
        <v>286171</v>
      </c>
      <c r="BK46" s="56">
        <f t="shared" si="216"/>
        <v>294285</v>
      </c>
      <c r="BL46" s="56">
        <f t="shared" si="217"/>
        <v>320569</v>
      </c>
      <c r="BM46" s="56">
        <f t="shared" si="218"/>
        <v>346937</v>
      </c>
      <c r="BN46" s="56">
        <f t="shared" si="219"/>
        <v>356074</v>
      </c>
      <c r="BO46" s="56">
        <f t="shared" si="220"/>
        <v>400371</v>
      </c>
      <c r="BP46" s="56">
        <f t="shared" si="221"/>
        <v>422224</v>
      </c>
      <c r="BQ46" s="52">
        <v>114583</v>
      </c>
      <c r="BR46" s="53">
        <v>113123</v>
      </c>
      <c r="BS46" s="53">
        <v>113118</v>
      </c>
      <c r="BT46" s="53">
        <v>112205</v>
      </c>
      <c r="BU46" s="203">
        <f t="shared" si="222"/>
        <v>107727.5</v>
      </c>
      <c r="BV46" s="104">
        <v>103250</v>
      </c>
      <c r="BW46" s="104">
        <v>114698</v>
      </c>
      <c r="BX46" s="104">
        <v>131001</v>
      </c>
      <c r="BY46" s="104">
        <v>134208</v>
      </c>
      <c r="BZ46" s="104">
        <v>155200</v>
      </c>
      <c r="CA46" s="104">
        <v>166869</v>
      </c>
      <c r="CB46" s="104">
        <v>156650</v>
      </c>
      <c r="CC46" s="52">
        <v>5555</v>
      </c>
      <c r="CD46" s="53">
        <v>6059</v>
      </c>
      <c r="CE46" s="53">
        <v>6797</v>
      </c>
      <c r="CF46" s="53">
        <v>7050</v>
      </c>
      <c r="CG46" s="203">
        <f t="shared" si="223"/>
        <v>7532</v>
      </c>
      <c r="CH46" s="104">
        <v>8014</v>
      </c>
      <c r="CI46" s="104">
        <v>9356</v>
      </c>
      <c r="CJ46" s="104">
        <v>10920</v>
      </c>
      <c r="CK46" s="104">
        <v>11481</v>
      </c>
      <c r="CL46" s="104">
        <v>14229</v>
      </c>
      <c r="CM46" s="104">
        <v>16070</v>
      </c>
      <c r="CN46" s="104">
        <v>16624</v>
      </c>
      <c r="CO46" s="106">
        <f t="shared" si="224"/>
        <v>120138</v>
      </c>
      <c r="CP46" s="107">
        <f t="shared" si="225"/>
        <v>119182</v>
      </c>
      <c r="CQ46" s="107">
        <f t="shared" si="226"/>
        <v>119915</v>
      </c>
      <c r="CR46" s="107">
        <f t="shared" si="227"/>
        <v>119255</v>
      </c>
      <c r="CS46" s="107">
        <f t="shared" si="228"/>
        <v>115259.5</v>
      </c>
      <c r="CT46" s="107">
        <f t="shared" si="229"/>
        <v>111264</v>
      </c>
      <c r="CU46" s="107">
        <f t="shared" si="230"/>
        <v>124054</v>
      </c>
      <c r="CV46" s="107">
        <f t="shared" si="231"/>
        <v>141921</v>
      </c>
      <c r="CW46" s="107">
        <f t="shared" si="232"/>
        <v>145689</v>
      </c>
      <c r="CX46" s="107">
        <f t="shared" si="233"/>
        <v>169429</v>
      </c>
      <c r="CY46" s="107">
        <f t="shared" si="234"/>
        <v>182939</v>
      </c>
      <c r="CZ46" s="107">
        <f t="shared" si="235"/>
        <v>173274</v>
      </c>
      <c r="DA46" s="52">
        <v>692</v>
      </c>
      <c r="DB46" s="53">
        <v>731</v>
      </c>
      <c r="DC46" s="53">
        <v>944</v>
      </c>
      <c r="DD46" s="53">
        <v>684</v>
      </c>
      <c r="DE46" s="203">
        <f t="shared" si="236"/>
        <v>673.5</v>
      </c>
      <c r="DF46" s="53">
        <v>663</v>
      </c>
      <c r="DG46" s="104">
        <v>723</v>
      </c>
      <c r="DH46" s="104">
        <v>600</v>
      </c>
      <c r="DI46" s="104">
        <v>720</v>
      </c>
      <c r="DJ46" s="104">
        <v>724</v>
      </c>
      <c r="DK46" s="104">
        <v>706</v>
      </c>
      <c r="DL46" s="104">
        <v>940</v>
      </c>
      <c r="DM46" s="57"/>
      <c r="DN46" s="53"/>
      <c r="DO46" s="53">
        <v>6594</v>
      </c>
      <c r="DP46" s="53">
        <v>3761</v>
      </c>
      <c r="DQ46" s="53">
        <v>2414</v>
      </c>
      <c r="DR46" s="53">
        <v>1361</v>
      </c>
      <c r="DS46" s="53">
        <v>13553</v>
      </c>
      <c r="DT46" s="104">
        <v>20690</v>
      </c>
      <c r="DU46" s="104">
        <v>22150</v>
      </c>
      <c r="DV46" s="104">
        <v>1579</v>
      </c>
      <c r="DW46" s="104">
        <v>1459</v>
      </c>
      <c r="DX46" s="104">
        <v>3406</v>
      </c>
      <c r="DY46" s="104">
        <v>1900</v>
      </c>
      <c r="DZ46" s="104">
        <v>2832</v>
      </c>
      <c r="EA46" s="52"/>
      <c r="EB46" s="53"/>
      <c r="EC46" s="53">
        <v>296908</v>
      </c>
      <c r="ED46" s="53">
        <v>298916</v>
      </c>
      <c r="EE46" s="53">
        <v>297475</v>
      </c>
      <c r="EF46" s="112">
        <v>302444</v>
      </c>
      <c r="EG46" s="112">
        <v>317480</v>
      </c>
      <c r="EH46" s="204">
        <v>331580</v>
      </c>
      <c r="EI46" s="104">
        <v>359680</v>
      </c>
      <c r="EJ46" s="104">
        <v>374445</v>
      </c>
      <c r="EK46" s="104">
        <v>384366</v>
      </c>
      <c r="EL46" s="104">
        <v>425523</v>
      </c>
      <c r="EM46" s="104">
        <v>447244</v>
      </c>
      <c r="EN46" s="104">
        <v>438222</v>
      </c>
      <c r="EO46" s="54"/>
      <c r="EP46" s="51"/>
      <c r="EQ46" s="51"/>
      <c r="ER46" s="51"/>
      <c r="ES46" s="59">
        <f t="shared" si="237"/>
        <v>8.11496764433986E-3</v>
      </c>
      <c r="ET46" s="59">
        <f t="shared" si="238"/>
        <v>4.500006612794435E-3</v>
      </c>
      <c r="EU46" s="59">
        <f t="shared" si="239"/>
        <v>4.2689303263197684E-2</v>
      </c>
      <c r="EV46" s="59">
        <f t="shared" si="240"/>
        <v>6.2398214608842512E-2</v>
      </c>
      <c r="EW46" s="59">
        <f t="shared" si="241"/>
        <v>6.1582517793594305E-2</v>
      </c>
      <c r="EX46" s="59">
        <f t="shared" si="242"/>
        <v>4.2169076900479378E-3</v>
      </c>
      <c r="EY46" s="59">
        <f t="shared" si="243"/>
        <v>3.7958612364256982E-3</v>
      </c>
      <c r="EZ46" s="59">
        <f t="shared" si="244"/>
        <v>8.0042676894080938E-3</v>
      </c>
      <c r="FA46" s="59">
        <f t="shared" si="245"/>
        <v>4.2482403341352823E-3</v>
      </c>
      <c r="FB46" s="59">
        <f t="shared" si="246"/>
        <v>6.4624779221490476E-3</v>
      </c>
    </row>
    <row r="47" spans="1:158" s="4" customFormat="1">
      <c r="A47" s="4" t="s">
        <v>52</v>
      </c>
      <c r="B47" s="112"/>
      <c r="C47" s="51"/>
      <c r="D47" s="201">
        <v>928</v>
      </c>
      <c r="E47" s="53">
        <v>2175</v>
      </c>
      <c r="F47" s="53">
        <v>2299</v>
      </c>
      <c r="G47" s="51">
        <v>2095</v>
      </c>
      <c r="H47" s="51">
        <v>3965</v>
      </c>
      <c r="I47" s="112">
        <v>3231</v>
      </c>
      <c r="J47" s="104">
        <v>2917</v>
      </c>
      <c r="K47" s="104">
        <v>3825</v>
      </c>
      <c r="L47" s="104">
        <v>4625</v>
      </c>
      <c r="M47" s="104">
        <v>5469</v>
      </c>
      <c r="N47" s="104">
        <v>6159</v>
      </c>
      <c r="O47" s="104">
        <v>2874</v>
      </c>
      <c r="P47" s="52"/>
      <c r="Q47" s="53"/>
      <c r="R47" s="53">
        <v>59329</v>
      </c>
      <c r="S47" s="53">
        <v>60517</v>
      </c>
      <c r="T47" s="53">
        <v>63089</v>
      </c>
      <c r="U47" s="53">
        <v>64751</v>
      </c>
      <c r="V47" s="53">
        <v>66332</v>
      </c>
      <c r="W47" s="104">
        <v>70295</v>
      </c>
      <c r="X47" s="104">
        <v>74570</v>
      </c>
      <c r="Y47" s="104">
        <v>75624</v>
      </c>
      <c r="Z47" s="104">
        <v>77411</v>
      </c>
      <c r="AA47" s="104">
        <v>83004</v>
      </c>
      <c r="AB47" s="104">
        <v>82044</v>
      </c>
      <c r="AC47" s="104">
        <v>37026</v>
      </c>
      <c r="AD47" s="52"/>
      <c r="AE47" s="53"/>
      <c r="AF47" s="53">
        <v>25683</v>
      </c>
      <c r="AG47" s="53">
        <v>25605</v>
      </c>
      <c r="AH47" s="187">
        <v>24638</v>
      </c>
      <c r="AI47" s="53">
        <v>23444</v>
      </c>
      <c r="AJ47" s="53">
        <v>20389</v>
      </c>
      <c r="AK47" s="104">
        <v>20858</v>
      </c>
      <c r="AL47" s="104">
        <v>22701</v>
      </c>
      <c r="AM47" s="104">
        <v>23458</v>
      </c>
      <c r="AN47" s="104">
        <v>25661</v>
      </c>
      <c r="AO47" s="104">
        <v>30251</v>
      </c>
      <c r="AP47" s="377">
        <v>32682</v>
      </c>
      <c r="AQ47" s="52"/>
      <c r="AR47" s="53"/>
      <c r="AS47" s="53">
        <v>22924</v>
      </c>
      <c r="AT47" s="53">
        <v>25248</v>
      </c>
      <c r="AU47" s="53">
        <v>24135</v>
      </c>
      <c r="AV47" s="53">
        <v>20418</v>
      </c>
      <c r="AW47" s="53">
        <v>18111</v>
      </c>
      <c r="AX47" s="104">
        <v>17801</v>
      </c>
      <c r="AY47" s="104">
        <v>18675</v>
      </c>
      <c r="AZ47" s="104">
        <v>17759</v>
      </c>
      <c r="BA47" s="104">
        <v>19212</v>
      </c>
      <c r="BB47" s="104">
        <v>20623</v>
      </c>
      <c r="BC47" s="104">
        <v>21795</v>
      </c>
      <c r="BD47" s="52"/>
      <c r="BE47" s="53"/>
      <c r="BF47" s="56">
        <f t="shared" si="212"/>
        <v>107936</v>
      </c>
      <c r="BG47" s="56">
        <f t="shared" si="213"/>
        <v>111370</v>
      </c>
      <c r="BH47" s="56">
        <v>111862</v>
      </c>
      <c r="BI47" s="56">
        <f t="shared" si="214"/>
        <v>108613</v>
      </c>
      <c r="BJ47" s="56">
        <f t="shared" si="215"/>
        <v>104832</v>
      </c>
      <c r="BK47" s="56">
        <f t="shared" si="216"/>
        <v>108954</v>
      </c>
      <c r="BL47" s="56">
        <f t="shared" si="217"/>
        <v>115946</v>
      </c>
      <c r="BM47" s="56">
        <f t="shared" si="218"/>
        <v>116841</v>
      </c>
      <c r="BN47" s="56">
        <f t="shared" si="219"/>
        <v>122284</v>
      </c>
      <c r="BO47" s="56">
        <f t="shared" si="220"/>
        <v>133878</v>
      </c>
      <c r="BP47" s="56">
        <f t="shared" si="221"/>
        <v>136521</v>
      </c>
      <c r="BQ47" s="52">
        <v>44784</v>
      </c>
      <c r="BR47" s="53">
        <v>46371</v>
      </c>
      <c r="BS47" s="53">
        <v>44499</v>
      </c>
      <c r="BT47" s="53">
        <v>40090</v>
      </c>
      <c r="BU47" s="203">
        <f t="shared" si="222"/>
        <v>37529</v>
      </c>
      <c r="BV47" s="104">
        <v>34968</v>
      </c>
      <c r="BW47" s="104">
        <v>37072</v>
      </c>
      <c r="BX47" s="104">
        <v>37052</v>
      </c>
      <c r="BY47" s="104">
        <v>40209</v>
      </c>
      <c r="BZ47" s="104">
        <v>45977</v>
      </c>
      <c r="CA47" s="104">
        <v>49207</v>
      </c>
      <c r="CB47" s="104">
        <v>13830</v>
      </c>
      <c r="CC47" s="52">
        <v>3354</v>
      </c>
      <c r="CD47" s="53">
        <v>3978</v>
      </c>
      <c r="CE47" s="53">
        <v>3759</v>
      </c>
      <c r="CF47" s="53">
        <v>3398</v>
      </c>
      <c r="CG47" s="203">
        <f t="shared" si="223"/>
        <v>3357.5</v>
      </c>
      <c r="CH47" s="104">
        <v>3317</v>
      </c>
      <c r="CI47" s="104">
        <v>3976</v>
      </c>
      <c r="CJ47" s="104">
        <v>3905</v>
      </c>
      <c r="CK47" s="104">
        <v>4220</v>
      </c>
      <c r="CL47" s="104">
        <v>4633</v>
      </c>
      <c r="CM47" s="104">
        <v>4991</v>
      </c>
      <c r="CN47" s="104">
        <v>1174</v>
      </c>
      <c r="CO47" s="106">
        <f t="shared" si="224"/>
        <v>48138</v>
      </c>
      <c r="CP47" s="107">
        <f t="shared" si="225"/>
        <v>50349</v>
      </c>
      <c r="CQ47" s="107">
        <f t="shared" si="226"/>
        <v>48258</v>
      </c>
      <c r="CR47" s="107">
        <f t="shared" si="227"/>
        <v>43488</v>
      </c>
      <c r="CS47" s="107">
        <f t="shared" si="228"/>
        <v>40886.5</v>
      </c>
      <c r="CT47" s="107">
        <f t="shared" si="229"/>
        <v>38285</v>
      </c>
      <c r="CU47" s="107">
        <f t="shared" si="230"/>
        <v>41048</v>
      </c>
      <c r="CV47" s="107">
        <f t="shared" si="231"/>
        <v>40957</v>
      </c>
      <c r="CW47" s="107">
        <f t="shared" si="232"/>
        <v>44429</v>
      </c>
      <c r="CX47" s="107">
        <f t="shared" si="233"/>
        <v>50610</v>
      </c>
      <c r="CY47" s="107">
        <f t="shared" si="234"/>
        <v>54198</v>
      </c>
      <c r="CZ47" s="107">
        <f t="shared" si="235"/>
        <v>15004</v>
      </c>
      <c r="DA47" s="52">
        <v>469</v>
      </c>
      <c r="DB47" s="53">
        <v>504</v>
      </c>
      <c r="DC47" s="53">
        <v>515</v>
      </c>
      <c r="DD47" s="53">
        <v>374</v>
      </c>
      <c r="DE47" s="203">
        <f t="shared" si="236"/>
        <v>374</v>
      </c>
      <c r="DF47" s="53">
        <v>374</v>
      </c>
      <c r="DG47" s="104">
        <v>328</v>
      </c>
      <c r="DH47" s="104">
        <v>260</v>
      </c>
      <c r="DI47" s="104">
        <v>444</v>
      </c>
      <c r="DJ47" s="104">
        <v>264</v>
      </c>
      <c r="DK47" s="104">
        <v>279</v>
      </c>
      <c r="DL47" s="104">
        <v>89</v>
      </c>
      <c r="DM47" s="57"/>
      <c r="DN47" s="53"/>
      <c r="DO47" s="53">
        <v>4784</v>
      </c>
      <c r="DP47" s="53">
        <v>2038</v>
      </c>
      <c r="DQ47" s="53">
        <v>1641</v>
      </c>
      <c r="DR47" s="53">
        <v>834</v>
      </c>
      <c r="DS47" s="53">
        <v>2009</v>
      </c>
      <c r="DT47" s="104">
        <v>1632</v>
      </c>
      <c r="DU47" s="104">
        <v>648</v>
      </c>
      <c r="DV47" s="104">
        <v>570</v>
      </c>
      <c r="DW47" s="104">
        <v>469</v>
      </c>
      <c r="DX47" s="104">
        <v>389</v>
      </c>
      <c r="DY47" s="104">
        <v>195</v>
      </c>
      <c r="DZ47" s="104">
        <v>70</v>
      </c>
      <c r="EA47" s="52"/>
      <c r="EB47" s="53"/>
      <c r="EC47" s="53">
        <v>113648</v>
      </c>
      <c r="ED47" s="53">
        <v>115583</v>
      </c>
      <c r="EE47" s="53">
        <v>115802</v>
      </c>
      <c r="EF47" s="112">
        <v>111542</v>
      </c>
      <c r="EG47" s="112">
        <v>110806</v>
      </c>
      <c r="EH47" s="204">
        <v>113817</v>
      </c>
      <c r="EI47" s="104">
        <v>119511</v>
      </c>
      <c r="EJ47" s="104">
        <v>121236</v>
      </c>
      <c r="EK47" s="104">
        <v>127378</v>
      </c>
      <c r="EL47" s="104">
        <v>139736</v>
      </c>
      <c r="EM47" s="104">
        <v>142875</v>
      </c>
      <c r="EN47" s="104">
        <v>55063</v>
      </c>
      <c r="EO47" s="54"/>
      <c r="EP47" s="51"/>
      <c r="EQ47" s="51"/>
      <c r="ER47" s="51"/>
      <c r="ES47" s="59">
        <f t="shared" si="237"/>
        <v>1.4170739710885822E-2</v>
      </c>
      <c r="ET47" s="59">
        <f t="shared" si="238"/>
        <v>7.477004177798497E-3</v>
      </c>
      <c r="EU47" s="59">
        <f t="shared" si="239"/>
        <v>1.8130787141490533E-2</v>
      </c>
      <c r="EV47" s="59">
        <f t="shared" si="240"/>
        <v>1.433880703234139E-2</v>
      </c>
      <c r="EW47" s="59">
        <f t="shared" si="241"/>
        <v>5.422095037276903E-3</v>
      </c>
      <c r="EX47" s="59">
        <f t="shared" si="242"/>
        <v>4.7015737899633774E-3</v>
      </c>
      <c r="EY47" s="59">
        <f t="shared" si="243"/>
        <v>3.6819544976369545E-3</v>
      </c>
      <c r="EZ47" s="59">
        <f t="shared" si="244"/>
        <v>2.7838209194481021E-3</v>
      </c>
      <c r="FA47" s="59">
        <f t="shared" si="245"/>
        <v>1.3648293963254593E-3</v>
      </c>
      <c r="FB47" s="59">
        <f t="shared" si="246"/>
        <v>1.2712710894793237E-3</v>
      </c>
    </row>
    <row r="48" spans="1:158" s="4" customFormat="1">
      <c r="A48" s="4" t="s">
        <v>58</v>
      </c>
      <c r="B48" s="112"/>
      <c r="C48" s="51"/>
      <c r="D48" s="201">
        <v>210</v>
      </c>
      <c r="E48" s="53">
        <v>247</v>
      </c>
      <c r="F48" s="53">
        <v>337</v>
      </c>
      <c r="G48" s="51">
        <v>458</v>
      </c>
      <c r="H48" s="51">
        <v>795</v>
      </c>
      <c r="I48" s="112">
        <v>1100</v>
      </c>
      <c r="J48" s="104">
        <v>1246</v>
      </c>
      <c r="K48" s="104">
        <v>942</v>
      </c>
      <c r="L48" s="104">
        <v>1604</v>
      </c>
      <c r="M48" s="104">
        <v>2170</v>
      </c>
      <c r="N48" s="104">
        <v>2780</v>
      </c>
      <c r="O48" s="104">
        <v>6720</v>
      </c>
      <c r="P48" s="52"/>
      <c r="Q48" s="53"/>
      <c r="R48" s="53">
        <v>26384</v>
      </c>
      <c r="S48" s="53">
        <v>28545</v>
      </c>
      <c r="T48" s="53">
        <v>29098</v>
      </c>
      <c r="U48" s="53">
        <v>28892</v>
      </c>
      <c r="V48" s="53">
        <v>29427</v>
      </c>
      <c r="W48" s="104">
        <v>31114</v>
      </c>
      <c r="X48" s="104">
        <v>34352</v>
      </c>
      <c r="Y48" s="104">
        <v>34635</v>
      </c>
      <c r="Z48" s="104">
        <v>33397</v>
      </c>
      <c r="AA48" s="104">
        <v>36691</v>
      </c>
      <c r="AB48" s="104">
        <v>36976</v>
      </c>
      <c r="AC48" s="104">
        <v>80968</v>
      </c>
      <c r="AD48" s="52"/>
      <c r="AE48" s="53"/>
      <c r="AF48" s="53">
        <v>7013</v>
      </c>
      <c r="AG48" s="53">
        <v>6796</v>
      </c>
      <c r="AH48" s="187">
        <v>6469</v>
      </c>
      <c r="AI48" s="53">
        <v>5828</v>
      </c>
      <c r="AJ48" s="53">
        <v>5473</v>
      </c>
      <c r="AK48" s="104">
        <v>6071</v>
      </c>
      <c r="AL48" s="104">
        <v>7401</v>
      </c>
      <c r="AM48" s="104">
        <v>8086</v>
      </c>
      <c r="AN48" s="104">
        <v>8950</v>
      </c>
      <c r="AO48" s="104">
        <v>9666</v>
      </c>
      <c r="AP48" s="377">
        <v>10025</v>
      </c>
      <c r="AQ48" s="52"/>
      <c r="AR48" s="53"/>
      <c r="AS48" s="53">
        <v>4406</v>
      </c>
      <c r="AT48" s="53">
        <v>4423</v>
      </c>
      <c r="AU48" s="53">
        <v>4434</v>
      </c>
      <c r="AV48" s="53">
        <v>3920</v>
      </c>
      <c r="AW48" s="53">
        <v>3918</v>
      </c>
      <c r="AX48" s="104">
        <v>4362</v>
      </c>
      <c r="AY48" s="104">
        <v>5132</v>
      </c>
      <c r="AZ48" s="104">
        <v>5580</v>
      </c>
      <c r="BA48" s="104">
        <v>5429</v>
      </c>
      <c r="BB48" s="104">
        <v>6094</v>
      </c>
      <c r="BC48" s="104">
        <v>5853</v>
      </c>
      <c r="BD48" s="52"/>
      <c r="BE48" s="53"/>
      <c r="BF48" s="56">
        <f t="shared" si="212"/>
        <v>37803</v>
      </c>
      <c r="BG48" s="56">
        <f t="shared" si="213"/>
        <v>39764</v>
      </c>
      <c r="BH48" s="56">
        <v>40001</v>
      </c>
      <c r="BI48" s="56">
        <f t="shared" si="214"/>
        <v>38640</v>
      </c>
      <c r="BJ48" s="56">
        <f t="shared" si="215"/>
        <v>38818</v>
      </c>
      <c r="BK48" s="56">
        <f t="shared" si="216"/>
        <v>41547</v>
      </c>
      <c r="BL48" s="56">
        <f t="shared" si="217"/>
        <v>46885</v>
      </c>
      <c r="BM48" s="56">
        <f t="shared" si="218"/>
        <v>48301</v>
      </c>
      <c r="BN48" s="56">
        <f t="shared" si="219"/>
        <v>47776</v>
      </c>
      <c r="BO48" s="56">
        <f t="shared" si="220"/>
        <v>52451</v>
      </c>
      <c r="BP48" s="56">
        <f t="shared" si="221"/>
        <v>52854</v>
      </c>
      <c r="BQ48" s="52">
        <v>10965</v>
      </c>
      <c r="BR48" s="53">
        <v>10762</v>
      </c>
      <c r="BS48" s="53">
        <v>10414</v>
      </c>
      <c r="BT48" s="53">
        <v>9211</v>
      </c>
      <c r="BU48" s="203">
        <f t="shared" si="222"/>
        <v>9452.5</v>
      </c>
      <c r="BV48" s="104">
        <v>9694</v>
      </c>
      <c r="BW48" s="104">
        <v>11611</v>
      </c>
      <c r="BX48" s="104">
        <v>12525</v>
      </c>
      <c r="BY48" s="104">
        <v>13280</v>
      </c>
      <c r="BZ48" s="104">
        <v>14300</v>
      </c>
      <c r="CA48" s="104">
        <v>14610</v>
      </c>
      <c r="CB48" s="104">
        <v>45320</v>
      </c>
      <c r="CC48" s="52">
        <v>408</v>
      </c>
      <c r="CD48" s="53">
        <v>420</v>
      </c>
      <c r="CE48" s="53">
        <v>451</v>
      </c>
      <c r="CF48" s="53">
        <v>510</v>
      </c>
      <c r="CG48" s="203">
        <f t="shared" si="223"/>
        <v>599.5</v>
      </c>
      <c r="CH48" s="104">
        <v>689</v>
      </c>
      <c r="CI48" s="104">
        <v>885</v>
      </c>
      <c r="CJ48" s="104">
        <v>1103</v>
      </c>
      <c r="CK48" s="104">
        <v>1081</v>
      </c>
      <c r="CL48" s="104">
        <v>1406</v>
      </c>
      <c r="CM48" s="104">
        <v>1233</v>
      </c>
      <c r="CN48" s="104">
        <v>4538</v>
      </c>
      <c r="CO48" s="106">
        <f t="shared" si="224"/>
        <v>11373</v>
      </c>
      <c r="CP48" s="107">
        <f t="shared" si="225"/>
        <v>11182</v>
      </c>
      <c r="CQ48" s="107">
        <f t="shared" si="226"/>
        <v>10865</v>
      </c>
      <c r="CR48" s="107">
        <f t="shared" si="227"/>
        <v>9721</v>
      </c>
      <c r="CS48" s="107">
        <f t="shared" si="228"/>
        <v>10052</v>
      </c>
      <c r="CT48" s="107">
        <f t="shared" si="229"/>
        <v>10383</v>
      </c>
      <c r="CU48" s="107">
        <f t="shared" si="230"/>
        <v>12496</v>
      </c>
      <c r="CV48" s="107">
        <f t="shared" si="231"/>
        <v>13628</v>
      </c>
      <c r="CW48" s="107">
        <f t="shared" si="232"/>
        <v>14361</v>
      </c>
      <c r="CX48" s="107">
        <f t="shared" si="233"/>
        <v>15706</v>
      </c>
      <c r="CY48" s="107">
        <f t="shared" si="234"/>
        <v>15843</v>
      </c>
      <c r="CZ48" s="107">
        <f t="shared" si="235"/>
        <v>49858</v>
      </c>
      <c r="DA48" s="52">
        <v>46</v>
      </c>
      <c r="DB48" s="53">
        <v>37</v>
      </c>
      <c r="DC48" s="53">
        <v>38</v>
      </c>
      <c r="DD48" s="53">
        <v>27</v>
      </c>
      <c r="DE48" s="203">
        <f t="shared" si="236"/>
        <v>38.5</v>
      </c>
      <c r="DF48" s="53">
        <v>50</v>
      </c>
      <c r="DG48" s="104">
        <v>37</v>
      </c>
      <c r="DH48" s="104">
        <v>38</v>
      </c>
      <c r="DI48" s="104">
        <v>18</v>
      </c>
      <c r="DJ48" s="104">
        <v>54</v>
      </c>
      <c r="DK48" s="104">
        <v>35</v>
      </c>
      <c r="DL48" s="104">
        <v>295</v>
      </c>
      <c r="DM48" s="57"/>
      <c r="DN48" s="53"/>
      <c r="DO48" s="53">
        <v>726</v>
      </c>
      <c r="DP48" s="53">
        <v>543</v>
      </c>
      <c r="DQ48" s="53">
        <v>322</v>
      </c>
      <c r="DR48" s="53">
        <v>370</v>
      </c>
      <c r="DS48" s="53">
        <v>735</v>
      </c>
      <c r="DT48" s="104">
        <v>196</v>
      </c>
      <c r="DU48" s="104">
        <v>271</v>
      </c>
      <c r="DV48" s="104">
        <v>146</v>
      </c>
      <c r="DW48" s="104">
        <v>565</v>
      </c>
      <c r="DX48" s="104">
        <v>318</v>
      </c>
      <c r="DY48" s="104">
        <v>138</v>
      </c>
      <c r="DZ48" s="104">
        <v>102</v>
      </c>
      <c r="EA48" s="52"/>
      <c r="EB48" s="53"/>
      <c r="EC48" s="53">
        <v>38739</v>
      </c>
      <c r="ED48" s="53">
        <v>40554</v>
      </c>
      <c r="EE48" s="53">
        <v>40660</v>
      </c>
      <c r="EF48" s="112">
        <v>39468</v>
      </c>
      <c r="EG48" s="112">
        <v>40348</v>
      </c>
      <c r="EH48" s="204">
        <v>42843</v>
      </c>
      <c r="EI48" s="104">
        <v>48402</v>
      </c>
      <c r="EJ48" s="104">
        <v>49389</v>
      </c>
      <c r="EK48" s="104">
        <v>49945</v>
      </c>
      <c r="EL48" s="104">
        <v>54939</v>
      </c>
      <c r="EM48" s="104">
        <v>55772</v>
      </c>
      <c r="EN48" s="104">
        <v>137943</v>
      </c>
      <c r="EO48" s="54"/>
      <c r="EP48" s="51"/>
      <c r="EQ48" s="51"/>
      <c r="ER48" s="51"/>
      <c r="ES48" s="59">
        <f t="shared" si="237"/>
        <v>7.9193310378750607E-3</v>
      </c>
      <c r="ET48" s="59">
        <f t="shared" si="238"/>
        <v>9.374683287726766E-3</v>
      </c>
      <c r="EU48" s="59">
        <f t="shared" si="239"/>
        <v>1.8216516308119362E-2</v>
      </c>
      <c r="EV48" s="59">
        <f t="shared" si="240"/>
        <v>4.5748430315337395E-3</v>
      </c>
      <c r="EW48" s="59">
        <f t="shared" si="241"/>
        <v>5.5989421924713852E-3</v>
      </c>
      <c r="EX48" s="59">
        <f t="shared" si="242"/>
        <v>2.9561238332422198E-3</v>
      </c>
      <c r="EY48" s="59">
        <f t="shared" si="243"/>
        <v>1.1312443688056863E-2</v>
      </c>
      <c r="EZ48" s="59">
        <f t="shared" si="244"/>
        <v>5.7882378638125925E-3</v>
      </c>
      <c r="FA48" s="59">
        <f t="shared" si="245"/>
        <v>2.4743598938535465E-3</v>
      </c>
      <c r="FB48" s="59">
        <f t="shared" si="246"/>
        <v>7.394358539396707E-4</v>
      </c>
    </row>
    <row r="49" spans="1:158" s="4" customFormat="1">
      <c r="A49" s="4" t="s">
        <v>59</v>
      </c>
      <c r="B49" s="112"/>
      <c r="C49" s="51"/>
      <c r="D49" s="201">
        <v>4757</v>
      </c>
      <c r="E49" s="53">
        <v>7613</v>
      </c>
      <c r="F49" s="53">
        <v>8554</v>
      </c>
      <c r="G49" s="51">
        <v>10325</v>
      </c>
      <c r="H49" s="51">
        <v>10345</v>
      </c>
      <c r="I49" s="112">
        <v>14067</v>
      </c>
      <c r="J49" s="104">
        <v>12559</v>
      </c>
      <c r="K49" s="104">
        <v>13419</v>
      </c>
      <c r="L49" s="104">
        <v>17104</v>
      </c>
      <c r="M49" s="104">
        <v>19492</v>
      </c>
      <c r="N49" s="104">
        <v>22339</v>
      </c>
      <c r="O49" s="104">
        <v>28256</v>
      </c>
      <c r="P49" s="52"/>
      <c r="Q49" s="53"/>
      <c r="R49" s="53">
        <v>332540</v>
      </c>
      <c r="S49" s="53">
        <v>326260</v>
      </c>
      <c r="T49" s="53">
        <v>309737</v>
      </c>
      <c r="U49" s="53">
        <v>317837</v>
      </c>
      <c r="V49" s="53">
        <v>333862</v>
      </c>
      <c r="W49" s="104">
        <v>346744</v>
      </c>
      <c r="X49" s="104">
        <v>371737</v>
      </c>
      <c r="Y49" s="104">
        <v>379513</v>
      </c>
      <c r="Z49" s="104">
        <v>391790</v>
      </c>
      <c r="AA49" s="104">
        <v>427698</v>
      </c>
      <c r="AB49" s="104">
        <v>432524</v>
      </c>
      <c r="AC49" s="104">
        <v>422951</v>
      </c>
      <c r="AD49" s="52"/>
      <c r="AE49" s="53"/>
      <c r="AF49" s="53">
        <v>129553</v>
      </c>
      <c r="AG49" s="53">
        <v>126152</v>
      </c>
      <c r="AH49" s="187">
        <v>122272</v>
      </c>
      <c r="AI49" s="53">
        <v>119109</v>
      </c>
      <c r="AJ49" s="53">
        <v>112182</v>
      </c>
      <c r="AK49" s="104">
        <v>111902</v>
      </c>
      <c r="AL49" s="104">
        <v>125198</v>
      </c>
      <c r="AM49" s="104">
        <v>128756</v>
      </c>
      <c r="AN49" s="104">
        <v>129511</v>
      </c>
      <c r="AO49" s="104">
        <v>156986</v>
      </c>
      <c r="AP49" s="377">
        <v>160357</v>
      </c>
      <c r="AQ49" s="52"/>
      <c r="AR49" s="53"/>
      <c r="AS49" s="53">
        <v>94588</v>
      </c>
      <c r="AT49" s="53">
        <v>98831</v>
      </c>
      <c r="AU49" s="53">
        <v>96727</v>
      </c>
      <c r="AV49" s="53">
        <v>93380</v>
      </c>
      <c r="AW49" s="53">
        <v>88634</v>
      </c>
      <c r="AX49" s="104">
        <v>85066</v>
      </c>
      <c r="AY49" s="104">
        <v>91652</v>
      </c>
      <c r="AZ49" s="104">
        <v>93120</v>
      </c>
      <c r="BA49" s="104">
        <v>90831</v>
      </c>
      <c r="BB49" s="104">
        <v>111580</v>
      </c>
      <c r="BC49" s="104">
        <v>118144</v>
      </c>
      <c r="BD49" s="52"/>
      <c r="BE49" s="53"/>
      <c r="BF49" s="56">
        <f t="shared" si="212"/>
        <v>556681</v>
      </c>
      <c r="BG49" s="56">
        <f t="shared" si="213"/>
        <v>551243</v>
      </c>
      <c r="BH49" s="56">
        <v>528736</v>
      </c>
      <c r="BI49" s="56">
        <f t="shared" si="214"/>
        <v>530326</v>
      </c>
      <c r="BJ49" s="56">
        <f t="shared" si="215"/>
        <v>534678</v>
      </c>
      <c r="BK49" s="56">
        <f t="shared" si="216"/>
        <v>543712</v>
      </c>
      <c r="BL49" s="56">
        <f t="shared" si="217"/>
        <v>588587</v>
      </c>
      <c r="BM49" s="56">
        <f t="shared" si="218"/>
        <v>601389</v>
      </c>
      <c r="BN49" s="56">
        <f t="shared" si="219"/>
        <v>612132</v>
      </c>
      <c r="BO49" s="56">
        <f t="shared" si="220"/>
        <v>696264</v>
      </c>
      <c r="BP49" s="56">
        <f t="shared" si="221"/>
        <v>711025</v>
      </c>
      <c r="BQ49" s="52">
        <v>213202</v>
      </c>
      <c r="BR49" s="53">
        <v>212040</v>
      </c>
      <c r="BS49" s="53">
        <v>205777</v>
      </c>
      <c r="BT49" s="53">
        <v>197715</v>
      </c>
      <c r="BU49" s="203">
        <f t="shared" si="222"/>
        <v>189264</v>
      </c>
      <c r="BV49" s="104">
        <v>180813</v>
      </c>
      <c r="BW49" s="104">
        <v>199266</v>
      </c>
      <c r="BX49" s="104">
        <v>202880</v>
      </c>
      <c r="BY49" s="104">
        <v>201633</v>
      </c>
      <c r="BZ49" s="104">
        <v>243907</v>
      </c>
      <c r="CA49" s="104">
        <v>252007</v>
      </c>
      <c r="CB49" s="104">
        <v>220494</v>
      </c>
      <c r="CC49" s="52">
        <v>9895</v>
      </c>
      <c r="CD49" s="53">
        <v>11237</v>
      </c>
      <c r="CE49" s="53">
        <v>11920</v>
      </c>
      <c r="CF49" s="53">
        <v>13230</v>
      </c>
      <c r="CG49" s="203">
        <f t="shared" si="223"/>
        <v>14140</v>
      </c>
      <c r="CH49" s="104">
        <v>15050</v>
      </c>
      <c r="CI49" s="104">
        <v>16694</v>
      </c>
      <c r="CJ49" s="104">
        <v>17948</v>
      </c>
      <c r="CK49" s="104">
        <v>17899</v>
      </c>
      <c r="CL49" s="104">
        <v>22883</v>
      </c>
      <c r="CM49" s="104">
        <v>25440</v>
      </c>
      <c r="CN49" s="104">
        <v>23328</v>
      </c>
      <c r="CO49" s="106">
        <f t="shared" si="224"/>
        <v>223097</v>
      </c>
      <c r="CP49" s="107">
        <f t="shared" si="225"/>
        <v>223277</v>
      </c>
      <c r="CQ49" s="107">
        <f t="shared" si="226"/>
        <v>217697</v>
      </c>
      <c r="CR49" s="107">
        <f t="shared" si="227"/>
        <v>210945</v>
      </c>
      <c r="CS49" s="107">
        <f t="shared" si="228"/>
        <v>203404</v>
      </c>
      <c r="CT49" s="107">
        <f t="shared" si="229"/>
        <v>195863</v>
      </c>
      <c r="CU49" s="107">
        <f t="shared" si="230"/>
        <v>215960</v>
      </c>
      <c r="CV49" s="107">
        <f t="shared" si="231"/>
        <v>220828</v>
      </c>
      <c r="CW49" s="107">
        <f t="shared" si="232"/>
        <v>219532</v>
      </c>
      <c r="CX49" s="107">
        <f t="shared" si="233"/>
        <v>266790</v>
      </c>
      <c r="CY49" s="107">
        <f t="shared" si="234"/>
        <v>277447</v>
      </c>
      <c r="CZ49" s="107">
        <f t="shared" si="235"/>
        <v>243822</v>
      </c>
      <c r="DA49" s="52">
        <v>1044</v>
      </c>
      <c r="DB49" s="53">
        <v>1706</v>
      </c>
      <c r="DC49" s="53">
        <v>1302</v>
      </c>
      <c r="DD49" s="53">
        <v>1544</v>
      </c>
      <c r="DE49" s="203">
        <f t="shared" si="236"/>
        <v>1324.5</v>
      </c>
      <c r="DF49" s="53">
        <v>1105</v>
      </c>
      <c r="DG49" s="104">
        <v>890</v>
      </c>
      <c r="DH49" s="104">
        <v>1048</v>
      </c>
      <c r="DI49" s="104">
        <v>810</v>
      </c>
      <c r="DJ49" s="104">
        <v>1776</v>
      </c>
      <c r="DK49" s="104">
        <v>1054</v>
      </c>
      <c r="DL49" s="104">
        <v>1492</v>
      </c>
      <c r="DM49" s="57"/>
      <c r="DN49" s="53"/>
      <c r="DO49" s="53">
        <v>6098</v>
      </c>
      <c r="DP49" s="53">
        <v>4645</v>
      </c>
      <c r="DQ49" s="53">
        <v>3432</v>
      </c>
      <c r="DR49" s="53">
        <v>2092</v>
      </c>
      <c r="DS49" s="53">
        <v>3522</v>
      </c>
      <c r="DT49" s="104">
        <v>11444</v>
      </c>
      <c r="DU49" s="104">
        <v>2232</v>
      </c>
      <c r="DV49" s="104">
        <v>1542</v>
      </c>
      <c r="DW49" s="104">
        <v>1261</v>
      </c>
      <c r="DX49" s="104">
        <v>2127</v>
      </c>
      <c r="DY49" s="104">
        <v>1662</v>
      </c>
      <c r="DZ49" s="104">
        <v>1126</v>
      </c>
      <c r="EA49" s="52"/>
      <c r="EB49" s="53"/>
      <c r="EC49" s="53">
        <v>567536</v>
      </c>
      <c r="ED49" s="53">
        <v>563501</v>
      </c>
      <c r="EE49" s="53">
        <v>540722</v>
      </c>
      <c r="EF49" s="112">
        <v>542743</v>
      </c>
      <c r="EG49" s="112">
        <v>548545</v>
      </c>
      <c r="EH49" s="204">
        <v>569223</v>
      </c>
      <c r="EI49" s="104">
        <v>603378</v>
      </c>
      <c r="EJ49" s="104">
        <v>616350</v>
      </c>
      <c r="EK49" s="104">
        <v>630497</v>
      </c>
      <c r="EL49" s="104">
        <v>717883</v>
      </c>
      <c r="EM49" s="104">
        <v>735026</v>
      </c>
      <c r="EN49" s="104">
        <v>697647</v>
      </c>
      <c r="EO49" s="54"/>
      <c r="EP49" s="51"/>
      <c r="EQ49" s="51"/>
      <c r="ER49" s="51"/>
      <c r="ES49" s="59">
        <f t="shared" si="237"/>
        <v>6.3470692888397363E-3</v>
      </c>
      <c r="ET49" s="59">
        <f t="shared" si="238"/>
        <v>3.854494668747455E-3</v>
      </c>
      <c r="EU49" s="59">
        <f t="shared" si="239"/>
        <v>6.4206218268328032E-3</v>
      </c>
      <c r="EV49" s="59">
        <f t="shared" si="240"/>
        <v>2.0104598724928542E-2</v>
      </c>
      <c r="EW49" s="59">
        <f t="shared" si="241"/>
        <v>3.6991736523373409E-3</v>
      </c>
      <c r="EX49" s="59">
        <f t="shared" si="242"/>
        <v>2.5018252616208323E-3</v>
      </c>
      <c r="EY49" s="59">
        <f t="shared" si="243"/>
        <v>2.0000095163022189E-3</v>
      </c>
      <c r="EZ49" s="59">
        <f t="shared" si="244"/>
        <v>2.9628783520434386E-3</v>
      </c>
      <c r="FA49" s="59">
        <f t="shared" si="245"/>
        <v>2.2611445037318406E-3</v>
      </c>
      <c r="FB49" s="59">
        <f t="shared" si="246"/>
        <v>1.6139967634061351E-3</v>
      </c>
    </row>
    <row r="50" spans="1:158" s="4" customFormat="1">
      <c r="A50" s="4" t="s">
        <v>63</v>
      </c>
      <c r="B50" s="112"/>
      <c r="C50" s="51"/>
      <c r="D50" s="201">
        <v>148</v>
      </c>
      <c r="E50" s="53">
        <v>107</v>
      </c>
      <c r="F50" s="53">
        <v>231</v>
      </c>
      <c r="G50" s="51">
        <v>280</v>
      </c>
      <c r="H50" s="51">
        <v>754</v>
      </c>
      <c r="I50" s="112">
        <v>831</v>
      </c>
      <c r="J50" s="104">
        <v>1005</v>
      </c>
      <c r="K50" s="104">
        <v>661</v>
      </c>
      <c r="L50" s="104">
        <v>1569</v>
      </c>
      <c r="M50" s="104">
        <v>629</v>
      </c>
      <c r="N50" s="104">
        <v>893</v>
      </c>
      <c r="O50" s="104">
        <v>1180</v>
      </c>
      <c r="P50" s="52"/>
      <c r="Q50" s="53"/>
      <c r="R50" s="53">
        <v>22452</v>
      </c>
      <c r="S50" s="53">
        <v>23531</v>
      </c>
      <c r="T50" s="53">
        <v>23787</v>
      </c>
      <c r="U50" s="53">
        <v>25926</v>
      </c>
      <c r="V50" s="53">
        <v>27826</v>
      </c>
      <c r="W50" s="104">
        <v>28710</v>
      </c>
      <c r="X50" s="104">
        <v>31636</v>
      </c>
      <c r="Y50" s="104">
        <v>32029</v>
      </c>
      <c r="Z50" s="104">
        <v>31279</v>
      </c>
      <c r="AA50" s="104">
        <v>34068</v>
      </c>
      <c r="AB50" s="104">
        <v>34830</v>
      </c>
      <c r="AC50" s="104">
        <v>35201</v>
      </c>
      <c r="AD50" s="52"/>
      <c r="AE50" s="53"/>
      <c r="AF50" s="53">
        <v>7432</v>
      </c>
      <c r="AG50" s="53">
        <v>7150</v>
      </c>
      <c r="AH50" s="187">
        <v>6842</v>
      </c>
      <c r="AI50" s="53">
        <v>6778</v>
      </c>
      <c r="AJ50" s="53">
        <v>7058</v>
      </c>
      <c r="AK50" s="104">
        <v>7336</v>
      </c>
      <c r="AL50" s="104">
        <v>8887</v>
      </c>
      <c r="AM50" s="104">
        <v>9137</v>
      </c>
      <c r="AN50" s="104">
        <v>9650</v>
      </c>
      <c r="AO50" s="104">
        <v>11301</v>
      </c>
      <c r="AP50" s="377">
        <v>12283</v>
      </c>
      <c r="AQ50" s="52"/>
      <c r="AR50" s="53"/>
      <c r="AS50" s="53">
        <v>5806</v>
      </c>
      <c r="AT50" s="53">
        <v>5883</v>
      </c>
      <c r="AU50" s="53">
        <v>5533</v>
      </c>
      <c r="AV50" s="53">
        <v>5238</v>
      </c>
      <c r="AW50" s="53">
        <v>5727</v>
      </c>
      <c r="AX50" s="104">
        <v>6533</v>
      </c>
      <c r="AY50" s="104">
        <v>6746</v>
      </c>
      <c r="AZ50" s="104">
        <v>6084</v>
      </c>
      <c r="BA50" s="104">
        <v>6770</v>
      </c>
      <c r="BB50" s="104">
        <v>7266</v>
      </c>
      <c r="BC50" s="104">
        <v>7585</v>
      </c>
      <c r="BD50" s="52"/>
      <c r="BE50" s="53"/>
      <c r="BF50" s="56">
        <f t="shared" si="212"/>
        <v>35690</v>
      </c>
      <c r="BG50" s="56">
        <f t="shared" si="213"/>
        <v>36564</v>
      </c>
      <c r="BH50" s="56">
        <v>36162</v>
      </c>
      <c r="BI50" s="56">
        <f t="shared" si="214"/>
        <v>37942</v>
      </c>
      <c r="BJ50" s="56">
        <f t="shared" si="215"/>
        <v>40611</v>
      </c>
      <c r="BK50" s="56">
        <f t="shared" si="216"/>
        <v>42579</v>
      </c>
      <c r="BL50" s="56">
        <f t="shared" si="217"/>
        <v>47269</v>
      </c>
      <c r="BM50" s="56">
        <f t="shared" si="218"/>
        <v>47250</v>
      </c>
      <c r="BN50" s="56">
        <f t="shared" si="219"/>
        <v>47699</v>
      </c>
      <c r="BO50" s="56">
        <f t="shared" si="220"/>
        <v>52635</v>
      </c>
      <c r="BP50" s="56">
        <f t="shared" si="221"/>
        <v>54698</v>
      </c>
      <c r="BQ50" s="52">
        <v>12572</v>
      </c>
      <c r="BR50" s="53">
        <v>12372</v>
      </c>
      <c r="BS50" s="53">
        <v>11726</v>
      </c>
      <c r="BT50" s="53">
        <v>11342</v>
      </c>
      <c r="BU50" s="203">
        <f t="shared" si="222"/>
        <v>11950</v>
      </c>
      <c r="BV50" s="104">
        <v>12558</v>
      </c>
      <c r="BW50" s="104">
        <v>14289</v>
      </c>
      <c r="BX50" s="104">
        <v>13968</v>
      </c>
      <c r="BY50" s="104">
        <v>14793</v>
      </c>
      <c r="BZ50" s="104">
        <v>16860</v>
      </c>
      <c r="CA50" s="104">
        <v>18173</v>
      </c>
      <c r="CB50" s="104">
        <v>16798</v>
      </c>
      <c r="CC50" s="52">
        <v>599</v>
      </c>
      <c r="CD50" s="53">
        <v>608</v>
      </c>
      <c r="CE50" s="53">
        <v>608</v>
      </c>
      <c r="CF50" s="53">
        <v>639</v>
      </c>
      <c r="CG50" s="203">
        <f t="shared" si="223"/>
        <v>964.5</v>
      </c>
      <c r="CH50" s="104">
        <v>1290</v>
      </c>
      <c r="CI50" s="104">
        <v>1299</v>
      </c>
      <c r="CJ50" s="104">
        <v>1212</v>
      </c>
      <c r="CK50" s="104">
        <v>1568</v>
      </c>
      <c r="CL50" s="104">
        <v>1647</v>
      </c>
      <c r="CM50" s="104">
        <v>1616</v>
      </c>
      <c r="CN50" s="104">
        <v>1582</v>
      </c>
      <c r="CO50" s="106">
        <f t="shared" si="224"/>
        <v>13171</v>
      </c>
      <c r="CP50" s="107">
        <f t="shared" si="225"/>
        <v>12980</v>
      </c>
      <c r="CQ50" s="107">
        <f t="shared" si="226"/>
        <v>12334</v>
      </c>
      <c r="CR50" s="107">
        <f t="shared" si="227"/>
        <v>11981</v>
      </c>
      <c r="CS50" s="107">
        <f t="shared" si="228"/>
        <v>12914.5</v>
      </c>
      <c r="CT50" s="107">
        <f t="shared" si="229"/>
        <v>13848</v>
      </c>
      <c r="CU50" s="107">
        <f t="shared" si="230"/>
        <v>15588</v>
      </c>
      <c r="CV50" s="107">
        <f t="shared" si="231"/>
        <v>15180</v>
      </c>
      <c r="CW50" s="107">
        <f t="shared" si="232"/>
        <v>16361</v>
      </c>
      <c r="CX50" s="107">
        <f t="shared" si="233"/>
        <v>18507</v>
      </c>
      <c r="CY50" s="107">
        <f t="shared" si="234"/>
        <v>19789</v>
      </c>
      <c r="CZ50" s="107">
        <f t="shared" si="235"/>
        <v>18380</v>
      </c>
      <c r="DA50" s="52">
        <v>67</v>
      </c>
      <c r="DB50" s="53">
        <v>53</v>
      </c>
      <c r="DC50" s="53">
        <v>41</v>
      </c>
      <c r="DD50" s="53">
        <v>35</v>
      </c>
      <c r="DE50" s="203">
        <f t="shared" si="236"/>
        <v>28</v>
      </c>
      <c r="DF50" s="53">
        <v>21</v>
      </c>
      <c r="DG50" s="104">
        <v>45</v>
      </c>
      <c r="DH50" s="104">
        <v>41</v>
      </c>
      <c r="DI50" s="104">
        <v>59</v>
      </c>
      <c r="DJ50" s="104">
        <v>60</v>
      </c>
      <c r="DK50" s="104">
        <v>79</v>
      </c>
      <c r="DL50" s="104">
        <v>77</v>
      </c>
      <c r="DM50" s="57"/>
      <c r="DN50" s="53"/>
      <c r="DO50" s="53">
        <v>494</v>
      </c>
      <c r="DP50" s="53">
        <v>412</v>
      </c>
      <c r="DQ50" s="53">
        <v>302</v>
      </c>
      <c r="DR50" s="53">
        <v>830</v>
      </c>
      <c r="DS50" s="53">
        <v>782</v>
      </c>
      <c r="DT50" s="104">
        <v>2124</v>
      </c>
      <c r="DU50" s="104">
        <v>693</v>
      </c>
      <c r="DV50" s="104">
        <v>857</v>
      </c>
      <c r="DW50" s="104">
        <v>479</v>
      </c>
      <c r="DX50" s="104">
        <v>498</v>
      </c>
      <c r="DY50" s="104">
        <v>308</v>
      </c>
      <c r="DZ50" s="104">
        <v>291</v>
      </c>
      <c r="EA50" s="52"/>
      <c r="EB50" s="53"/>
      <c r="EC50" s="53">
        <v>36332</v>
      </c>
      <c r="ED50" s="53">
        <v>37083</v>
      </c>
      <c r="EE50" s="53">
        <v>36695</v>
      </c>
      <c r="EF50" s="112">
        <v>39052</v>
      </c>
      <c r="EG50" s="112">
        <v>42147</v>
      </c>
      <c r="EH50" s="204">
        <v>45534</v>
      </c>
      <c r="EI50" s="104">
        <v>48967</v>
      </c>
      <c r="EJ50" s="104">
        <v>48768</v>
      </c>
      <c r="EK50" s="104">
        <v>49747</v>
      </c>
      <c r="EL50" s="104">
        <v>53762</v>
      </c>
      <c r="EM50" s="104">
        <v>55899</v>
      </c>
      <c r="EN50" s="104">
        <v>55129</v>
      </c>
      <c r="EO50" s="54"/>
      <c r="EP50" s="51"/>
      <c r="EQ50" s="51"/>
      <c r="ER50" s="51"/>
      <c r="ES50" s="59">
        <f t="shared" si="237"/>
        <v>8.2300040877503755E-3</v>
      </c>
      <c r="ET50" s="59">
        <f t="shared" si="238"/>
        <v>2.1253712998053877E-2</v>
      </c>
      <c r="EU50" s="59">
        <f t="shared" si="239"/>
        <v>1.8554108240206896E-2</v>
      </c>
      <c r="EV50" s="59">
        <f t="shared" si="240"/>
        <v>4.664646198445118E-2</v>
      </c>
      <c r="EW50" s="59">
        <f t="shared" si="241"/>
        <v>1.415238834316989E-2</v>
      </c>
      <c r="EX50" s="59">
        <f t="shared" si="242"/>
        <v>1.7572998687664043E-2</v>
      </c>
      <c r="EY50" s="59">
        <f t="shared" si="243"/>
        <v>9.6287213299294429E-3</v>
      </c>
      <c r="EZ50" s="59">
        <f t="shared" si="244"/>
        <v>9.263048249693092E-3</v>
      </c>
      <c r="FA50" s="59">
        <f t="shared" si="245"/>
        <v>5.509937565967191E-3</v>
      </c>
      <c r="FB50" s="59">
        <f t="shared" si="246"/>
        <v>5.2785285421466013E-3</v>
      </c>
    </row>
    <row r="51" spans="1:158" s="4" customFormat="1">
      <c r="A51" s="46" t="s">
        <v>67</v>
      </c>
      <c r="B51" s="108"/>
      <c r="C51" s="61"/>
      <c r="D51" s="188">
        <v>7282</v>
      </c>
      <c r="E51" s="63">
        <v>3827</v>
      </c>
      <c r="F51" s="63">
        <v>4869</v>
      </c>
      <c r="G51" s="61">
        <v>4416</v>
      </c>
      <c r="H51" s="61">
        <v>5307</v>
      </c>
      <c r="I51" s="108">
        <v>5428</v>
      </c>
      <c r="J51" s="109">
        <v>5480</v>
      </c>
      <c r="K51" s="109">
        <v>9726</v>
      </c>
      <c r="L51" s="109">
        <v>8519</v>
      </c>
      <c r="M51" s="109">
        <v>9793</v>
      </c>
      <c r="N51" s="109">
        <v>10537</v>
      </c>
      <c r="O51" s="109">
        <v>12172</v>
      </c>
      <c r="P51" s="62"/>
      <c r="Q51" s="63"/>
      <c r="R51" s="63">
        <v>169030</v>
      </c>
      <c r="S51" s="63">
        <v>174898</v>
      </c>
      <c r="T51" s="63">
        <v>171061</v>
      </c>
      <c r="U51" s="63">
        <v>175052</v>
      </c>
      <c r="V51" s="63">
        <v>183467</v>
      </c>
      <c r="W51" s="109">
        <v>191455</v>
      </c>
      <c r="X51" s="109">
        <v>203650</v>
      </c>
      <c r="Y51" s="109">
        <v>208338</v>
      </c>
      <c r="Z51" s="109">
        <v>217025</v>
      </c>
      <c r="AA51" s="109">
        <v>229686</v>
      </c>
      <c r="AB51" s="109">
        <v>228421</v>
      </c>
      <c r="AC51" s="109">
        <v>225295</v>
      </c>
      <c r="AD51" s="62"/>
      <c r="AE51" s="63"/>
      <c r="AF51" s="63">
        <v>65548</v>
      </c>
      <c r="AG51" s="63">
        <v>70032</v>
      </c>
      <c r="AH51" s="189">
        <v>67428</v>
      </c>
      <c r="AI51" s="63">
        <v>62444</v>
      </c>
      <c r="AJ51" s="63">
        <v>55530</v>
      </c>
      <c r="AK51" s="109">
        <v>54480</v>
      </c>
      <c r="AL51" s="109">
        <v>62173</v>
      </c>
      <c r="AM51" s="109">
        <v>62324</v>
      </c>
      <c r="AN51" s="109">
        <v>65345</v>
      </c>
      <c r="AO51" s="109">
        <v>75683</v>
      </c>
      <c r="AP51" s="378">
        <v>79339</v>
      </c>
      <c r="AQ51" s="62"/>
      <c r="AR51" s="63"/>
      <c r="AS51" s="63">
        <v>53028</v>
      </c>
      <c r="AT51" s="63">
        <v>56427</v>
      </c>
      <c r="AU51" s="63">
        <v>55988</v>
      </c>
      <c r="AV51" s="63">
        <v>53878</v>
      </c>
      <c r="AW51" s="63">
        <v>50052</v>
      </c>
      <c r="AX51" s="109">
        <v>49433</v>
      </c>
      <c r="AY51" s="109">
        <v>56718</v>
      </c>
      <c r="AZ51" s="109">
        <v>53878</v>
      </c>
      <c r="BA51" s="109">
        <v>51731</v>
      </c>
      <c r="BB51" s="109">
        <v>58999</v>
      </c>
      <c r="BC51" s="109">
        <v>57439</v>
      </c>
      <c r="BD51" s="62"/>
      <c r="BE51" s="63"/>
      <c r="BF51" s="65">
        <f t="shared" si="212"/>
        <v>287606</v>
      </c>
      <c r="BG51" s="65">
        <f t="shared" si="213"/>
        <v>301357</v>
      </c>
      <c r="BH51" s="65">
        <v>294477</v>
      </c>
      <c r="BI51" s="65">
        <f t="shared" si="214"/>
        <v>291374</v>
      </c>
      <c r="BJ51" s="65">
        <f t="shared" si="215"/>
        <v>289049</v>
      </c>
      <c r="BK51" s="65">
        <f t="shared" si="216"/>
        <v>295368</v>
      </c>
      <c r="BL51" s="65">
        <f t="shared" si="217"/>
        <v>322541</v>
      </c>
      <c r="BM51" s="65">
        <f t="shared" si="218"/>
        <v>324540</v>
      </c>
      <c r="BN51" s="65">
        <f t="shared" si="219"/>
        <v>334101</v>
      </c>
      <c r="BO51" s="65">
        <f t="shared" si="220"/>
        <v>364368</v>
      </c>
      <c r="BP51" s="65">
        <f t="shared" si="221"/>
        <v>365199</v>
      </c>
      <c r="BQ51" s="62">
        <v>111358</v>
      </c>
      <c r="BR51" s="63">
        <v>119182</v>
      </c>
      <c r="BS51" s="63">
        <v>115410</v>
      </c>
      <c r="BT51" s="63">
        <v>107734</v>
      </c>
      <c r="BU51" s="124">
        <f t="shared" si="222"/>
        <v>100985.5</v>
      </c>
      <c r="BV51" s="109">
        <v>94237</v>
      </c>
      <c r="BW51" s="109">
        <v>106717</v>
      </c>
      <c r="BX51" s="109">
        <v>103941</v>
      </c>
      <c r="BY51" s="109">
        <v>104924</v>
      </c>
      <c r="BZ51" s="109">
        <v>119479</v>
      </c>
      <c r="CA51" s="109">
        <v>122853</v>
      </c>
      <c r="CB51" s="109">
        <v>112990</v>
      </c>
      <c r="CC51" s="62">
        <v>6064</v>
      </c>
      <c r="CD51" s="63">
        <v>6605</v>
      </c>
      <c r="CE51" s="63">
        <v>7079</v>
      </c>
      <c r="CF51" s="63">
        <v>7840</v>
      </c>
      <c r="CG51" s="124">
        <f t="shared" si="223"/>
        <v>8333.5</v>
      </c>
      <c r="CH51" s="109">
        <v>8827</v>
      </c>
      <c r="CI51" s="109">
        <v>11308</v>
      </c>
      <c r="CJ51" s="109">
        <v>11520</v>
      </c>
      <c r="CK51" s="109">
        <v>11187</v>
      </c>
      <c r="CL51" s="109">
        <v>13683</v>
      </c>
      <c r="CM51" s="109">
        <v>13032</v>
      </c>
      <c r="CN51" s="109">
        <v>12224</v>
      </c>
      <c r="CO51" s="110">
        <f t="shared" si="224"/>
        <v>117422</v>
      </c>
      <c r="CP51" s="111">
        <f t="shared" si="225"/>
        <v>125787</v>
      </c>
      <c r="CQ51" s="111">
        <f t="shared" si="226"/>
        <v>122489</v>
      </c>
      <c r="CR51" s="111">
        <f t="shared" si="227"/>
        <v>115574</v>
      </c>
      <c r="CS51" s="111">
        <f t="shared" si="228"/>
        <v>109319</v>
      </c>
      <c r="CT51" s="111">
        <f t="shared" si="229"/>
        <v>103064</v>
      </c>
      <c r="CU51" s="111">
        <f t="shared" si="230"/>
        <v>118025</v>
      </c>
      <c r="CV51" s="111">
        <f t="shared" si="231"/>
        <v>115461</v>
      </c>
      <c r="CW51" s="111">
        <f t="shared" si="232"/>
        <v>116111</v>
      </c>
      <c r="CX51" s="111">
        <f t="shared" si="233"/>
        <v>133162</v>
      </c>
      <c r="CY51" s="111">
        <f t="shared" si="234"/>
        <v>135885</v>
      </c>
      <c r="CZ51" s="111">
        <f t="shared" si="235"/>
        <v>125214</v>
      </c>
      <c r="DA51" s="62">
        <v>1154</v>
      </c>
      <c r="DB51" s="63">
        <v>672</v>
      </c>
      <c r="DC51" s="63">
        <v>927</v>
      </c>
      <c r="DD51" s="63">
        <v>748</v>
      </c>
      <c r="DE51" s="124">
        <f t="shared" si="236"/>
        <v>798.5</v>
      </c>
      <c r="DF51" s="63">
        <v>849</v>
      </c>
      <c r="DG51" s="109">
        <v>866</v>
      </c>
      <c r="DH51" s="109">
        <v>741</v>
      </c>
      <c r="DI51" s="109">
        <v>965</v>
      </c>
      <c r="DJ51" s="109">
        <v>1520</v>
      </c>
      <c r="DK51" s="109">
        <v>893</v>
      </c>
      <c r="DL51" s="109">
        <v>993</v>
      </c>
      <c r="DM51" s="66"/>
      <c r="DN51" s="63"/>
      <c r="DO51" s="63">
        <v>13828</v>
      </c>
      <c r="DP51" s="63">
        <v>3251</v>
      </c>
      <c r="DQ51" s="63">
        <v>1808</v>
      </c>
      <c r="DR51" s="63">
        <v>2469</v>
      </c>
      <c r="DS51" s="63">
        <v>10420</v>
      </c>
      <c r="DT51" s="109">
        <v>15054</v>
      </c>
      <c r="DU51" s="109">
        <v>1670</v>
      </c>
      <c r="DV51" s="109">
        <v>992</v>
      </c>
      <c r="DW51" s="109">
        <v>1127</v>
      </c>
      <c r="DX51" s="109">
        <v>731</v>
      </c>
      <c r="DY51" s="109">
        <v>867</v>
      </c>
      <c r="DZ51" s="109">
        <v>347</v>
      </c>
      <c r="EA51" s="62"/>
      <c r="EB51" s="63"/>
      <c r="EC51" s="63">
        <v>308716</v>
      </c>
      <c r="ED51" s="63">
        <v>308435</v>
      </c>
      <c r="EE51" s="63">
        <v>301154</v>
      </c>
      <c r="EF51" s="108">
        <v>298259</v>
      </c>
      <c r="EG51" s="108">
        <v>304776</v>
      </c>
      <c r="EH51" s="190">
        <v>315850</v>
      </c>
      <c r="EI51" s="109">
        <v>329691</v>
      </c>
      <c r="EJ51" s="109">
        <v>335258</v>
      </c>
      <c r="EK51" s="109">
        <v>343747</v>
      </c>
      <c r="EL51" s="109">
        <v>374892</v>
      </c>
      <c r="EM51" s="109">
        <v>376603</v>
      </c>
      <c r="EN51" s="109">
        <v>364021</v>
      </c>
      <c r="EO51" s="82"/>
      <c r="EP51" s="61"/>
      <c r="EQ51" s="61"/>
      <c r="ER51" s="61"/>
      <c r="ES51" s="70">
        <f t="shared" si="237"/>
        <v>6.0035729228235385E-3</v>
      </c>
      <c r="ET51" s="70">
        <f t="shared" si="238"/>
        <v>8.2780402267827631E-3</v>
      </c>
      <c r="EU51" s="70">
        <f t="shared" si="239"/>
        <v>3.4189043756726253E-2</v>
      </c>
      <c r="EV51" s="70">
        <f t="shared" si="240"/>
        <v>4.7661864809244892E-2</v>
      </c>
      <c r="EW51" s="70">
        <f t="shared" si="241"/>
        <v>5.0653490692800229E-3</v>
      </c>
      <c r="EX51" s="70">
        <f t="shared" si="242"/>
        <v>2.9589152234995139E-3</v>
      </c>
      <c r="EY51" s="70">
        <f t="shared" si="243"/>
        <v>3.2785740675554988E-3</v>
      </c>
      <c r="EZ51" s="70">
        <f t="shared" si="244"/>
        <v>1.9498949030654163E-3</v>
      </c>
      <c r="FA51" s="70">
        <f t="shared" si="245"/>
        <v>2.302159037501029E-3</v>
      </c>
      <c r="FB51" s="70">
        <f t="shared" si="246"/>
        <v>9.5324170858274659E-4</v>
      </c>
    </row>
    <row r="52" spans="1:158" s="4" customFormat="1">
      <c r="A52" s="197" t="s">
        <v>91</v>
      </c>
      <c r="B52" s="208">
        <f t="shared" ref="B52:BU52" si="247">SUM(B54:B62)</f>
        <v>0</v>
      </c>
      <c r="C52" s="208">
        <f t="shared" si="247"/>
        <v>0</v>
      </c>
      <c r="D52" s="208">
        <f t="shared" si="247"/>
        <v>33778</v>
      </c>
      <c r="E52" s="208">
        <f t="shared" si="247"/>
        <v>35802</v>
      </c>
      <c r="F52" s="208">
        <f t="shared" si="247"/>
        <v>41405</v>
      </c>
      <c r="G52" s="208">
        <f t="shared" si="247"/>
        <v>50143</v>
      </c>
      <c r="H52" s="208">
        <f t="shared" si="247"/>
        <v>54337</v>
      </c>
      <c r="I52" s="209">
        <f t="shared" si="247"/>
        <v>63862</v>
      </c>
      <c r="J52" s="209">
        <f t="shared" si="247"/>
        <v>69330</v>
      </c>
      <c r="K52" s="209">
        <f t="shared" si="247"/>
        <v>78776</v>
      </c>
      <c r="L52" s="209">
        <f t="shared" si="247"/>
        <v>88038</v>
      </c>
      <c r="M52" s="209">
        <f t="shared" si="247"/>
        <v>96066</v>
      </c>
      <c r="N52" s="209">
        <f t="shared" si="247"/>
        <v>114520</v>
      </c>
      <c r="O52" s="209">
        <f t="shared" si="247"/>
        <v>121778</v>
      </c>
      <c r="P52" s="210">
        <f t="shared" si="247"/>
        <v>0</v>
      </c>
      <c r="Q52" s="211">
        <f t="shared" si="247"/>
        <v>0</v>
      </c>
      <c r="R52" s="211">
        <f t="shared" si="247"/>
        <v>1452264</v>
      </c>
      <c r="S52" s="211">
        <f t="shared" si="247"/>
        <v>1518096</v>
      </c>
      <c r="T52" s="211">
        <f t="shared" si="247"/>
        <v>1530981</v>
      </c>
      <c r="U52" s="211">
        <f t="shared" si="247"/>
        <v>1540986</v>
      </c>
      <c r="V52" s="211">
        <f t="shared" si="247"/>
        <v>1586934</v>
      </c>
      <c r="W52" s="212">
        <f t="shared" si="247"/>
        <v>1701073</v>
      </c>
      <c r="X52" s="209">
        <f t="shared" si="247"/>
        <v>1853346</v>
      </c>
      <c r="Y52" s="209">
        <f t="shared" si="247"/>
        <v>1934033</v>
      </c>
      <c r="Z52" s="209">
        <f t="shared" si="247"/>
        <v>2042721</v>
      </c>
      <c r="AA52" s="209">
        <f t="shared" si="247"/>
        <v>2216147</v>
      </c>
      <c r="AB52" s="209">
        <f t="shared" si="247"/>
        <v>2231461</v>
      </c>
      <c r="AC52" s="209">
        <f t="shared" si="247"/>
        <v>2231771</v>
      </c>
      <c r="AD52" s="210">
        <f t="shared" si="247"/>
        <v>0</v>
      </c>
      <c r="AE52" s="211">
        <f t="shared" si="247"/>
        <v>0</v>
      </c>
      <c r="AF52" s="211">
        <f t="shared" si="247"/>
        <v>555608</v>
      </c>
      <c r="AG52" s="211">
        <f t="shared" si="247"/>
        <v>638805</v>
      </c>
      <c r="AH52" s="212">
        <f t="shared" si="247"/>
        <v>673414</v>
      </c>
      <c r="AI52" s="211">
        <f t="shared" si="247"/>
        <v>620544</v>
      </c>
      <c r="AJ52" s="211">
        <f t="shared" si="247"/>
        <v>576193</v>
      </c>
      <c r="AK52" s="212">
        <f t="shared" si="247"/>
        <v>566384</v>
      </c>
      <c r="AL52" s="209">
        <f t="shared" si="247"/>
        <v>615265</v>
      </c>
      <c r="AM52" s="209">
        <f t="shared" si="247"/>
        <v>609744</v>
      </c>
      <c r="AN52" s="209">
        <f t="shared" si="247"/>
        <v>622275</v>
      </c>
      <c r="AO52" s="209">
        <f t="shared" si="247"/>
        <v>694414</v>
      </c>
      <c r="AP52" s="379">
        <f t="shared" si="247"/>
        <v>704573</v>
      </c>
      <c r="AQ52" s="210">
        <f t="shared" si="247"/>
        <v>0</v>
      </c>
      <c r="AR52" s="211">
        <f t="shared" si="247"/>
        <v>0</v>
      </c>
      <c r="AS52" s="211">
        <f t="shared" si="247"/>
        <v>387721</v>
      </c>
      <c r="AT52" s="211">
        <f t="shared" si="247"/>
        <v>471454</v>
      </c>
      <c r="AU52" s="211">
        <f t="shared" si="247"/>
        <v>495234</v>
      </c>
      <c r="AV52" s="211">
        <f t="shared" si="247"/>
        <v>469877</v>
      </c>
      <c r="AW52" s="211">
        <f t="shared" si="247"/>
        <v>441603</v>
      </c>
      <c r="AX52" s="213">
        <f t="shared" si="247"/>
        <v>430433</v>
      </c>
      <c r="AY52" s="209">
        <f t="shared" si="247"/>
        <v>453558</v>
      </c>
      <c r="AZ52" s="209">
        <f t="shared" si="247"/>
        <v>435513</v>
      </c>
      <c r="BA52" s="209">
        <f t="shared" si="247"/>
        <v>421969</v>
      </c>
      <c r="BB52" s="209">
        <f t="shared" si="247"/>
        <v>460946</v>
      </c>
      <c r="BC52" s="209">
        <f t="shared" si="247"/>
        <v>419450</v>
      </c>
      <c r="BD52" s="210">
        <f t="shared" si="247"/>
        <v>0</v>
      </c>
      <c r="BE52" s="211">
        <f t="shared" si="247"/>
        <v>0</v>
      </c>
      <c r="BF52" s="211">
        <f t="shared" si="247"/>
        <v>2395593</v>
      </c>
      <c r="BG52" s="211">
        <f t="shared" si="247"/>
        <v>2628355</v>
      </c>
      <c r="BH52" s="211">
        <f t="shared" si="247"/>
        <v>2699629</v>
      </c>
      <c r="BI52" s="211">
        <f t="shared" si="247"/>
        <v>2631407</v>
      </c>
      <c r="BJ52" s="211">
        <f t="shared" si="247"/>
        <v>2604730</v>
      </c>
      <c r="BK52" s="211">
        <f t="shared" si="247"/>
        <v>2697890</v>
      </c>
      <c r="BL52" s="209">
        <f t="shared" si="247"/>
        <v>2922169</v>
      </c>
      <c r="BM52" s="209">
        <f t="shared" si="247"/>
        <v>2979290</v>
      </c>
      <c r="BN52" s="209">
        <f t="shared" si="247"/>
        <v>3086965</v>
      </c>
      <c r="BO52" s="209">
        <f t="shared" si="247"/>
        <v>3371507</v>
      </c>
      <c r="BP52" s="209">
        <f t="shared" ref="BP52" si="248">SUM(BP54:BP62)</f>
        <v>3355484</v>
      </c>
      <c r="BQ52" s="214">
        <f t="shared" si="247"/>
        <v>888944</v>
      </c>
      <c r="BR52" s="213">
        <f t="shared" si="247"/>
        <v>1034381</v>
      </c>
      <c r="BS52" s="213">
        <f t="shared" si="247"/>
        <v>1092851</v>
      </c>
      <c r="BT52" s="213">
        <f t="shared" si="247"/>
        <v>1009799</v>
      </c>
      <c r="BU52" s="213">
        <f t="shared" si="247"/>
        <v>962503</v>
      </c>
      <c r="BV52" s="213">
        <f t="shared" ref="BV52:EK52" si="249">SUM(BV54:BV62)</f>
        <v>915207</v>
      </c>
      <c r="BW52" s="209">
        <f t="shared" si="249"/>
        <v>978788</v>
      </c>
      <c r="BX52" s="209">
        <f t="shared" si="249"/>
        <v>953608</v>
      </c>
      <c r="BY52" s="209">
        <f t="shared" si="249"/>
        <v>950755</v>
      </c>
      <c r="BZ52" s="209">
        <f t="shared" si="249"/>
        <v>1047283</v>
      </c>
      <c r="CA52" s="209">
        <f t="shared" si="249"/>
        <v>1023629</v>
      </c>
      <c r="CB52" s="209">
        <f t="shared" si="249"/>
        <v>1036169</v>
      </c>
      <c r="CC52" s="214">
        <f t="shared" si="249"/>
        <v>44080</v>
      </c>
      <c r="CD52" s="213">
        <f t="shared" si="249"/>
        <v>60474</v>
      </c>
      <c r="CE52" s="213">
        <f t="shared" si="249"/>
        <v>62355</v>
      </c>
      <c r="CF52" s="213">
        <f t="shared" si="249"/>
        <v>68115</v>
      </c>
      <c r="CG52" s="213">
        <f t="shared" si="249"/>
        <v>69981.5</v>
      </c>
      <c r="CH52" s="213">
        <f t="shared" si="249"/>
        <v>71848</v>
      </c>
      <c r="CI52" s="209">
        <f t="shared" si="249"/>
        <v>81904</v>
      </c>
      <c r="CJ52" s="209">
        <f t="shared" si="249"/>
        <v>84009</v>
      </c>
      <c r="CK52" s="209">
        <f t="shared" si="249"/>
        <v>86770</v>
      </c>
      <c r="CL52" s="209">
        <f t="shared" si="249"/>
        <v>100936</v>
      </c>
      <c r="CM52" s="209">
        <f t="shared" si="249"/>
        <v>93413</v>
      </c>
      <c r="CN52" s="209">
        <f t="shared" si="249"/>
        <v>97801</v>
      </c>
      <c r="CO52" s="214">
        <f t="shared" si="249"/>
        <v>933024</v>
      </c>
      <c r="CP52" s="213">
        <f t="shared" si="249"/>
        <v>1094855</v>
      </c>
      <c r="CQ52" s="213">
        <f t="shared" si="249"/>
        <v>1155206</v>
      </c>
      <c r="CR52" s="213">
        <f t="shared" si="249"/>
        <v>1077914</v>
      </c>
      <c r="CS52" s="213">
        <f t="shared" si="249"/>
        <v>1032484.5</v>
      </c>
      <c r="CT52" s="213">
        <f t="shared" si="249"/>
        <v>987055</v>
      </c>
      <c r="CU52" s="209">
        <f t="shared" si="249"/>
        <v>1060692</v>
      </c>
      <c r="CV52" s="209">
        <f t="shared" si="249"/>
        <v>1037617</v>
      </c>
      <c r="CW52" s="209">
        <f t="shared" si="249"/>
        <v>1037525</v>
      </c>
      <c r="CX52" s="209">
        <f t="shared" si="249"/>
        <v>1148219</v>
      </c>
      <c r="CY52" s="209">
        <f t="shared" ref="CY52:CZ52" si="250">SUM(CY54:CY62)</f>
        <v>1117042</v>
      </c>
      <c r="CZ52" s="209">
        <f t="shared" si="250"/>
        <v>1133970</v>
      </c>
      <c r="DA52" s="214">
        <f t="shared" si="249"/>
        <v>10305</v>
      </c>
      <c r="DB52" s="213">
        <f t="shared" si="249"/>
        <v>15404</v>
      </c>
      <c r="DC52" s="213">
        <f t="shared" si="249"/>
        <v>13442</v>
      </c>
      <c r="DD52" s="213">
        <f t="shared" si="249"/>
        <v>12507</v>
      </c>
      <c r="DE52" s="213">
        <f t="shared" si="249"/>
        <v>11134.5</v>
      </c>
      <c r="DF52" s="213">
        <f t="shared" si="249"/>
        <v>9762</v>
      </c>
      <c r="DG52" s="209">
        <f t="shared" si="249"/>
        <v>8131</v>
      </c>
      <c r="DH52" s="209">
        <f t="shared" si="249"/>
        <v>7640</v>
      </c>
      <c r="DI52" s="209">
        <f t="shared" si="249"/>
        <v>6719</v>
      </c>
      <c r="DJ52" s="209">
        <f t="shared" si="249"/>
        <v>7141</v>
      </c>
      <c r="DK52" s="209">
        <f t="shared" si="249"/>
        <v>6981</v>
      </c>
      <c r="DL52" s="209">
        <f t="shared" si="249"/>
        <v>7284</v>
      </c>
      <c r="DM52" s="215">
        <f t="shared" si="249"/>
        <v>0</v>
      </c>
      <c r="DN52" s="211">
        <f t="shared" si="249"/>
        <v>0</v>
      </c>
      <c r="DO52" s="211">
        <f t="shared" si="249"/>
        <v>404387</v>
      </c>
      <c r="DP52" s="211">
        <f t="shared" si="249"/>
        <v>152453</v>
      </c>
      <c r="DQ52" s="211">
        <f t="shared" si="249"/>
        <v>63383</v>
      </c>
      <c r="DR52" s="211">
        <f t="shared" si="249"/>
        <v>53132</v>
      </c>
      <c r="DS52" s="211">
        <f t="shared" si="249"/>
        <v>105935</v>
      </c>
      <c r="DT52" s="212">
        <f t="shared" si="249"/>
        <v>102690</v>
      </c>
      <c r="DU52" s="209">
        <f t="shared" si="249"/>
        <v>40584</v>
      </c>
      <c r="DV52" s="209">
        <f t="shared" si="249"/>
        <v>40845</v>
      </c>
      <c r="DW52" s="209">
        <f t="shared" si="249"/>
        <v>25123</v>
      </c>
      <c r="DX52" s="209">
        <f t="shared" si="249"/>
        <v>21756</v>
      </c>
      <c r="DY52" s="209">
        <f t="shared" si="249"/>
        <v>20032</v>
      </c>
      <c r="DZ52" s="209">
        <f t="shared" si="249"/>
        <v>16937</v>
      </c>
      <c r="EA52" s="210">
        <f t="shared" si="249"/>
        <v>0</v>
      </c>
      <c r="EB52" s="211">
        <f t="shared" si="249"/>
        <v>0</v>
      </c>
      <c r="EC52" s="211">
        <f t="shared" si="249"/>
        <v>2833758</v>
      </c>
      <c r="ED52" s="211">
        <f t="shared" si="249"/>
        <v>2816610</v>
      </c>
      <c r="EE52" s="211">
        <f t="shared" si="249"/>
        <v>2804417</v>
      </c>
      <c r="EF52" s="211">
        <f t="shared" si="249"/>
        <v>2734682</v>
      </c>
      <c r="EG52" s="211">
        <f t="shared" si="249"/>
        <v>2765002</v>
      </c>
      <c r="EH52" s="216">
        <f t="shared" si="249"/>
        <v>2864442</v>
      </c>
      <c r="EI52" s="209">
        <f t="shared" si="249"/>
        <v>3032083</v>
      </c>
      <c r="EJ52" s="209">
        <f t="shared" si="249"/>
        <v>3098911</v>
      </c>
      <c r="EK52" s="209">
        <f t="shared" si="249"/>
        <v>3201703</v>
      </c>
      <c r="EL52" s="209">
        <f>SUM(EL54:EL62)</f>
        <v>3489329</v>
      </c>
      <c r="EM52" s="209">
        <f>SUM(EM54:EM62)</f>
        <v>3490036</v>
      </c>
      <c r="EN52" s="209">
        <f>SUM(EN54:EN62)</f>
        <v>3511740</v>
      </c>
      <c r="EO52" s="47"/>
    </row>
    <row r="53" spans="1:158" s="4" customFormat="1">
      <c r="A53" s="197" t="s">
        <v>88</v>
      </c>
      <c r="B53" s="217">
        <f>(B52/B$4)*100</f>
        <v>0</v>
      </c>
      <c r="C53" s="35"/>
      <c r="D53" s="35"/>
      <c r="E53" s="35"/>
      <c r="F53" s="35"/>
      <c r="G53" s="35"/>
      <c r="H53" s="35"/>
      <c r="I53" s="129"/>
      <c r="J53" s="129"/>
      <c r="K53" s="129"/>
      <c r="L53" s="129"/>
      <c r="M53" s="129"/>
      <c r="N53" s="129"/>
      <c r="O53" s="129"/>
      <c r="P53" s="47"/>
      <c r="W53" s="187"/>
      <c r="X53" s="129"/>
      <c r="Y53" s="129"/>
      <c r="Z53" s="129"/>
      <c r="AA53" s="129"/>
      <c r="AB53" s="129"/>
      <c r="AC53" s="129"/>
      <c r="AD53" s="47"/>
      <c r="AH53" s="187"/>
      <c r="AK53" s="187"/>
      <c r="AL53" s="129"/>
      <c r="AM53" s="129"/>
      <c r="AN53" s="129"/>
      <c r="AO53" s="129"/>
      <c r="AP53" s="380"/>
      <c r="AQ53" s="47"/>
      <c r="AX53" s="95"/>
      <c r="AY53" s="129"/>
      <c r="AZ53" s="129"/>
      <c r="BA53" s="129"/>
      <c r="BB53" s="129"/>
      <c r="BC53" s="129"/>
      <c r="BD53" s="47"/>
      <c r="BL53" s="129"/>
      <c r="BM53" s="129"/>
      <c r="BN53" s="129"/>
      <c r="BO53" s="129"/>
      <c r="BP53" s="129"/>
      <c r="BQ53" s="94"/>
      <c r="BR53" s="95"/>
      <c r="BS53" s="95"/>
      <c r="BT53" s="95"/>
      <c r="BU53" s="95"/>
      <c r="BV53" s="95"/>
      <c r="BW53" s="129"/>
      <c r="BX53" s="129"/>
      <c r="BY53" s="129"/>
      <c r="BZ53" s="129"/>
      <c r="CA53" s="129"/>
      <c r="CB53" s="129"/>
      <c r="CC53" s="94"/>
      <c r="CD53" s="95"/>
      <c r="CE53" s="95"/>
      <c r="CF53" s="95"/>
      <c r="CG53" s="95"/>
      <c r="CH53" s="95"/>
      <c r="CI53" s="129"/>
      <c r="CJ53" s="129"/>
      <c r="CK53" s="129"/>
      <c r="CL53" s="129"/>
      <c r="CM53" s="129"/>
      <c r="CN53" s="129"/>
      <c r="CO53" s="96"/>
      <c r="CP53" s="117"/>
      <c r="CQ53" s="117"/>
      <c r="CR53" s="117"/>
      <c r="CS53" s="117"/>
      <c r="CT53" s="117"/>
      <c r="CU53" s="191"/>
      <c r="CV53" s="191"/>
      <c r="CW53" s="191"/>
      <c r="CX53" s="191"/>
      <c r="CY53" s="191"/>
      <c r="CZ53" s="191"/>
      <c r="DA53" s="94"/>
      <c r="DB53" s="95"/>
      <c r="DC53" s="95"/>
      <c r="DD53" s="95"/>
      <c r="DE53" s="95"/>
      <c r="DF53" s="95"/>
      <c r="DG53" s="129"/>
      <c r="DH53" s="129"/>
      <c r="DI53" s="129"/>
      <c r="DJ53" s="129"/>
      <c r="DK53" s="129"/>
      <c r="DL53" s="129"/>
      <c r="DM53" s="198"/>
      <c r="DT53" s="187"/>
      <c r="DU53" s="129"/>
      <c r="DV53" s="129"/>
      <c r="DW53" s="129"/>
      <c r="DX53" s="129"/>
      <c r="DY53" s="129"/>
      <c r="DZ53" s="129"/>
      <c r="EA53" s="47"/>
      <c r="EH53" s="192"/>
      <c r="EI53" s="129"/>
      <c r="EJ53" s="129"/>
      <c r="EK53" s="129"/>
      <c r="EL53" s="129"/>
      <c r="EM53" s="129"/>
      <c r="EN53" s="129"/>
      <c r="EO53" s="47"/>
    </row>
    <row r="54" spans="1:158" s="4" customFormat="1">
      <c r="A54" s="4" t="s">
        <v>38</v>
      </c>
      <c r="B54" s="112"/>
      <c r="C54" s="51"/>
      <c r="D54" s="201">
        <v>2458</v>
      </c>
      <c r="E54" s="53">
        <v>2519</v>
      </c>
      <c r="F54" s="53">
        <v>3280</v>
      </c>
      <c r="G54" s="51">
        <v>5826</v>
      </c>
      <c r="H54" s="51">
        <v>6602</v>
      </c>
      <c r="I54" s="112">
        <v>3642</v>
      </c>
      <c r="J54" s="104">
        <v>4009</v>
      </c>
      <c r="K54" s="104">
        <v>4475</v>
      </c>
      <c r="L54" s="104">
        <v>4583</v>
      </c>
      <c r="M54" s="104">
        <v>4777</v>
      </c>
      <c r="N54" s="104">
        <v>4941</v>
      </c>
      <c r="O54" s="104">
        <v>5207</v>
      </c>
      <c r="P54" s="52"/>
      <c r="Q54" s="53"/>
      <c r="R54" s="53">
        <v>88524</v>
      </c>
      <c r="S54" s="53">
        <v>84177</v>
      </c>
      <c r="T54" s="53">
        <v>81111</v>
      </c>
      <c r="U54" s="53">
        <v>78430</v>
      </c>
      <c r="V54" s="53">
        <v>83486</v>
      </c>
      <c r="W54" s="104">
        <v>94263</v>
      </c>
      <c r="X54" s="104">
        <v>101861</v>
      </c>
      <c r="Y54" s="104">
        <v>108589</v>
      </c>
      <c r="Z54" s="104">
        <v>114219</v>
      </c>
      <c r="AA54" s="104">
        <v>124040</v>
      </c>
      <c r="AB54" s="104">
        <v>126939</v>
      </c>
      <c r="AC54" s="104">
        <v>127061</v>
      </c>
      <c r="AD54" s="52"/>
      <c r="AE54" s="53"/>
      <c r="AF54" s="53">
        <v>43241</v>
      </c>
      <c r="AG54" s="53">
        <v>42834</v>
      </c>
      <c r="AH54" s="187">
        <v>42166</v>
      </c>
      <c r="AI54" s="53">
        <v>38296</v>
      </c>
      <c r="AJ54" s="53">
        <v>35025</v>
      </c>
      <c r="AK54" s="104">
        <v>34991</v>
      </c>
      <c r="AL54" s="104">
        <v>34697</v>
      </c>
      <c r="AM54" s="104">
        <v>33200</v>
      </c>
      <c r="AN54" s="104">
        <v>32928</v>
      </c>
      <c r="AO54" s="104">
        <v>37122</v>
      </c>
      <c r="AP54" s="377">
        <v>40400</v>
      </c>
      <c r="AQ54" s="52"/>
      <c r="AR54" s="53"/>
      <c r="AS54" s="53">
        <v>31658</v>
      </c>
      <c r="AT54" s="53">
        <v>32762</v>
      </c>
      <c r="AU54" s="53">
        <v>32550</v>
      </c>
      <c r="AV54" s="53">
        <v>30587</v>
      </c>
      <c r="AW54" s="53">
        <v>30303</v>
      </c>
      <c r="AX54" s="104">
        <v>30906</v>
      </c>
      <c r="AY54" s="104">
        <v>29332</v>
      </c>
      <c r="AZ54" s="104">
        <v>27973</v>
      </c>
      <c r="BA54" s="104">
        <v>25450</v>
      </c>
      <c r="BB54" s="104">
        <v>27538</v>
      </c>
      <c r="BC54" s="104">
        <v>26980</v>
      </c>
      <c r="BD54" s="52"/>
      <c r="BE54" s="53"/>
      <c r="BF54" s="56">
        <f t="shared" ref="BF54:BF63" si="251">(AS54+AF54+R54)</f>
        <v>163423</v>
      </c>
      <c r="BG54" s="56">
        <f t="shared" ref="BG54:BG63" si="252">(AT54+AG54+S54)</f>
        <v>159773</v>
      </c>
      <c r="BH54" s="56">
        <v>155827</v>
      </c>
      <c r="BI54" s="56">
        <f t="shared" ref="BI54:BI63" si="253">(AV54+AI54+U54)</f>
        <v>147313</v>
      </c>
      <c r="BJ54" s="56">
        <f t="shared" ref="BJ54:BJ63" si="254">(AW54+AJ54+V54)</f>
        <v>148814</v>
      </c>
      <c r="BK54" s="56">
        <f t="shared" ref="BK54:BK63" si="255">(AX54+AK54+W54)</f>
        <v>160160</v>
      </c>
      <c r="BL54" s="56">
        <f t="shared" ref="BL54:BL63" si="256">(AY54+AL54+X54)</f>
        <v>165890</v>
      </c>
      <c r="BM54" s="56">
        <f t="shared" ref="BM54:BM63" si="257">(AZ54+AM54+Y54)</f>
        <v>169762</v>
      </c>
      <c r="BN54" s="56">
        <f t="shared" ref="BN54:BN63" si="258">(BA54+AN54+Z54)</f>
        <v>172597</v>
      </c>
      <c r="BO54" s="56">
        <f t="shared" ref="BO54:BO63" si="259">(BB54+AO54+AA54)</f>
        <v>188700</v>
      </c>
      <c r="BP54" s="56">
        <f t="shared" ref="BP54:BP63" si="260">(BC54+AP54+AB54)</f>
        <v>194319</v>
      </c>
      <c r="BQ54" s="52">
        <v>69590</v>
      </c>
      <c r="BR54" s="53">
        <v>69924</v>
      </c>
      <c r="BS54" s="53">
        <v>69135</v>
      </c>
      <c r="BT54" s="53">
        <v>63359</v>
      </c>
      <c r="BU54" s="203">
        <f t="shared" ref="BU54:BU63" si="261">((BV54-BT54)/2)+BT54</f>
        <v>61530</v>
      </c>
      <c r="BV54" s="104">
        <v>59701</v>
      </c>
      <c r="BW54" s="104">
        <v>57690</v>
      </c>
      <c r="BX54" s="104">
        <v>54759</v>
      </c>
      <c r="BY54" s="104">
        <v>52008</v>
      </c>
      <c r="BZ54" s="104">
        <v>57383</v>
      </c>
      <c r="CA54" s="104">
        <v>60242</v>
      </c>
      <c r="CB54" s="104">
        <v>61630</v>
      </c>
      <c r="CC54" s="52">
        <v>3672</v>
      </c>
      <c r="CD54" s="53">
        <v>4110</v>
      </c>
      <c r="CE54" s="53">
        <v>4169</v>
      </c>
      <c r="CF54" s="53">
        <v>4209</v>
      </c>
      <c r="CG54" s="203">
        <f t="shared" ref="CG54:CG63" si="262">((CH54-CF54)/2)+CF54</f>
        <v>4633</v>
      </c>
      <c r="CH54" s="104">
        <v>5057</v>
      </c>
      <c r="CI54" s="104">
        <v>5399</v>
      </c>
      <c r="CJ54" s="104">
        <v>5414</v>
      </c>
      <c r="CK54" s="104">
        <v>5359</v>
      </c>
      <c r="CL54" s="104">
        <v>6204</v>
      </c>
      <c r="CM54" s="104">
        <v>6082</v>
      </c>
      <c r="CN54" s="104">
        <v>6193</v>
      </c>
      <c r="CO54" s="106">
        <f t="shared" ref="CO54:CO63" si="263">SUM(CC54+BQ54)</f>
        <v>73262</v>
      </c>
      <c r="CP54" s="107">
        <f t="shared" ref="CP54:CP63" si="264">SUM(CD54+BR54)</f>
        <v>74034</v>
      </c>
      <c r="CQ54" s="107">
        <f t="shared" ref="CQ54:CQ63" si="265">SUM(CE54+BS54)</f>
        <v>73304</v>
      </c>
      <c r="CR54" s="107">
        <f t="shared" ref="CR54:CR63" si="266">SUM(CF54+BT54)</f>
        <v>67568</v>
      </c>
      <c r="CS54" s="107">
        <f t="shared" ref="CS54:CS63" si="267">SUM(CG54+BU54)</f>
        <v>66163</v>
      </c>
      <c r="CT54" s="107">
        <f t="shared" ref="CT54:CT63" si="268">SUM(CH54+BV54)</f>
        <v>64758</v>
      </c>
      <c r="CU54" s="107">
        <f t="shared" ref="CU54:CU63" si="269">SUM(CI54+BW54)</f>
        <v>63089</v>
      </c>
      <c r="CV54" s="107">
        <f t="shared" ref="CV54:CV63" si="270">SUM(CJ54+BX54)</f>
        <v>60173</v>
      </c>
      <c r="CW54" s="107">
        <f t="shared" ref="CW54:CW63" si="271">SUM(CK54+BY54)</f>
        <v>57367</v>
      </c>
      <c r="CX54" s="107">
        <f t="shared" ref="CX54:CX63" si="272">SUM(CL54+BZ54)</f>
        <v>63587</v>
      </c>
      <c r="CY54" s="107">
        <f t="shared" ref="CY54:CY63" si="273">SUM(CM54+CA54)</f>
        <v>66324</v>
      </c>
      <c r="CZ54" s="107">
        <f t="shared" ref="CZ54:CZ63" si="274">SUM(CN54+CB54)</f>
        <v>67823</v>
      </c>
      <c r="DA54" s="52">
        <v>1637</v>
      </c>
      <c r="DB54" s="53">
        <v>1562</v>
      </c>
      <c r="DC54" s="53">
        <v>1412</v>
      </c>
      <c r="DD54" s="53">
        <v>1315</v>
      </c>
      <c r="DE54" s="203">
        <f t="shared" ref="DE54:DE63" si="275">((DF54-DD54)/2)+DD54</f>
        <v>1227</v>
      </c>
      <c r="DF54" s="53">
        <v>1139</v>
      </c>
      <c r="DG54" s="104">
        <v>940</v>
      </c>
      <c r="DH54" s="104">
        <v>1000</v>
      </c>
      <c r="DI54" s="104">
        <v>1011</v>
      </c>
      <c r="DJ54" s="104">
        <v>1073</v>
      </c>
      <c r="DK54" s="104">
        <v>1056</v>
      </c>
      <c r="DL54" s="104">
        <v>754</v>
      </c>
      <c r="DM54" s="57"/>
      <c r="DN54" s="53"/>
      <c r="DO54" s="53">
        <v>-57</v>
      </c>
      <c r="DP54" s="53">
        <v>8</v>
      </c>
      <c r="DQ54" s="53">
        <v>13</v>
      </c>
      <c r="DR54" s="53">
        <v>1</v>
      </c>
      <c r="DS54" s="53">
        <v>1491</v>
      </c>
      <c r="DT54" s="104">
        <v>1225</v>
      </c>
      <c r="DU54" s="104">
        <v>1077</v>
      </c>
      <c r="DV54" s="104">
        <v>438</v>
      </c>
      <c r="DW54" s="104">
        <v>248</v>
      </c>
      <c r="DX54" s="104">
        <v>218</v>
      </c>
      <c r="DY54" s="104">
        <v>137</v>
      </c>
      <c r="DZ54" s="104">
        <v>121</v>
      </c>
      <c r="EA54" s="52"/>
      <c r="EB54" s="53"/>
      <c r="EC54" s="53">
        <v>165824</v>
      </c>
      <c r="ED54" s="53">
        <v>162300</v>
      </c>
      <c r="EE54" s="53">
        <v>159120</v>
      </c>
      <c r="EF54" s="112">
        <v>153140</v>
      </c>
      <c r="EG54" s="112">
        <v>156907</v>
      </c>
      <c r="EH54" s="204">
        <v>165027</v>
      </c>
      <c r="EI54" s="104">
        <v>170976</v>
      </c>
      <c r="EJ54" s="104">
        <v>174675</v>
      </c>
      <c r="EK54" s="104">
        <v>179005</v>
      </c>
      <c r="EL54" s="104">
        <v>193695</v>
      </c>
      <c r="EM54" s="104">
        <v>199397</v>
      </c>
      <c r="EN54" s="104">
        <v>200966</v>
      </c>
      <c r="EO54" s="54"/>
      <c r="EP54" s="51"/>
      <c r="EQ54" s="51"/>
      <c r="ER54" s="51"/>
      <c r="ES54" s="59">
        <f t="shared" ref="ES54:ES63" si="276">(DQ54/EE54)</f>
        <v>8.1699346405228753E-5</v>
      </c>
      <c r="ET54" s="59">
        <f t="shared" ref="ET54:ET63" si="277">(DR54/EF54)</f>
        <v>6.5299725741151888E-6</v>
      </c>
      <c r="EU54" s="59">
        <f t="shared" ref="EU54:EU63" si="278">(DS54/EG54)</f>
        <v>9.5024441229518124E-3</v>
      </c>
      <c r="EV54" s="59">
        <f t="shared" ref="EV54:EV63" si="279">(DT54/EH54)</f>
        <v>7.4230277469747377E-3</v>
      </c>
      <c r="EW54" s="59">
        <f t="shared" ref="EW54:EW63" si="280">(DU54/EI54)</f>
        <v>6.2991297024143737E-3</v>
      </c>
      <c r="EX54" s="59">
        <f t="shared" ref="EX54:EX63" si="281">(DV54/EJ54)</f>
        <v>2.5075139544869043E-3</v>
      </c>
      <c r="EY54" s="59">
        <f t="shared" ref="EY54:EY63" si="282">(DW54/EK54)</f>
        <v>1.3854361610010893E-3</v>
      </c>
      <c r="EZ54" s="59">
        <f t="shared" ref="EZ54:EZ63" si="283">(DX54/EL54)</f>
        <v>1.1254807816412401E-3</v>
      </c>
      <c r="FA54" s="59">
        <f t="shared" ref="FA54:FA63" si="284">(DY54/EM54)</f>
        <v>6.8707152063471365E-4</v>
      </c>
      <c r="FB54" s="59">
        <f t="shared" ref="FB54:FB63" si="285">(DZ54/EN54)</f>
        <v>6.0209189614163585E-4</v>
      </c>
    </row>
    <row r="55" spans="1:158" s="35" customFormat="1">
      <c r="A55" s="4" t="s">
        <v>46</v>
      </c>
      <c r="B55" s="112"/>
      <c r="C55" s="51"/>
      <c r="D55" s="201">
        <v>491</v>
      </c>
      <c r="E55" s="53">
        <v>459</v>
      </c>
      <c r="F55" s="53">
        <v>479</v>
      </c>
      <c r="G55" s="51">
        <v>477</v>
      </c>
      <c r="H55" s="51">
        <v>879</v>
      </c>
      <c r="I55" s="112">
        <v>1109</v>
      </c>
      <c r="J55" s="104">
        <v>778</v>
      </c>
      <c r="K55" s="104">
        <v>1658</v>
      </c>
      <c r="L55" s="104">
        <v>1877</v>
      </c>
      <c r="M55" s="104">
        <v>1858</v>
      </c>
      <c r="N55" s="104">
        <v>2026</v>
      </c>
      <c r="O55" s="104">
        <v>9417</v>
      </c>
      <c r="P55" s="52"/>
      <c r="Q55" s="53"/>
      <c r="R55" s="53">
        <v>31067</v>
      </c>
      <c r="S55" s="53">
        <v>29275</v>
      </c>
      <c r="T55" s="53">
        <v>28119</v>
      </c>
      <c r="U55" s="53">
        <v>28603</v>
      </c>
      <c r="V55" s="53">
        <v>30828</v>
      </c>
      <c r="W55" s="104">
        <v>32364</v>
      </c>
      <c r="X55" s="104">
        <v>36315</v>
      </c>
      <c r="Y55" s="104">
        <v>38289</v>
      </c>
      <c r="Z55" s="104">
        <v>40853</v>
      </c>
      <c r="AA55" s="104">
        <v>42517</v>
      </c>
      <c r="AB55" s="104">
        <v>42745</v>
      </c>
      <c r="AC55" s="104">
        <v>315378</v>
      </c>
      <c r="AD55" s="52"/>
      <c r="AE55" s="53"/>
      <c r="AF55" s="53">
        <v>10784</v>
      </c>
      <c r="AG55" s="53">
        <v>11692</v>
      </c>
      <c r="AH55" s="187">
        <v>11907</v>
      </c>
      <c r="AI55" s="53">
        <v>11787</v>
      </c>
      <c r="AJ55" s="53">
        <v>10733</v>
      </c>
      <c r="AK55" s="104">
        <v>10634</v>
      </c>
      <c r="AL55" s="104">
        <v>11751</v>
      </c>
      <c r="AM55" s="104">
        <v>11779</v>
      </c>
      <c r="AN55" s="104">
        <v>11609</v>
      </c>
      <c r="AO55" s="104">
        <v>12527</v>
      </c>
      <c r="AP55" s="377">
        <v>13872</v>
      </c>
      <c r="AQ55" s="52"/>
      <c r="AR55" s="53"/>
      <c r="AS55" s="53">
        <v>10300</v>
      </c>
      <c r="AT55" s="53">
        <v>13524</v>
      </c>
      <c r="AU55" s="53">
        <v>15813</v>
      </c>
      <c r="AV55" s="53">
        <v>14971</v>
      </c>
      <c r="AW55" s="53">
        <v>14308</v>
      </c>
      <c r="AX55" s="104">
        <v>13149</v>
      </c>
      <c r="AY55" s="104">
        <v>14819</v>
      </c>
      <c r="AZ55" s="104">
        <v>12596</v>
      </c>
      <c r="BA55" s="104">
        <v>12347</v>
      </c>
      <c r="BB55" s="104">
        <v>12744</v>
      </c>
      <c r="BC55" s="104">
        <v>13253</v>
      </c>
      <c r="BD55" s="52"/>
      <c r="BE55" s="53"/>
      <c r="BF55" s="56">
        <f t="shared" si="251"/>
        <v>52151</v>
      </c>
      <c r="BG55" s="56">
        <f t="shared" si="252"/>
        <v>54491</v>
      </c>
      <c r="BH55" s="56">
        <v>55839</v>
      </c>
      <c r="BI55" s="56">
        <f t="shared" si="253"/>
        <v>55361</v>
      </c>
      <c r="BJ55" s="56">
        <f t="shared" si="254"/>
        <v>55869</v>
      </c>
      <c r="BK55" s="56">
        <f t="shared" si="255"/>
        <v>56147</v>
      </c>
      <c r="BL55" s="56">
        <f t="shared" si="256"/>
        <v>62885</v>
      </c>
      <c r="BM55" s="56">
        <f t="shared" si="257"/>
        <v>62664</v>
      </c>
      <c r="BN55" s="56">
        <f t="shared" si="258"/>
        <v>64809</v>
      </c>
      <c r="BO55" s="56">
        <f t="shared" si="259"/>
        <v>67788</v>
      </c>
      <c r="BP55" s="56">
        <f t="shared" si="260"/>
        <v>69870</v>
      </c>
      <c r="BQ55" s="52">
        <v>19898</v>
      </c>
      <c r="BR55" s="53">
        <v>23299</v>
      </c>
      <c r="BS55" s="53">
        <v>25341</v>
      </c>
      <c r="BT55" s="53">
        <v>24529</v>
      </c>
      <c r="BU55" s="203">
        <f t="shared" si="261"/>
        <v>22768</v>
      </c>
      <c r="BV55" s="104">
        <v>21007</v>
      </c>
      <c r="BW55" s="104">
        <v>22965</v>
      </c>
      <c r="BX55" s="104">
        <v>21286</v>
      </c>
      <c r="BY55" s="104">
        <v>20731</v>
      </c>
      <c r="BZ55" s="104">
        <v>21766</v>
      </c>
      <c r="CA55" s="104">
        <v>23389</v>
      </c>
      <c r="CB55" s="104">
        <v>166261</v>
      </c>
      <c r="CC55" s="52">
        <v>1030</v>
      </c>
      <c r="CD55" s="53">
        <v>1783</v>
      </c>
      <c r="CE55" s="53">
        <v>2241</v>
      </c>
      <c r="CF55" s="53">
        <v>2095</v>
      </c>
      <c r="CG55" s="203">
        <f t="shared" si="262"/>
        <v>2354.5</v>
      </c>
      <c r="CH55" s="104">
        <v>2614</v>
      </c>
      <c r="CI55" s="104">
        <v>3459</v>
      </c>
      <c r="CJ55" s="104">
        <v>2965</v>
      </c>
      <c r="CK55" s="104">
        <v>3058</v>
      </c>
      <c r="CL55" s="104">
        <v>3337</v>
      </c>
      <c r="CM55" s="104">
        <v>3551</v>
      </c>
      <c r="CN55" s="104">
        <v>15601</v>
      </c>
      <c r="CO55" s="106">
        <f t="shared" si="263"/>
        <v>20928</v>
      </c>
      <c r="CP55" s="107">
        <f t="shared" si="264"/>
        <v>25082</v>
      </c>
      <c r="CQ55" s="107">
        <f t="shared" si="265"/>
        <v>27582</v>
      </c>
      <c r="CR55" s="107">
        <f t="shared" si="266"/>
        <v>26624</v>
      </c>
      <c r="CS55" s="107">
        <f t="shared" si="267"/>
        <v>25122.5</v>
      </c>
      <c r="CT55" s="107">
        <f t="shared" si="268"/>
        <v>23621</v>
      </c>
      <c r="CU55" s="107">
        <f t="shared" si="269"/>
        <v>26424</v>
      </c>
      <c r="CV55" s="107">
        <f t="shared" si="270"/>
        <v>24251</v>
      </c>
      <c r="CW55" s="107">
        <f t="shared" si="271"/>
        <v>23789</v>
      </c>
      <c r="CX55" s="107">
        <f t="shared" si="272"/>
        <v>25103</v>
      </c>
      <c r="CY55" s="107">
        <f t="shared" si="273"/>
        <v>26940</v>
      </c>
      <c r="CZ55" s="107">
        <f t="shared" si="274"/>
        <v>181862</v>
      </c>
      <c r="DA55" s="52">
        <v>156</v>
      </c>
      <c r="DB55" s="53">
        <v>134</v>
      </c>
      <c r="DC55" s="53">
        <v>138</v>
      </c>
      <c r="DD55" s="53">
        <v>134</v>
      </c>
      <c r="DE55" s="203">
        <f t="shared" si="275"/>
        <v>148</v>
      </c>
      <c r="DF55" s="53">
        <v>162</v>
      </c>
      <c r="DG55" s="104">
        <v>146</v>
      </c>
      <c r="DH55" s="104">
        <v>124</v>
      </c>
      <c r="DI55" s="104">
        <v>167</v>
      </c>
      <c r="DJ55" s="104">
        <v>168</v>
      </c>
      <c r="DK55" s="104">
        <v>185</v>
      </c>
      <c r="DL55" s="104">
        <v>1119</v>
      </c>
      <c r="DM55" s="57"/>
      <c r="DN55" s="53"/>
      <c r="DO55" s="53">
        <v>4536</v>
      </c>
      <c r="DP55" s="53">
        <v>1390</v>
      </c>
      <c r="DQ55" s="53">
        <v>278</v>
      </c>
      <c r="DR55" s="53">
        <v>530</v>
      </c>
      <c r="DS55" s="53">
        <v>1074</v>
      </c>
      <c r="DT55" s="104">
        <v>3871</v>
      </c>
      <c r="DU55" s="104">
        <v>559</v>
      </c>
      <c r="DV55" s="104">
        <v>1229</v>
      </c>
      <c r="DW55" s="104">
        <v>487</v>
      </c>
      <c r="DX55" s="104">
        <v>608</v>
      </c>
      <c r="DY55" s="104">
        <v>401</v>
      </c>
      <c r="DZ55" s="104">
        <v>6232</v>
      </c>
      <c r="EA55" s="52"/>
      <c r="EB55" s="53"/>
      <c r="EC55" s="53">
        <v>57178</v>
      </c>
      <c r="ED55" s="53">
        <v>56340</v>
      </c>
      <c r="EE55" s="53">
        <v>56596</v>
      </c>
      <c r="EF55" s="112">
        <v>56368</v>
      </c>
      <c r="EG55" s="112">
        <v>57822</v>
      </c>
      <c r="EH55" s="204">
        <v>61127</v>
      </c>
      <c r="EI55" s="104">
        <v>64222</v>
      </c>
      <c r="EJ55" s="104">
        <v>65551</v>
      </c>
      <c r="EK55" s="104">
        <v>67173</v>
      </c>
      <c r="EL55" s="104">
        <v>70254</v>
      </c>
      <c r="EM55" s="104">
        <v>72297</v>
      </c>
      <c r="EN55" s="104">
        <v>514008</v>
      </c>
      <c r="EO55" s="54"/>
      <c r="EP55" s="51"/>
      <c r="EQ55" s="51"/>
      <c r="ER55" s="51"/>
      <c r="ES55" s="59">
        <f t="shared" si="276"/>
        <v>4.9120079157537631E-3</v>
      </c>
      <c r="ET55" s="59">
        <f t="shared" si="277"/>
        <v>9.4024978711325577E-3</v>
      </c>
      <c r="EU55" s="59">
        <f t="shared" si="278"/>
        <v>1.8574245097021894E-2</v>
      </c>
      <c r="EV55" s="59">
        <f t="shared" si="279"/>
        <v>6.3327171299098595E-2</v>
      </c>
      <c r="EW55" s="59">
        <f t="shared" si="280"/>
        <v>8.7041823674130353E-3</v>
      </c>
      <c r="EX55" s="59">
        <f t="shared" si="281"/>
        <v>1.8748760507086085E-2</v>
      </c>
      <c r="EY55" s="59">
        <f t="shared" si="282"/>
        <v>7.249936730531612E-3</v>
      </c>
      <c r="EZ55" s="59">
        <f t="shared" si="283"/>
        <v>8.6543114982776774E-3</v>
      </c>
      <c r="FA55" s="59">
        <f t="shared" si="284"/>
        <v>5.5465648643788813E-3</v>
      </c>
      <c r="FB55" s="59">
        <f t="shared" si="285"/>
        <v>1.2124324913230922E-2</v>
      </c>
    </row>
    <row r="56" spans="1:158" s="4" customFormat="1">
      <c r="A56" s="4" t="s">
        <v>47</v>
      </c>
      <c r="B56" s="112"/>
      <c r="C56" s="51"/>
      <c r="D56" s="201">
        <v>4602</v>
      </c>
      <c r="E56" s="53">
        <v>5925</v>
      </c>
      <c r="F56" s="53">
        <v>6154</v>
      </c>
      <c r="G56" s="51">
        <v>6628</v>
      </c>
      <c r="H56" s="51">
        <v>6014</v>
      </c>
      <c r="I56" s="112">
        <v>6477</v>
      </c>
      <c r="J56" s="104">
        <v>5949</v>
      </c>
      <c r="K56" s="104">
        <v>5098</v>
      </c>
      <c r="L56" s="104">
        <v>5705</v>
      </c>
      <c r="M56" s="104">
        <v>5678</v>
      </c>
      <c r="N56" s="104">
        <v>5948</v>
      </c>
      <c r="O56" s="104">
        <v>2835</v>
      </c>
      <c r="P56" s="52"/>
      <c r="Q56" s="53"/>
      <c r="R56" s="53">
        <v>206712</v>
      </c>
      <c r="S56" s="53">
        <v>221628</v>
      </c>
      <c r="T56" s="53">
        <v>219521</v>
      </c>
      <c r="U56" s="53">
        <v>220247</v>
      </c>
      <c r="V56" s="53">
        <v>226974</v>
      </c>
      <c r="W56" s="104">
        <v>240913</v>
      </c>
      <c r="X56" s="104">
        <v>259904</v>
      </c>
      <c r="Y56" s="104">
        <v>269320</v>
      </c>
      <c r="Z56" s="104">
        <v>287155</v>
      </c>
      <c r="AA56" s="104">
        <v>312382</v>
      </c>
      <c r="AB56" s="104">
        <v>311709</v>
      </c>
      <c r="AC56" s="104">
        <v>42775</v>
      </c>
      <c r="AD56" s="52"/>
      <c r="AE56" s="53"/>
      <c r="AF56" s="53">
        <v>83117</v>
      </c>
      <c r="AG56" s="53">
        <v>102255</v>
      </c>
      <c r="AH56" s="187">
        <v>103713</v>
      </c>
      <c r="AI56" s="53">
        <v>99361</v>
      </c>
      <c r="AJ56" s="53">
        <v>93977</v>
      </c>
      <c r="AK56" s="104">
        <v>87163</v>
      </c>
      <c r="AL56" s="104">
        <v>92724</v>
      </c>
      <c r="AM56" s="104">
        <v>94064</v>
      </c>
      <c r="AN56" s="104">
        <v>97340</v>
      </c>
      <c r="AO56" s="104">
        <v>105719</v>
      </c>
      <c r="AP56" s="377">
        <v>112442</v>
      </c>
      <c r="AQ56" s="52"/>
      <c r="AR56" s="53"/>
      <c r="AS56" s="53">
        <v>51955</v>
      </c>
      <c r="AT56" s="53">
        <v>65471</v>
      </c>
      <c r="AU56" s="53">
        <v>68029</v>
      </c>
      <c r="AV56" s="53">
        <v>66856</v>
      </c>
      <c r="AW56" s="53">
        <v>65147</v>
      </c>
      <c r="AX56" s="104">
        <v>59656</v>
      </c>
      <c r="AY56" s="104">
        <v>63485</v>
      </c>
      <c r="AZ56" s="104">
        <v>62753</v>
      </c>
      <c r="BA56" s="104">
        <v>63643</v>
      </c>
      <c r="BB56" s="104">
        <v>65278</v>
      </c>
      <c r="BC56" s="104">
        <v>64723</v>
      </c>
      <c r="BD56" s="52"/>
      <c r="BE56" s="53"/>
      <c r="BF56" s="56">
        <f t="shared" si="251"/>
        <v>341784</v>
      </c>
      <c r="BG56" s="56">
        <f t="shared" si="252"/>
        <v>389354</v>
      </c>
      <c r="BH56" s="56">
        <v>391263</v>
      </c>
      <c r="BI56" s="56">
        <f t="shared" si="253"/>
        <v>386464</v>
      </c>
      <c r="BJ56" s="56">
        <f t="shared" si="254"/>
        <v>386098</v>
      </c>
      <c r="BK56" s="56">
        <f t="shared" si="255"/>
        <v>387732</v>
      </c>
      <c r="BL56" s="56">
        <f t="shared" si="256"/>
        <v>416113</v>
      </c>
      <c r="BM56" s="56">
        <f t="shared" si="257"/>
        <v>426137</v>
      </c>
      <c r="BN56" s="56">
        <f t="shared" si="258"/>
        <v>448138</v>
      </c>
      <c r="BO56" s="56">
        <f t="shared" si="259"/>
        <v>483379</v>
      </c>
      <c r="BP56" s="56">
        <f t="shared" si="260"/>
        <v>488874</v>
      </c>
      <c r="BQ56" s="52">
        <v>127456</v>
      </c>
      <c r="BR56" s="53">
        <v>158751</v>
      </c>
      <c r="BS56" s="53">
        <v>161429</v>
      </c>
      <c r="BT56" s="53">
        <v>154652</v>
      </c>
      <c r="BU56" s="203">
        <f t="shared" si="261"/>
        <v>144756</v>
      </c>
      <c r="BV56" s="104">
        <v>134860</v>
      </c>
      <c r="BW56" s="104">
        <v>143504</v>
      </c>
      <c r="BX56" s="104">
        <v>143581</v>
      </c>
      <c r="BY56" s="104">
        <v>146489</v>
      </c>
      <c r="BZ56" s="104">
        <v>154885</v>
      </c>
      <c r="CA56" s="104">
        <v>160945</v>
      </c>
      <c r="CB56" s="104">
        <v>21547</v>
      </c>
      <c r="CC56" s="52">
        <v>6071</v>
      </c>
      <c r="CD56" s="53">
        <v>7725</v>
      </c>
      <c r="CE56" s="53">
        <v>8347</v>
      </c>
      <c r="CF56" s="53">
        <v>9879</v>
      </c>
      <c r="CG56" s="203">
        <f t="shared" si="262"/>
        <v>10031</v>
      </c>
      <c r="CH56" s="104">
        <v>10183</v>
      </c>
      <c r="CI56" s="104">
        <v>11413</v>
      </c>
      <c r="CJ56" s="104">
        <v>12365</v>
      </c>
      <c r="CK56" s="104">
        <v>13690</v>
      </c>
      <c r="CL56" s="104">
        <v>15250</v>
      </c>
      <c r="CM56" s="104">
        <v>15327</v>
      </c>
      <c r="CN56" s="104">
        <v>2984</v>
      </c>
      <c r="CO56" s="106">
        <f t="shared" si="263"/>
        <v>133527</v>
      </c>
      <c r="CP56" s="107">
        <f t="shared" si="264"/>
        <v>166476</v>
      </c>
      <c r="CQ56" s="107">
        <f t="shared" si="265"/>
        <v>169776</v>
      </c>
      <c r="CR56" s="107">
        <f t="shared" si="266"/>
        <v>164531</v>
      </c>
      <c r="CS56" s="107">
        <f t="shared" si="267"/>
        <v>154787</v>
      </c>
      <c r="CT56" s="107">
        <f t="shared" si="268"/>
        <v>145043</v>
      </c>
      <c r="CU56" s="107">
        <f t="shared" si="269"/>
        <v>154917</v>
      </c>
      <c r="CV56" s="107">
        <f t="shared" si="270"/>
        <v>155946</v>
      </c>
      <c r="CW56" s="107">
        <f t="shared" si="271"/>
        <v>160179</v>
      </c>
      <c r="CX56" s="107">
        <f t="shared" si="272"/>
        <v>170135</v>
      </c>
      <c r="CY56" s="107">
        <f t="shared" si="273"/>
        <v>176272</v>
      </c>
      <c r="CZ56" s="107">
        <f t="shared" si="274"/>
        <v>24531</v>
      </c>
      <c r="DA56" s="52">
        <v>1545</v>
      </c>
      <c r="DB56" s="53">
        <v>1250</v>
      </c>
      <c r="DC56" s="53">
        <v>1966</v>
      </c>
      <c r="DD56" s="53">
        <v>1686</v>
      </c>
      <c r="DE56" s="203">
        <f t="shared" si="275"/>
        <v>1731</v>
      </c>
      <c r="DF56" s="53">
        <v>1776</v>
      </c>
      <c r="DG56" s="104">
        <v>1292</v>
      </c>
      <c r="DH56" s="104">
        <v>871</v>
      </c>
      <c r="DI56" s="104">
        <v>804</v>
      </c>
      <c r="DJ56" s="104">
        <v>862</v>
      </c>
      <c r="DK56" s="104">
        <v>893</v>
      </c>
      <c r="DL56" s="104">
        <v>330</v>
      </c>
      <c r="DM56" s="57"/>
      <c r="DN56" s="53"/>
      <c r="DO56" s="53">
        <v>72995</v>
      </c>
      <c r="DP56" s="53">
        <v>24466</v>
      </c>
      <c r="DQ56" s="53">
        <v>18241</v>
      </c>
      <c r="DR56" s="53">
        <v>19274</v>
      </c>
      <c r="DS56" s="53">
        <v>27583</v>
      </c>
      <c r="DT56" s="104">
        <v>30862</v>
      </c>
      <c r="DU56" s="104">
        <v>14006</v>
      </c>
      <c r="DV56" s="104">
        <v>12081</v>
      </c>
      <c r="DW56" s="104">
        <v>9523</v>
      </c>
      <c r="DX56" s="104">
        <v>10796</v>
      </c>
      <c r="DY56" s="104">
        <v>12413</v>
      </c>
      <c r="DZ56" s="104">
        <v>378</v>
      </c>
      <c r="EA56" s="52"/>
      <c r="EB56" s="53"/>
      <c r="EC56" s="53">
        <v>419381</v>
      </c>
      <c r="ED56" s="53">
        <v>419745</v>
      </c>
      <c r="EE56" s="53">
        <v>415658</v>
      </c>
      <c r="EF56" s="112">
        <v>412366</v>
      </c>
      <c r="EG56" s="112">
        <v>419695</v>
      </c>
      <c r="EH56" s="204">
        <v>425071</v>
      </c>
      <c r="EI56" s="104">
        <v>436068</v>
      </c>
      <c r="EJ56" s="104">
        <v>443316</v>
      </c>
      <c r="EK56" s="104">
        <v>463366</v>
      </c>
      <c r="EL56" s="104">
        <v>499853</v>
      </c>
      <c r="EM56" s="104">
        <v>507235</v>
      </c>
      <c r="EN56" s="104">
        <v>70849</v>
      </c>
      <c r="EO56" s="54"/>
      <c r="EP56" s="51"/>
      <c r="EQ56" s="51"/>
      <c r="ER56" s="51"/>
      <c r="ES56" s="59">
        <f t="shared" si="276"/>
        <v>4.388463592665124E-2</v>
      </c>
      <c r="ET56" s="59">
        <f t="shared" si="277"/>
        <v>4.6740031913397324E-2</v>
      </c>
      <c r="EU56" s="59">
        <f t="shared" si="278"/>
        <v>6.5721535877244192E-2</v>
      </c>
      <c r="EV56" s="59">
        <f t="shared" si="279"/>
        <v>7.260434139237916E-2</v>
      </c>
      <c r="EW56" s="59">
        <f t="shared" si="280"/>
        <v>3.2118843850041739E-2</v>
      </c>
      <c r="EX56" s="59">
        <f t="shared" si="281"/>
        <v>2.7251441409739327E-2</v>
      </c>
      <c r="EY56" s="59">
        <f t="shared" si="282"/>
        <v>2.0551788435059976E-2</v>
      </c>
      <c r="EZ56" s="59">
        <f t="shared" si="283"/>
        <v>2.1598349914874974E-2</v>
      </c>
      <c r="FA56" s="59">
        <f t="shared" si="284"/>
        <v>2.4471891726714441E-2</v>
      </c>
      <c r="FB56" s="59">
        <f t="shared" si="285"/>
        <v>5.3352905475024344E-3</v>
      </c>
    </row>
    <row r="57" spans="1:158" s="4" customFormat="1">
      <c r="A57" s="4" t="s">
        <v>54</v>
      </c>
      <c r="B57" s="112"/>
      <c r="C57" s="51"/>
      <c r="D57" s="201">
        <v>485</v>
      </c>
      <c r="E57" s="53">
        <v>604</v>
      </c>
      <c r="F57" s="53">
        <v>732</v>
      </c>
      <c r="G57" s="51">
        <v>621</v>
      </c>
      <c r="H57" s="51">
        <v>876</v>
      </c>
      <c r="I57" s="112">
        <v>1006</v>
      </c>
      <c r="J57" s="104">
        <v>1714</v>
      </c>
      <c r="K57" s="104">
        <v>2000</v>
      </c>
      <c r="L57" s="104">
        <v>1213</v>
      </c>
      <c r="M57" s="104">
        <v>977</v>
      </c>
      <c r="N57" s="104">
        <v>1176</v>
      </c>
      <c r="O57" s="104">
        <v>1587</v>
      </c>
      <c r="P57" s="52"/>
      <c r="Q57" s="53"/>
      <c r="R57" s="53">
        <v>35649</v>
      </c>
      <c r="S57" s="53">
        <v>35756</v>
      </c>
      <c r="T57" s="53">
        <v>33567</v>
      </c>
      <c r="U57" s="53">
        <v>36260</v>
      </c>
      <c r="V57" s="53">
        <v>36680</v>
      </c>
      <c r="W57" s="104">
        <v>38421</v>
      </c>
      <c r="X57" s="104">
        <v>42292</v>
      </c>
      <c r="Y57" s="104">
        <v>44309</v>
      </c>
      <c r="Z57" s="104">
        <v>46277</v>
      </c>
      <c r="AA57" s="104">
        <v>48449</v>
      </c>
      <c r="AB57" s="104">
        <v>49709</v>
      </c>
      <c r="AC57" s="104">
        <v>51909</v>
      </c>
      <c r="AD57" s="52"/>
      <c r="AE57" s="53"/>
      <c r="AF57" s="53">
        <v>14043</v>
      </c>
      <c r="AG57" s="53">
        <v>13431</v>
      </c>
      <c r="AH57" s="187">
        <v>13433</v>
      </c>
      <c r="AI57" s="53">
        <v>12084</v>
      </c>
      <c r="AJ57" s="53">
        <v>11596</v>
      </c>
      <c r="AK57" s="104">
        <v>9718</v>
      </c>
      <c r="AL57" s="104">
        <v>11362</v>
      </c>
      <c r="AM57" s="104">
        <v>10973</v>
      </c>
      <c r="AN57" s="104">
        <v>11247</v>
      </c>
      <c r="AO57" s="104">
        <v>12750</v>
      </c>
      <c r="AP57" s="377">
        <v>14996</v>
      </c>
      <c r="AQ57" s="52"/>
      <c r="AR57" s="53"/>
      <c r="AS57" s="53">
        <v>10136</v>
      </c>
      <c r="AT57" s="53">
        <v>11832</v>
      </c>
      <c r="AU57" s="53">
        <v>12680</v>
      </c>
      <c r="AV57" s="53">
        <v>11986</v>
      </c>
      <c r="AW57" s="53">
        <v>12047</v>
      </c>
      <c r="AX57" s="104">
        <v>11312</v>
      </c>
      <c r="AY57" s="104">
        <v>11651</v>
      </c>
      <c r="AZ57" s="104">
        <v>10728</v>
      </c>
      <c r="BA57" s="104">
        <v>11124</v>
      </c>
      <c r="BB57" s="104">
        <v>11425</v>
      </c>
      <c r="BC57" s="104">
        <v>11254</v>
      </c>
      <c r="BD57" s="52"/>
      <c r="BE57" s="53"/>
      <c r="BF57" s="56">
        <f t="shared" si="251"/>
        <v>59828</v>
      </c>
      <c r="BG57" s="56">
        <f t="shared" si="252"/>
        <v>61019</v>
      </c>
      <c r="BH57" s="56">
        <v>59680</v>
      </c>
      <c r="BI57" s="56">
        <f t="shared" si="253"/>
        <v>60330</v>
      </c>
      <c r="BJ57" s="56">
        <f t="shared" si="254"/>
        <v>60323</v>
      </c>
      <c r="BK57" s="56">
        <f t="shared" si="255"/>
        <v>59451</v>
      </c>
      <c r="BL57" s="56">
        <f t="shared" si="256"/>
        <v>65305</v>
      </c>
      <c r="BM57" s="56">
        <f t="shared" si="257"/>
        <v>66010</v>
      </c>
      <c r="BN57" s="56">
        <f t="shared" si="258"/>
        <v>68648</v>
      </c>
      <c r="BO57" s="56">
        <f t="shared" si="259"/>
        <v>72624</v>
      </c>
      <c r="BP57" s="56">
        <f t="shared" si="260"/>
        <v>75959</v>
      </c>
      <c r="BQ57" s="52">
        <v>23210</v>
      </c>
      <c r="BR57" s="53">
        <v>23828</v>
      </c>
      <c r="BS57" s="53">
        <v>24395</v>
      </c>
      <c r="BT57" s="53">
        <v>22268</v>
      </c>
      <c r="BU57" s="203">
        <f t="shared" si="261"/>
        <v>20625</v>
      </c>
      <c r="BV57" s="104">
        <v>18982</v>
      </c>
      <c r="BW57" s="104">
        <v>20733</v>
      </c>
      <c r="BX57" s="104">
        <v>19484</v>
      </c>
      <c r="BY57" s="104">
        <v>19664</v>
      </c>
      <c r="BZ57" s="104">
        <v>21273</v>
      </c>
      <c r="CA57" s="104">
        <v>23500</v>
      </c>
      <c r="CB57" s="104">
        <v>34406</v>
      </c>
      <c r="CC57" s="52">
        <v>850</v>
      </c>
      <c r="CD57" s="53">
        <v>1237</v>
      </c>
      <c r="CE57" s="53">
        <v>1412</v>
      </c>
      <c r="CF57" s="53">
        <v>1596</v>
      </c>
      <c r="CG57" s="203">
        <f t="shared" si="262"/>
        <v>1733.5</v>
      </c>
      <c r="CH57" s="104">
        <v>1871</v>
      </c>
      <c r="CI57" s="104">
        <v>2153</v>
      </c>
      <c r="CJ57" s="104">
        <v>2082</v>
      </c>
      <c r="CK57" s="104">
        <v>2570</v>
      </c>
      <c r="CL57" s="104">
        <v>2733</v>
      </c>
      <c r="CM57" s="104">
        <v>2607</v>
      </c>
      <c r="CN57" s="104">
        <v>3910</v>
      </c>
      <c r="CO57" s="106">
        <f t="shared" si="263"/>
        <v>24060</v>
      </c>
      <c r="CP57" s="107">
        <f t="shared" si="264"/>
        <v>25065</v>
      </c>
      <c r="CQ57" s="107">
        <f t="shared" si="265"/>
        <v>25807</v>
      </c>
      <c r="CR57" s="107">
        <f t="shared" si="266"/>
        <v>23864</v>
      </c>
      <c r="CS57" s="107">
        <f t="shared" si="267"/>
        <v>22358.5</v>
      </c>
      <c r="CT57" s="107">
        <f t="shared" si="268"/>
        <v>20853</v>
      </c>
      <c r="CU57" s="107">
        <f t="shared" si="269"/>
        <v>22886</v>
      </c>
      <c r="CV57" s="107">
        <f t="shared" si="270"/>
        <v>21566</v>
      </c>
      <c r="CW57" s="107">
        <f t="shared" si="271"/>
        <v>22234</v>
      </c>
      <c r="CX57" s="107">
        <f t="shared" si="272"/>
        <v>24006</v>
      </c>
      <c r="CY57" s="107">
        <f t="shared" si="273"/>
        <v>26107</v>
      </c>
      <c r="CZ57" s="107">
        <f t="shared" si="274"/>
        <v>38316</v>
      </c>
      <c r="DA57" s="52">
        <v>119</v>
      </c>
      <c r="DB57" s="53">
        <v>198</v>
      </c>
      <c r="DC57" s="53">
        <v>306</v>
      </c>
      <c r="DD57" s="53">
        <v>206</v>
      </c>
      <c r="DE57" s="203">
        <f t="shared" si="275"/>
        <v>191.5</v>
      </c>
      <c r="DF57" s="53">
        <v>177</v>
      </c>
      <c r="DG57" s="104">
        <v>127</v>
      </c>
      <c r="DH57" s="104">
        <v>135</v>
      </c>
      <c r="DI57" s="104">
        <v>137</v>
      </c>
      <c r="DJ57" s="104">
        <v>169</v>
      </c>
      <c r="DK57" s="104">
        <v>143</v>
      </c>
      <c r="DL57" s="104">
        <v>209</v>
      </c>
      <c r="DM57" s="52"/>
      <c r="DN57" s="53"/>
      <c r="DO57" s="53">
        <v>3405</v>
      </c>
      <c r="DP57" s="53">
        <v>2420</v>
      </c>
      <c r="DQ57" s="53">
        <v>3915</v>
      </c>
      <c r="DR57" s="53">
        <v>2860</v>
      </c>
      <c r="DS57" s="53">
        <v>2167</v>
      </c>
      <c r="DT57" s="104">
        <v>4574</v>
      </c>
      <c r="DU57" s="104">
        <v>2589</v>
      </c>
      <c r="DV57" s="104">
        <v>1883</v>
      </c>
      <c r="DW57" s="104">
        <v>863</v>
      </c>
      <c r="DX57" s="104">
        <v>687</v>
      </c>
      <c r="DY57" s="104">
        <v>309</v>
      </c>
      <c r="DZ57" s="104">
        <v>419</v>
      </c>
      <c r="EA57" s="52"/>
      <c r="EB57" s="53"/>
      <c r="EC57" s="53">
        <v>63718</v>
      </c>
      <c r="ED57" s="53">
        <v>64043</v>
      </c>
      <c r="EE57" s="53">
        <v>64327</v>
      </c>
      <c r="EF57" s="112">
        <v>63811</v>
      </c>
      <c r="EG57" s="112">
        <v>63366</v>
      </c>
      <c r="EH57" s="204">
        <v>65031</v>
      </c>
      <c r="EI57" s="104">
        <v>69608</v>
      </c>
      <c r="EJ57" s="104">
        <v>69893</v>
      </c>
      <c r="EK57" s="104">
        <v>70724</v>
      </c>
      <c r="EL57" s="104">
        <v>74288</v>
      </c>
      <c r="EM57" s="104">
        <v>77444</v>
      </c>
      <c r="EN57" s="104">
        <v>92440</v>
      </c>
      <c r="EO57" s="54"/>
      <c r="EP57" s="51"/>
      <c r="EQ57" s="51"/>
      <c r="ER57" s="51"/>
      <c r="ES57" s="59">
        <f t="shared" si="276"/>
        <v>6.0860913768712985E-2</v>
      </c>
      <c r="ET57" s="59">
        <f t="shared" si="277"/>
        <v>4.4819858645061196E-2</v>
      </c>
      <c r="EU57" s="59">
        <f t="shared" si="278"/>
        <v>3.419815042767415E-2</v>
      </c>
      <c r="EV57" s="59">
        <f t="shared" si="279"/>
        <v>7.0335686057418773E-2</v>
      </c>
      <c r="EW57" s="59">
        <f t="shared" si="280"/>
        <v>3.7194000689575908E-2</v>
      </c>
      <c r="EX57" s="59">
        <f t="shared" si="281"/>
        <v>2.6941181520323924E-2</v>
      </c>
      <c r="EY57" s="59">
        <f t="shared" si="282"/>
        <v>1.2202364119676489E-2</v>
      </c>
      <c r="EZ57" s="59">
        <f t="shared" si="283"/>
        <v>9.2477923756192123E-3</v>
      </c>
      <c r="FA57" s="59">
        <f t="shared" si="284"/>
        <v>3.9899798564123753E-3</v>
      </c>
      <c r="FB57" s="59">
        <f t="shared" si="285"/>
        <v>4.5326698398961487E-3</v>
      </c>
    </row>
    <row r="58" spans="1:158" s="4" customFormat="1">
      <c r="A58" s="4" t="s">
        <v>55</v>
      </c>
      <c r="B58" s="112"/>
      <c r="C58" s="51"/>
      <c r="D58" s="201">
        <v>3632</v>
      </c>
      <c r="E58" s="53">
        <v>3979</v>
      </c>
      <c r="F58" s="53">
        <v>3372</v>
      </c>
      <c r="G58" s="51">
        <v>2702</v>
      </c>
      <c r="H58" s="51">
        <v>3565</v>
      </c>
      <c r="I58" s="112">
        <v>3705</v>
      </c>
      <c r="J58" s="104">
        <v>4841</v>
      </c>
      <c r="K58" s="104">
        <v>5672</v>
      </c>
      <c r="L58" s="104">
        <v>6429</v>
      </c>
      <c r="M58" s="104">
        <v>6729</v>
      </c>
      <c r="N58" s="104">
        <v>7331</v>
      </c>
      <c r="O58" s="104">
        <v>7507</v>
      </c>
      <c r="P58" s="52"/>
      <c r="Q58" s="53"/>
      <c r="R58" s="53">
        <v>176570</v>
      </c>
      <c r="S58" s="53">
        <v>170696</v>
      </c>
      <c r="T58" s="53">
        <v>175561</v>
      </c>
      <c r="U58" s="53">
        <v>177106</v>
      </c>
      <c r="V58" s="53">
        <v>184209</v>
      </c>
      <c r="W58" s="104">
        <v>201512</v>
      </c>
      <c r="X58" s="104">
        <v>217130</v>
      </c>
      <c r="Y58" s="104">
        <v>225900</v>
      </c>
      <c r="Z58" s="104">
        <v>242549</v>
      </c>
      <c r="AA58" s="104">
        <v>270719</v>
      </c>
      <c r="AB58" s="104">
        <v>274755</v>
      </c>
      <c r="AC58" s="104">
        <v>273937</v>
      </c>
      <c r="AD58" s="52"/>
      <c r="AE58" s="53"/>
      <c r="AF58" s="53">
        <v>84666</v>
      </c>
      <c r="AG58" s="53">
        <v>84736</v>
      </c>
      <c r="AH58" s="187">
        <v>85861</v>
      </c>
      <c r="AI58" s="53">
        <v>77953</v>
      </c>
      <c r="AJ58" s="53">
        <v>71389</v>
      </c>
      <c r="AK58" s="104">
        <v>74592</v>
      </c>
      <c r="AL58" s="104">
        <v>79983</v>
      </c>
      <c r="AM58" s="104">
        <v>79763</v>
      </c>
      <c r="AN58" s="104">
        <v>82666</v>
      </c>
      <c r="AO58" s="104">
        <v>91446</v>
      </c>
      <c r="AP58" s="377">
        <v>94763</v>
      </c>
      <c r="AQ58" s="52"/>
      <c r="AR58" s="53"/>
      <c r="AS58" s="53">
        <v>62445</v>
      </c>
      <c r="AT58" s="53">
        <v>65394</v>
      </c>
      <c r="AU58" s="53">
        <v>67016</v>
      </c>
      <c r="AV58" s="53">
        <v>63728</v>
      </c>
      <c r="AW58" s="53">
        <v>62132</v>
      </c>
      <c r="AX58" s="104">
        <v>62943</v>
      </c>
      <c r="AY58" s="104">
        <v>66895</v>
      </c>
      <c r="AZ58" s="104">
        <v>64950</v>
      </c>
      <c r="BA58" s="104">
        <v>63419</v>
      </c>
      <c r="BB58" s="104">
        <v>65556</v>
      </c>
      <c r="BC58" s="104">
        <v>65020</v>
      </c>
      <c r="BD58" s="52"/>
      <c r="BE58" s="53"/>
      <c r="BF58" s="56">
        <f t="shared" si="251"/>
        <v>323681</v>
      </c>
      <c r="BG58" s="56">
        <f t="shared" si="252"/>
        <v>320826</v>
      </c>
      <c r="BH58" s="56">
        <v>328438</v>
      </c>
      <c r="BI58" s="56">
        <f t="shared" si="253"/>
        <v>318787</v>
      </c>
      <c r="BJ58" s="56">
        <f t="shared" si="254"/>
        <v>317730</v>
      </c>
      <c r="BK58" s="56">
        <f t="shared" si="255"/>
        <v>339047</v>
      </c>
      <c r="BL58" s="56">
        <f t="shared" si="256"/>
        <v>364008</v>
      </c>
      <c r="BM58" s="56">
        <f t="shared" si="257"/>
        <v>370613</v>
      </c>
      <c r="BN58" s="56">
        <f t="shared" si="258"/>
        <v>388634</v>
      </c>
      <c r="BO58" s="56">
        <f t="shared" si="259"/>
        <v>427721</v>
      </c>
      <c r="BP58" s="56">
        <f t="shared" si="260"/>
        <v>434538</v>
      </c>
      <c r="BQ58" s="52">
        <v>136805</v>
      </c>
      <c r="BR58" s="53">
        <v>139250</v>
      </c>
      <c r="BS58" s="53">
        <v>141530</v>
      </c>
      <c r="BT58" s="53">
        <v>129771</v>
      </c>
      <c r="BU58" s="203">
        <f t="shared" si="261"/>
        <v>127302</v>
      </c>
      <c r="BV58" s="104">
        <v>124833</v>
      </c>
      <c r="BW58" s="104">
        <v>132754</v>
      </c>
      <c r="BX58" s="104">
        <v>130583</v>
      </c>
      <c r="BY58" s="104">
        <v>131726</v>
      </c>
      <c r="BZ58" s="104">
        <v>141449</v>
      </c>
      <c r="CA58" s="104">
        <v>143924</v>
      </c>
      <c r="CB58" s="104">
        <v>134759</v>
      </c>
      <c r="CC58" s="52">
        <v>8094</v>
      </c>
      <c r="CD58" s="53">
        <v>8723</v>
      </c>
      <c r="CE58" s="53">
        <v>9000</v>
      </c>
      <c r="CF58" s="53">
        <v>9674</v>
      </c>
      <c r="CG58" s="203">
        <f t="shared" si="262"/>
        <v>10313.5</v>
      </c>
      <c r="CH58" s="104">
        <v>10953</v>
      </c>
      <c r="CI58" s="104">
        <v>12434</v>
      </c>
      <c r="CJ58" s="104">
        <v>12696</v>
      </c>
      <c r="CK58" s="104">
        <v>12959</v>
      </c>
      <c r="CL58" s="104">
        <v>14120</v>
      </c>
      <c r="CM58" s="104">
        <v>14454</v>
      </c>
      <c r="CN58" s="104">
        <v>13934</v>
      </c>
      <c r="CO58" s="106">
        <f t="shared" si="263"/>
        <v>144899</v>
      </c>
      <c r="CP58" s="107">
        <f t="shared" si="264"/>
        <v>147973</v>
      </c>
      <c r="CQ58" s="107">
        <f t="shared" si="265"/>
        <v>150530</v>
      </c>
      <c r="CR58" s="107">
        <f t="shared" si="266"/>
        <v>139445</v>
      </c>
      <c r="CS58" s="107">
        <f t="shared" si="267"/>
        <v>137615.5</v>
      </c>
      <c r="CT58" s="107">
        <f t="shared" si="268"/>
        <v>135786</v>
      </c>
      <c r="CU58" s="107">
        <f t="shared" si="269"/>
        <v>145188</v>
      </c>
      <c r="CV58" s="107">
        <f t="shared" si="270"/>
        <v>143279</v>
      </c>
      <c r="CW58" s="107">
        <f t="shared" si="271"/>
        <v>144685</v>
      </c>
      <c r="CX58" s="107">
        <f t="shared" si="272"/>
        <v>155569</v>
      </c>
      <c r="CY58" s="107">
        <f t="shared" si="273"/>
        <v>158378</v>
      </c>
      <c r="CZ58" s="107">
        <f t="shared" si="274"/>
        <v>148693</v>
      </c>
      <c r="DA58" s="52">
        <v>2212</v>
      </c>
      <c r="DB58" s="53">
        <v>2157</v>
      </c>
      <c r="DC58" s="53">
        <v>2347</v>
      </c>
      <c r="DD58" s="53">
        <v>2236</v>
      </c>
      <c r="DE58" s="203">
        <f t="shared" si="275"/>
        <v>1992.5</v>
      </c>
      <c r="DF58" s="53">
        <v>1749</v>
      </c>
      <c r="DG58" s="104">
        <v>1690</v>
      </c>
      <c r="DH58" s="104">
        <v>1434</v>
      </c>
      <c r="DI58" s="104">
        <v>1400</v>
      </c>
      <c r="DJ58" s="104">
        <v>1433</v>
      </c>
      <c r="DK58" s="104">
        <v>1405</v>
      </c>
      <c r="DL58" s="104">
        <v>1204</v>
      </c>
      <c r="DM58" s="52"/>
      <c r="DN58" s="53"/>
      <c r="DO58" s="53">
        <v>7303</v>
      </c>
      <c r="DP58" s="53">
        <v>16658</v>
      </c>
      <c r="DQ58" s="53">
        <v>3840</v>
      </c>
      <c r="DR58" s="53">
        <v>4244</v>
      </c>
      <c r="DS58" s="53">
        <v>9242</v>
      </c>
      <c r="DT58" s="104">
        <v>3755</v>
      </c>
      <c r="DU58" s="104">
        <v>3783</v>
      </c>
      <c r="DV58" s="104">
        <v>3473</v>
      </c>
      <c r="DW58" s="104">
        <v>3073</v>
      </c>
      <c r="DX58" s="104">
        <v>3203</v>
      </c>
      <c r="DY58" s="104">
        <v>1881</v>
      </c>
      <c r="DZ58" s="104">
        <v>5598</v>
      </c>
      <c r="EA58" s="52"/>
      <c r="EB58" s="53"/>
      <c r="EC58" s="53">
        <v>334616</v>
      </c>
      <c r="ED58" s="53">
        <v>341463</v>
      </c>
      <c r="EE58" s="53">
        <v>335650</v>
      </c>
      <c r="EF58" s="112">
        <v>325733</v>
      </c>
      <c r="EG58" s="112">
        <v>330537</v>
      </c>
      <c r="EH58" s="204">
        <v>346507</v>
      </c>
      <c r="EI58" s="104">
        <v>372632</v>
      </c>
      <c r="EJ58" s="104">
        <v>379758</v>
      </c>
      <c r="EK58" s="104">
        <v>398136</v>
      </c>
      <c r="EL58" s="104">
        <v>437653</v>
      </c>
      <c r="EM58" s="104">
        <v>443750</v>
      </c>
      <c r="EN58" s="104">
        <v>436939</v>
      </c>
      <c r="EO58" s="54"/>
      <c r="EP58" s="51"/>
      <c r="EQ58" s="51"/>
      <c r="ER58" s="51"/>
      <c r="ES58" s="59">
        <f t="shared" si="276"/>
        <v>1.1440488604200804E-2</v>
      </c>
      <c r="ET58" s="59">
        <f t="shared" si="277"/>
        <v>1.3029075960986453E-2</v>
      </c>
      <c r="EU58" s="59">
        <f t="shared" si="278"/>
        <v>2.7960561147466093E-2</v>
      </c>
      <c r="EV58" s="59">
        <f t="shared" si="279"/>
        <v>1.0836721913265821E-2</v>
      </c>
      <c r="EW58" s="59">
        <f t="shared" si="280"/>
        <v>1.0152107172760256E-2</v>
      </c>
      <c r="EX58" s="59">
        <f t="shared" si="281"/>
        <v>9.1452977949114962E-3</v>
      </c>
      <c r="EY58" s="59">
        <f t="shared" si="282"/>
        <v>7.7184680611650288E-3</v>
      </c>
      <c r="EZ58" s="59">
        <f t="shared" si="283"/>
        <v>7.3185834439613122E-3</v>
      </c>
      <c r="FA58" s="59">
        <f t="shared" si="284"/>
        <v>4.2388732394366196E-3</v>
      </c>
      <c r="FB58" s="59">
        <f t="shared" si="285"/>
        <v>1.2811857032675041E-2</v>
      </c>
    </row>
    <row r="59" spans="1:158" s="4" customFormat="1">
      <c r="A59" s="4" t="s">
        <v>57</v>
      </c>
      <c r="B59" s="112"/>
      <c r="C59" s="51"/>
      <c r="D59" s="201">
        <v>11276</v>
      </c>
      <c r="E59" s="53">
        <v>12375</v>
      </c>
      <c r="F59" s="53">
        <v>15592</v>
      </c>
      <c r="G59" s="51">
        <v>24723</v>
      </c>
      <c r="H59" s="51">
        <v>26628</v>
      </c>
      <c r="I59" s="112">
        <v>35839</v>
      </c>
      <c r="J59" s="114">
        <v>40104</v>
      </c>
      <c r="K59" s="104">
        <v>47323</v>
      </c>
      <c r="L59" s="104">
        <v>52372</v>
      </c>
      <c r="M59" s="104">
        <v>59425</v>
      </c>
      <c r="N59" s="104">
        <v>77164</v>
      </c>
      <c r="O59" s="104">
        <v>78082</v>
      </c>
      <c r="P59" s="52"/>
      <c r="Q59" s="53"/>
      <c r="R59" s="53">
        <v>466335</v>
      </c>
      <c r="S59" s="53">
        <v>545295</v>
      </c>
      <c r="T59" s="53">
        <v>562335</v>
      </c>
      <c r="U59" s="53">
        <v>563849</v>
      </c>
      <c r="V59" s="53">
        <v>565641</v>
      </c>
      <c r="W59" s="104">
        <v>612657</v>
      </c>
      <c r="X59" s="104">
        <v>674678</v>
      </c>
      <c r="Y59" s="104">
        <v>701987</v>
      </c>
      <c r="Z59" s="104">
        <v>735565</v>
      </c>
      <c r="AA59" s="104">
        <v>800116</v>
      </c>
      <c r="AB59" s="104">
        <v>808141</v>
      </c>
      <c r="AC59" s="104">
        <v>810256</v>
      </c>
      <c r="AD59" s="52"/>
      <c r="AE59" s="53"/>
      <c r="AF59" s="53">
        <v>173722</v>
      </c>
      <c r="AG59" s="53">
        <v>238329</v>
      </c>
      <c r="AH59" s="187">
        <v>264993</v>
      </c>
      <c r="AI59" s="53">
        <v>247321</v>
      </c>
      <c r="AJ59" s="53">
        <v>225681</v>
      </c>
      <c r="AK59" s="104">
        <v>224489</v>
      </c>
      <c r="AL59" s="104">
        <v>245086</v>
      </c>
      <c r="AM59" s="104">
        <v>238935</v>
      </c>
      <c r="AN59" s="104">
        <v>239208</v>
      </c>
      <c r="AO59" s="104">
        <v>268541</v>
      </c>
      <c r="AP59" s="377">
        <v>260646</v>
      </c>
      <c r="AQ59" s="52"/>
      <c r="AR59" s="53"/>
      <c r="AS59" s="53">
        <v>120980</v>
      </c>
      <c r="AT59" s="53">
        <v>174309</v>
      </c>
      <c r="AU59" s="53">
        <v>181055</v>
      </c>
      <c r="AV59" s="53">
        <v>175667</v>
      </c>
      <c r="AW59" s="53">
        <v>154302</v>
      </c>
      <c r="AX59" s="104">
        <v>152773</v>
      </c>
      <c r="AY59" s="104">
        <v>158779</v>
      </c>
      <c r="AZ59" s="104">
        <v>151079</v>
      </c>
      <c r="BA59" s="104">
        <v>142747</v>
      </c>
      <c r="BB59" s="104">
        <v>166033</v>
      </c>
      <c r="BC59" s="104">
        <v>134501</v>
      </c>
      <c r="BD59" s="52"/>
      <c r="BE59" s="53"/>
      <c r="BF59" s="56">
        <f t="shared" si="251"/>
        <v>761037</v>
      </c>
      <c r="BG59" s="56">
        <f t="shared" si="252"/>
        <v>957933</v>
      </c>
      <c r="BH59" s="56">
        <v>1008383</v>
      </c>
      <c r="BI59" s="56">
        <f t="shared" si="253"/>
        <v>986837</v>
      </c>
      <c r="BJ59" s="56">
        <f t="shared" si="254"/>
        <v>945624</v>
      </c>
      <c r="BK59" s="56">
        <f t="shared" si="255"/>
        <v>989919</v>
      </c>
      <c r="BL59" s="56">
        <f t="shared" si="256"/>
        <v>1078543</v>
      </c>
      <c r="BM59" s="56">
        <f t="shared" si="257"/>
        <v>1092001</v>
      </c>
      <c r="BN59" s="56">
        <f t="shared" si="258"/>
        <v>1117520</v>
      </c>
      <c r="BO59" s="56">
        <f t="shared" si="259"/>
        <v>1234690</v>
      </c>
      <c r="BP59" s="56">
        <f t="shared" si="260"/>
        <v>1203288</v>
      </c>
      <c r="BQ59" s="52">
        <v>277964</v>
      </c>
      <c r="BR59" s="53">
        <v>379424</v>
      </c>
      <c r="BS59" s="53">
        <v>417789</v>
      </c>
      <c r="BT59" s="53">
        <v>393137</v>
      </c>
      <c r="BU59" s="203">
        <f t="shared" si="261"/>
        <v>371630.5</v>
      </c>
      <c r="BV59" s="104">
        <v>350124</v>
      </c>
      <c r="BW59" s="104">
        <v>374400</v>
      </c>
      <c r="BX59" s="104">
        <v>360247</v>
      </c>
      <c r="BY59" s="104">
        <v>352122</v>
      </c>
      <c r="BZ59" s="104">
        <v>397958</v>
      </c>
      <c r="CA59" s="104">
        <v>365361</v>
      </c>
      <c r="CB59" s="104">
        <v>378696</v>
      </c>
      <c r="CC59" s="52">
        <v>14316</v>
      </c>
      <c r="CD59" s="53">
        <v>25348</v>
      </c>
      <c r="CE59" s="53">
        <v>23663</v>
      </c>
      <c r="CF59" s="53">
        <v>26594</v>
      </c>
      <c r="CG59" s="203">
        <f t="shared" si="262"/>
        <v>25731.5</v>
      </c>
      <c r="CH59" s="104">
        <v>24869</v>
      </c>
      <c r="CI59" s="104">
        <v>27404</v>
      </c>
      <c r="CJ59" s="104">
        <v>27586</v>
      </c>
      <c r="CK59" s="104">
        <v>28011</v>
      </c>
      <c r="CL59" s="104">
        <v>34711</v>
      </c>
      <c r="CM59" s="104">
        <v>27913</v>
      </c>
      <c r="CN59" s="104">
        <v>32852</v>
      </c>
      <c r="CO59" s="106">
        <f t="shared" si="263"/>
        <v>292280</v>
      </c>
      <c r="CP59" s="107">
        <f t="shared" si="264"/>
        <v>404772</v>
      </c>
      <c r="CQ59" s="107">
        <f t="shared" si="265"/>
        <v>441452</v>
      </c>
      <c r="CR59" s="107">
        <f t="shared" si="266"/>
        <v>419731</v>
      </c>
      <c r="CS59" s="107">
        <f t="shared" si="267"/>
        <v>397362</v>
      </c>
      <c r="CT59" s="107">
        <f t="shared" si="268"/>
        <v>374993</v>
      </c>
      <c r="CU59" s="107">
        <f t="shared" si="269"/>
        <v>401804</v>
      </c>
      <c r="CV59" s="107">
        <f t="shared" si="270"/>
        <v>387833</v>
      </c>
      <c r="CW59" s="107">
        <f t="shared" si="271"/>
        <v>380133</v>
      </c>
      <c r="CX59" s="107">
        <f t="shared" si="272"/>
        <v>432669</v>
      </c>
      <c r="CY59" s="107">
        <f t="shared" si="273"/>
        <v>393274</v>
      </c>
      <c r="CZ59" s="107">
        <f t="shared" si="274"/>
        <v>411548</v>
      </c>
      <c r="DA59" s="52">
        <v>2422</v>
      </c>
      <c r="DB59" s="53">
        <v>7866</v>
      </c>
      <c r="DC59" s="53">
        <v>4596</v>
      </c>
      <c r="DD59" s="53">
        <v>3257</v>
      </c>
      <c r="DE59" s="203">
        <f t="shared" si="275"/>
        <v>2763</v>
      </c>
      <c r="DF59" s="53">
        <v>2269</v>
      </c>
      <c r="DG59" s="104">
        <v>2061</v>
      </c>
      <c r="DH59" s="104">
        <v>2181</v>
      </c>
      <c r="DI59" s="104">
        <v>1822</v>
      </c>
      <c r="DJ59" s="104">
        <v>1905</v>
      </c>
      <c r="DK59" s="104">
        <v>1873</v>
      </c>
      <c r="DL59" s="104">
        <v>2075</v>
      </c>
      <c r="DM59" s="52"/>
      <c r="DN59" s="53"/>
      <c r="DO59" s="53">
        <v>284144</v>
      </c>
      <c r="DP59" s="53">
        <v>90797</v>
      </c>
      <c r="DQ59" s="53">
        <v>20312</v>
      </c>
      <c r="DR59" s="53">
        <v>11462</v>
      </c>
      <c r="DS59" s="53">
        <v>47591</v>
      </c>
      <c r="DT59" s="104">
        <v>32036</v>
      </c>
      <c r="DU59" s="104">
        <v>7440</v>
      </c>
      <c r="DV59" s="104">
        <v>12757</v>
      </c>
      <c r="DW59" s="104">
        <v>2919</v>
      </c>
      <c r="DX59" s="104">
        <v>2641</v>
      </c>
      <c r="DY59" s="104">
        <v>2082</v>
      </c>
      <c r="DZ59" s="104">
        <v>2269</v>
      </c>
      <c r="EA59" s="52"/>
      <c r="EB59" s="53"/>
      <c r="EC59" s="53">
        <v>1056457</v>
      </c>
      <c r="ED59" s="53">
        <v>1061105</v>
      </c>
      <c r="EE59" s="53">
        <v>1044287</v>
      </c>
      <c r="EF59" s="112">
        <v>1023022</v>
      </c>
      <c r="EG59" s="112">
        <v>1019843</v>
      </c>
      <c r="EH59" s="204">
        <v>1057794</v>
      </c>
      <c r="EI59" s="104">
        <v>1126087</v>
      </c>
      <c r="EJ59" s="104">
        <v>1152081</v>
      </c>
      <c r="EK59" s="104">
        <v>1172811</v>
      </c>
      <c r="EL59" s="104">
        <v>1296756</v>
      </c>
      <c r="EM59" s="104">
        <v>1282534</v>
      </c>
      <c r="EN59" s="104">
        <v>1304230</v>
      </c>
      <c r="EO59" s="54"/>
      <c r="EP59" s="51"/>
      <c r="EQ59" s="51"/>
      <c r="ER59" s="51"/>
      <c r="ES59" s="59">
        <f t="shared" si="276"/>
        <v>1.9450591647698381E-2</v>
      </c>
      <c r="ET59" s="59">
        <f t="shared" si="277"/>
        <v>1.1204060127739189E-2</v>
      </c>
      <c r="EU59" s="59">
        <f t="shared" si="278"/>
        <v>4.6665025891240122E-2</v>
      </c>
      <c r="EV59" s="59">
        <f t="shared" si="279"/>
        <v>3.0285669988674543E-2</v>
      </c>
      <c r="EW59" s="59">
        <f t="shared" si="280"/>
        <v>6.6069495518552299E-3</v>
      </c>
      <c r="EX59" s="59">
        <f t="shared" si="281"/>
        <v>1.1073006151477197E-2</v>
      </c>
      <c r="EY59" s="59">
        <f t="shared" si="282"/>
        <v>2.4888920721241529E-3</v>
      </c>
      <c r="EZ59" s="59">
        <f t="shared" si="283"/>
        <v>2.0366206132842262E-3</v>
      </c>
      <c r="FA59" s="59">
        <f t="shared" si="284"/>
        <v>1.62334877671859E-3</v>
      </c>
      <c r="FB59" s="59">
        <f t="shared" si="285"/>
        <v>1.739723821718562E-3</v>
      </c>
    </row>
    <row r="60" spans="1:158" s="4" customFormat="1">
      <c r="A60" s="4" t="s">
        <v>61</v>
      </c>
      <c r="B60" s="112"/>
      <c r="C60" s="51"/>
      <c r="D60" s="201">
        <v>9127</v>
      </c>
      <c r="E60" s="53">
        <v>8315</v>
      </c>
      <c r="F60" s="53">
        <v>10208</v>
      </c>
      <c r="G60" s="51">
        <v>7572</v>
      </c>
      <c r="H60" s="51">
        <v>8292</v>
      </c>
      <c r="I60" s="112">
        <v>9543</v>
      </c>
      <c r="J60" s="104">
        <v>10329</v>
      </c>
      <c r="K60" s="104">
        <v>10270</v>
      </c>
      <c r="L60" s="104">
        <v>13519</v>
      </c>
      <c r="M60" s="104">
        <v>14329</v>
      </c>
      <c r="N60" s="104">
        <v>13804</v>
      </c>
      <c r="O60" s="104">
        <v>14974</v>
      </c>
      <c r="P60" s="52"/>
      <c r="Q60" s="53"/>
      <c r="R60" s="53">
        <v>375900</v>
      </c>
      <c r="S60" s="53">
        <v>362808</v>
      </c>
      <c r="T60" s="53">
        <v>365289</v>
      </c>
      <c r="U60" s="53">
        <v>368911</v>
      </c>
      <c r="V60" s="53">
        <v>388273</v>
      </c>
      <c r="W60" s="104">
        <v>408661</v>
      </c>
      <c r="X60" s="104">
        <v>441237</v>
      </c>
      <c r="Y60" s="104">
        <v>461271</v>
      </c>
      <c r="Z60" s="104">
        <v>487318</v>
      </c>
      <c r="AA60" s="104">
        <v>524408</v>
      </c>
      <c r="AB60" s="104">
        <v>524088</v>
      </c>
      <c r="AC60" s="104">
        <v>517791</v>
      </c>
      <c r="AD60" s="52"/>
      <c r="AE60" s="53"/>
      <c r="AF60" s="53">
        <v>123708</v>
      </c>
      <c r="AG60" s="53">
        <v>123649</v>
      </c>
      <c r="AH60" s="187">
        <v>129775</v>
      </c>
      <c r="AI60" s="53">
        <v>113172</v>
      </c>
      <c r="AJ60" s="53">
        <v>108101</v>
      </c>
      <c r="AK60" s="104">
        <v>106941</v>
      </c>
      <c r="AL60" s="104">
        <v>120689</v>
      </c>
      <c r="AM60" s="104">
        <v>122030</v>
      </c>
      <c r="AN60" s="104">
        <v>128318</v>
      </c>
      <c r="AO60" s="104">
        <v>146821</v>
      </c>
      <c r="AP60" s="377">
        <v>146880</v>
      </c>
      <c r="AQ60" s="52"/>
      <c r="AR60" s="53"/>
      <c r="AS60" s="53">
        <v>83169</v>
      </c>
      <c r="AT60" s="53">
        <v>89613</v>
      </c>
      <c r="AU60" s="53">
        <v>99924</v>
      </c>
      <c r="AV60" s="53">
        <v>87668</v>
      </c>
      <c r="AW60" s="53">
        <v>85846</v>
      </c>
      <c r="AX60" s="104">
        <v>83224</v>
      </c>
      <c r="AY60" s="104">
        <v>93009</v>
      </c>
      <c r="AZ60" s="104">
        <v>90179</v>
      </c>
      <c r="BA60" s="104">
        <v>88849</v>
      </c>
      <c r="BB60" s="104">
        <v>98159</v>
      </c>
      <c r="BC60" s="104">
        <v>90283</v>
      </c>
      <c r="BD60" s="52"/>
      <c r="BE60" s="53"/>
      <c r="BF60" s="56">
        <f t="shared" si="251"/>
        <v>582777</v>
      </c>
      <c r="BG60" s="56">
        <f t="shared" si="252"/>
        <v>576070</v>
      </c>
      <c r="BH60" s="56">
        <v>594988</v>
      </c>
      <c r="BI60" s="56">
        <f t="shared" si="253"/>
        <v>569751</v>
      </c>
      <c r="BJ60" s="56">
        <f t="shared" si="254"/>
        <v>582220</v>
      </c>
      <c r="BK60" s="56">
        <f t="shared" si="255"/>
        <v>598826</v>
      </c>
      <c r="BL60" s="56">
        <f t="shared" si="256"/>
        <v>654935</v>
      </c>
      <c r="BM60" s="56">
        <f t="shared" si="257"/>
        <v>673480</v>
      </c>
      <c r="BN60" s="56">
        <f t="shared" si="258"/>
        <v>704485</v>
      </c>
      <c r="BO60" s="56">
        <f t="shared" si="259"/>
        <v>769388</v>
      </c>
      <c r="BP60" s="56">
        <f t="shared" si="260"/>
        <v>761251</v>
      </c>
      <c r="BQ60" s="52">
        <v>197035</v>
      </c>
      <c r="BR60" s="53">
        <v>202122</v>
      </c>
      <c r="BS60" s="53">
        <v>215923</v>
      </c>
      <c r="BT60" s="53">
        <v>186490</v>
      </c>
      <c r="BU60" s="203">
        <f t="shared" si="261"/>
        <v>180636</v>
      </c>
      <c r="BV60" s="104">
        <v>174782</v>
      </c>
      <c r="BW60" s="104">
        <v>195291</v>
      </c>
      <c r="BX60" s="104">
        <v>192774</v>
      </c>
      <c r="BY60" s="104">
        <v>197885</v>
      </c>
      <c r="BZ60" s="104">
        <v>222340</v>
      </c>
      <c r="CA60" s="104">
        <v>215688</v>
      </c>
      <c r="CB60" s="104">
        <v>210202</v>
      </c>
      <c r="CC60" s="52">
        <v>8132</v>
      </c>
      <c r="CD60" s="53">
        <v>9396</v>
      </c>
      <c r="CE60" s="53">
        <v>11357</v>
      </c>
      <c r="CF60" s="53">
        <v>11607</v>
      </c>
      <c r="CG60" s="203">
        <f t="shared" si="262"/>
        <v>12587</v>
      </c>
      <c r="CH60" s="104">
        <v>13567</v>
      </c>
      <c r="CI60" s="104">
        <v>16732</v>
      </c>
      <c r="CJ60" s="104">
        <v>17765</v>
      </c>
      <c r="CK60" s="104">
        <v>18118</v>
      </c>
      <c r="CL60" s="104">
        <v>21377</v>
      </c>
      <c r="CM60" s="104">
        <v>20310</v>
      </c>
      <c r="CN60" s="104">
        <v>19408</v>
      </c>
      <c r="CO60" s="106">
        <f t="shared" si="263"/>
        <v>205167</v>
      </c>
      <c r="CP60" s="107">
        <f t="shared" si="264"/>
        <v>211518</v>
      </c>
      <c r="CQ60" s="107">
        <f t="shared" si="265"/>
        <v>227280</v>
      </c>
      <c r="CR60" s="107">
        <f t="shared" si="266"/>
        <v>198097</v>
      </c>
      <c r="CS60" s="107">
        <f t="shared" si="267"/>
        <v>193223</v>
      </c>
      <c r="CT60" s="107">
        <f t="shared" si="268"/>
        <v>188349</v>
      </c>
      <c r="CU60" s="107">
        <f t="shared" si="269"/>
        <v>212023</v>
      </c>
      <c r="CV60" s="107">
        <f t="shared" si="270"/>
        <v>210539</v>
      </c>
      <c r="CW60" s="107">
        <f t="shared" si="271"/>
        <v>216003</v>
      </c>
      <c r="CX60" s="107">
        <f t="shared" si="272"/>
        <v>243717</v>
      </c>
      <c r="CY60" s="107">
        <f t="shared" si="273"/>
        <v>235998</v>
      </c>
      <c r="CZ60" s="107">
        <f t="shared" si="274"/>
        <v>229610</v>
      </c>
      <c r="DA60" s="52">
        <v>1710</v>
      </c>
      <c r="DB60" s="53">
        <v>1744</v>
      </c>
      <c r="DC60" s="53">
        <v>2419</v>
      </c>
      <c r="DD60" s="53">
        <v>2743</v>
      </c>
      <c r="DE60" s="203">
        <f t="shared" si="275"/>
        <v>2279.5</v>
      </c>
      <c r="DF60" s="53">
        <v>1816</v>
      </c>
      <c r="DG60" s="104">
        <v>1675</v>
      </c>
      <c r="DH60" s="104">
        <v>1670</v>
      </c>
      <c r="DI60" s="104">
        <v>1164</v>
      </c>
      <c r="DJ60" s="104">
        <v>1263</v>
      </c>
      <c r="DK60" s="104">
        <v>1165</v>
      </c>
      <c r="DL60" s="104">
        <v>1272</v>
      </c>
      <c r="DM60" s="52"/>
      <c r="DN60" s="53"/>
      <c r="DO60" s="53">
        <v>28132</v>
      </c>
      <c r="DP60" s="53">
        <v>13407</v>
      </c>
      <c r="DQ60" s="53">
        <v>14418</v>
      </c>
      <c r="DR60" s="53">
        <v>13951</v>
      </c>
      <c r="DS60" s="53">
        <v>14771</v>
      </c>
      <c r="DT60" s="104">
        <v>21930</v>
      </c>
      <c r="DU60" s="104">
        <v>10310</v>
      </c>
      <c r="DV60" s="104">
        <v>8590</v>
      </c>
      <c r="DW60" s="104">
        <v>7393</v>
      </c>
      <c r="DX60" s="104">
        <v>3322</v>
      </c>
      <c r="DY60" s="104">
        <v>2620</v>
      </c>
      <c r="DZ60" s="104">
        <v>1667</v>
      </c>
      <c r="EA60" s="52"/>
      <c r="EB60" s="53"/>
      <c r="EC60" s="53">
        <v>620036</v>
      </c>
      <c r="ED60" s="53">
        <v>597792</v>
      </c>
      <c r="EE60" s="53">
        <v>619614</v>
      </c>
      <c r="EF60" s="112">
        <v>591274</v>
      </c>
      <c r="EG60" s="112">
        <v>605283</v>
      </c>
      <c r="EH60" s="204">
        <v>630299</v>
      </c>
      <c r="EI60" s="104">
        <v>675574</v>
      </c>
      <c r="EJ60" s="104">
        <v>692340</v>
      </c>
      <c r="EK60" s="104">
        <v>725397</v>
      </c>
      <c r="EL60" s="104">
        <v>787039</v>
      </c>
      <c r="EM60" s="104">
        <v>777675</v>
      </c>
      <c r="EN60" s="104">
        <v>765314</v>
      </c>
      <c r="EO60" s="54"/>
      <c r="EP60" s="51"/>
      <c r="EQ60" s="51"/>
      <c r="ER60" s="51"/>
      <c r="ES60" s="59">
        <f t="shared" si="276"/>
        <v>2.3269325741510038E-2</v>
      </c>
      <c r="ET60" s="59">
        <f t="shared" si="277"/>
        <v>2.3594813910302163E-2</v>
      </c>
      <c r="EU60" s="59">
        <f t="shared" si="278"/>
        <v>2.440346086045701E-2</v>
      </c>
      <c r="EV60" s="59">
        <f t="shared" si="279"/>
        <v>3.4793010936079546E-2</v>
      </c>
      <c r="EW60" s="59">
        <f t="shared" si="280"/>
        <v>1.5261096489799786E-2</v>
      </c>
      <c r="EX60" s="59">
        <f t="shared" si="281"/>
        <v>1.2407198775168269E-2</v>
      </c>
      <c r="EY60" s="59">
        <f t="shared" si="282"/>
        <v>1.0191660566558725E-2</v>
      </c>
      <c r="EZ60" s="59">
        <f t="shared" si="283"/>
        <v>4.2208835902668102E-3</v>
      </c>
      <c r="FA60" s="59">
        <f t="shared" si="284"/>
        <v>3.3690166200533644E-3</v>
      </c>
      <c r="FB60" s="59">
        <f t="shared" si="285"/>
        <v>2.1781909124882074E-3</v>
      </c>
    </row>
    <row r="61" spans="1:158" s="4" customFormat="1">
      <c r="A61" s="4" t="s">
        <v>62</v>
      </c>
      <c r="B61" s="112"/>
      <c r="C61" s="51"/>
      <c r="D61" s="201">
        <v>991</v>
      </c>
      <c r="E61" s="53">
        <v>1161</v>
      </c>
      <c r="F61" s="53">
        <v>932</v>
      </c>
      <c r="G61" s="51">
        <v>1054</v>
      </c>
      <c r="H61" s="51">
        <v>1095</v>
      </c>
      <c r="I61" s="112">
        <v>2004</v>
      </c>
      <c r="J61" s="104">
        <v>950</v>
      </c>
      <c r="K61" s="104">
        <v>1515</v>
      </c>
      <c r="L61" s="104">
        <v>1578</v>
      </c>
      <c r="M61" s="104">
        <v>1507</v>
      </c>
      <c r="N61" s="104">
        <v>1400</v>
      </c>
      <c r="O61" s="104">
        <v>1360</v>
      </c>
      <c r="P61" s="52"/>
      <c r="Q61" s="53"/>
      <c r="R61" s="53">
        <v>48419</v>
      </c>
      <c r="S61" s="53">
        <v>46536</v>
      </c>
      <c r="T61" s="53">
        <v>44636</v>
      </c>
      <c r="U61" s="53">
        <v>45032</v>
      </c>
      <c r="V61" s="53">
        <v>47683</v>
      </c>
      <c r="W61" s="104">
        <v>48840</v>
      </c>
      <c r="X61" s="104">
        <v>55038</v>
      </c>
      <c r="Y61" s="104">
        <v>57834</v>
      </c>
      <c r="Z61" s="104">
        <v>60156</v>
      </c>
      <c r="AA61" s="104">
        <v>62609</v>
      </c>
      <c r="AB61" s="104">
        <v>62292</v>
      </c>
      <c r="AC61" s="104">
        <v>62566</v>
      </c>
      <c r="AD61" s="52"/>
      <c r="AE61" s="53"/>
      <c r="AF61" s="53">
        <v>16147</v>
      </c>
      <c r="AG61" s="53">
        <v>15853</v>
      </c>
      <c r="AH61" s="187">
        <v>15099</v>
      </c>
      <c r="AI61" s="53">
        <v>14309</v>
      </c>
      <c r="AJ61" s="53">
        <v>13558</v>
      </c>
      <c r="AK61" s="104">
        <v>12110</v>
      </c>
      <c r="AL61" s="104">
        <v>12637</v>
      </c>
      <c r="AM61" s="104">
        <v>12237</v>
      </c>
      <c r="AN61" s="104">
        <v>12210</v>
      </c>
      <c r="AO61" s="104">
        <v>12344</v>
      </c>
      <c r="AP61" s="377">
        <v>13030</v>
      </c>
      <c r="AQ61" s="52"/>
      <c r="AR61" s="53"/>
      <c r="AS61" s="53">
        <v>10927</v>
      </c>
      <c r="AT61" s="53">
        <v>11696</v>
      </c>
      <c r="AU61" s="53">
        <v>11376</v>
      </c>
      <c r="AV61" s="53">
        <v>11678</v>
      </c>
      <c r="AW61" s="53">
        <v>11310</v>
      </c>
      <c r="AX61" s="104">
        <v>10528</v>
      </c>
      <c r="AY61" s="104">
        <v>10044</v>
      </c>
      <c r="AZ61" s="104">
        <v>9522</v>
      </c>
      <c r="BA61" s="104">
        <v>8671</v>
      </c>
      <c r="BB61" s="104">
        <v>8247</v>
      </c>
      <c r="BC61" s="104">
        <v>7733</v>
      </c>
      <c r="BD61" s="52"/>
      <c r="BE61" s="53"/>
      <c r="BF61" s="56">
        <f t="shared" si="251"/>
        <v>75493</v>
      </c>
      <c r="BG61" s="56">
        <f t="shared" si="252"/>
        <v>74085</v>
      </c>
      <c r="BH61" s="56">
        <v>71111</v>
      </c>
      <c r="BI61" s="56">
        <f t="shared" si="253"/>
        <v>71019</v>
      </c>
      <c r="BJ61" s="56">
        <f t="shared" si="254"/>
        <v>72551</v>
      </c>
      <c r="BK61" s="56">
        <f t="shared" si="255"/>
        <v>71478</v>
      </c>
      <c r="BL61" s="56">
        <f t="shared" si="256"/>
        <v>77719</v>
      </c>
      <c r="BM61" s="56">
        <f t="shared" si="257"/>
        <v>79593</v>
      </c>
      <c r="BN61" s="56">
        <f t="shared" si="258"/>
        <v>81037</v>
      </c>
      <c r="BO61" s="56">
        <f t="shared" si="259"/>
        <v>83200</v>
      </c>
      <c r="BP61" s="56">
        <f t="shared" si="260"/>
        <v>83055</v>
      </c>
      <c r="BQ61" s="52">
        <v>25531</v>
      </c>
      <c r="BR61" s="53">
        <v>25904</v>
      </c>
      <c r="BS61" s="53">
        <v>25034</v>
      </c>
      <c r="BT61" s="53">
        <v>23740</v>
      </c>
      <c r="BU61" s="203">
        <f t="shared" si="261"/>
        <v>22244.5</v>
      </c>
      <c r="BV61" s="104">
        <v>20749</v>
      </c>
      <c r="BW61" s="104">
        <v>20869</v>
      </c>
      <c r="BX61" s="104">
        <v>19888</v>
      </c>
      <c r="BY61" s="104">
        <v>19166</v>
      </c>
      <c r="BZ61" s="104">
        <v>18831</v>
      </c>
      <c r="CA61" s="104">
        <v>19035</v>
      </c>
      <c r="CB61" s="104">
        <v>17790</v>
      </c>
      <c r="CC61" s="52">
        <v>1193</v>
      </c>
      <c r="CD61" s="53">
        <v>1302</v>
      </c>
      <c r="CE61" s="53">
        <v>1268</v>
      </c>
      <c r="CF61" s="53">
        <v>1444</v>
      </c>
      <c r="CG61" s="203">
        <f t="shared" si="262"/>
        <v>1579</v>
      </c>
      <c r="CH61" s="104">
        <v>1714</v>
      </c>
      <c r="CI61" s="104">
        <v>1706</v>
      </c>
      <c r="CJ61" s="104">
        <v>1758</v>
      </c>
      <c r="CK61" s="104">
        <v>1624</v>
      </c>
      <c r="CL61" s="104">
        <v>1641</v>
      </c>
      <c r="CM61" s="104">
        <v>1623</v>
      </c>
      <c r="CN61" s="104">
        <v>1567</v>
      </c>
      <c r="CO61" s="106">
        <f t="shared" si="263"/>
        <v>26724</v>
      </c>
      <c r="CP61" s="107">
        <f t="shared" si="264"/>
        <v>27206</v>
      </c>
      <c r="CQ61" s="107">
        <f t="shared" si="265"/>
        <v>26302</v>
      </c>
      <c r="CR61" s="107">
        <f t="shared" si="266"/>
        <v>25184</v>
      </c>
      <c r="CS61" s="107">
        <f t="shared" si="267"/>
        <v>23823.5</v>
      </c>
      <c r="CT61" s="107">
        <f t="shared" si="268"/>
        <v>22463</v>
      </c>
      <c r="CU61" s="107">
        <f t="shared" si="269"/>
        <v>22575</v>
      </c>
      <c r="CV61" s="107">
        <f t="shared" si="270"/>
        <v>21646</v>
      </c>
      <c r="CW61" s="107">
        <f t="shared" si="271"/>
        <v>20790</v>
      </c>
      <c r="CX61" s="107">
        <f t="shared" si="272"/>
        <v>20472</v>
      </c>
      <c r="CY61" s="107">
        <f t="shared" si="273"/>
        <v>20658</v>
      </c>
      <c r="CZ61" s="107">
        <f t="shared" si="274"/>
        <v>19357</v>
      </c>
      <c r="DA61" s="52">
        <v>350</v>
      </c>
      <c r="DB61" s="53">
        <v>343</v>
      </c>
      <c r="DC61" s="53">
        <v>173</v>
      </c>
      <c r="DD61" s="53">
        <v>803</v>
      </c>
      <c r="DE61" s="203">
        <f t="shared" si="275"/>
        <v>489</v>
      </c>
      <c r="DF61" s="53">
        <v>175</v>
      </c>
      <c r="DG61" s="104">
        <v>106</v>
      </c>
      <c r="DH61" s="104">
        <v>113</v>
      </c>
      <c r="DI61" s="104">
        <v>91</v>
      </c>
      <c r="DJ61" s="104">
        <v>119</v>
      </c>
      <c r="DK61" s="104">
        <v>105</v>
      </c>
      <c r="DL61" s="104">
        <v>113</v>
      </c>
      <c r="DM61" s="52"/>
      <c r="DN61" s="53"/>
      <c r="DO61" s="53">
        <v>2628</v>
      </c>
      <c r="DP61" s="53">
        <v>2161</v>
      </c>
      <c r="DQ61" s="53">
        <v>2057</v>
      </c>
      <c r="DR61" s="53">
        <v>406</v>
      </c>
      <c r="DS61" s="53">
        <v>1175</v>
      </c>
      <c r="DT61" s="104">
        <v>3753</v>
      </c>
      <c r="DU61" s="104">
        <v>416</v>
      </c>
      <c r="DV61" s="104">
        <v>274</v>
      </c>
      <c r="DW61" s="104">
        <v>285</v>
      </c>
      <c r="DX61" s="104">
        <v>109</v>
      </c>
      <c r="DY61" s="104">
        <v>106</v>
      </c>
      <c r="DZ61" s="104">
        <v>64</v>
      </c>
      <c r="EA61" s="52"/>
      <c r="EB61" s="53"/>
      <c r="EC61" s="53">
        <v>79112</v>
      </c>
      <c r="ED61" s="53">
        <v>77407</v>
      </c>
      <c r="EE61" s="53">
        <v>74100</v>
      </c>
      <c r="EF61" s="112">
        <v>72479</v>
      </c>
      <c r="EG61" s="112">
        <v>74821</v>
      </c>
      <c r="EH61" s="204">
        <v>77235</v>
      </c>
      <c r="EI61" s="104">
        <v>79085</v>
      </c>
      <c r="EJ61" s="104">
        <v>81382</v>
      </c>
      <c r="EK61" s="104">
        <v>82900</v>
      </c>
      <c r="EL61" s="104">
        <v>84816</v>
      </c>
      <c r="EM61" s="104">
        <v>84561</v>
      </c>
      <c r="EN61" s="104">
        <v>83460</v>
      </c>
      <c r="EO61" s="54"/>
      <c r="EP61" s="51"/>
      <c r="EQ61" s="51"/>
      <c r="ER61" s="51"/>
      <c r="ES61" s="59">
        <f t="shared" si="276"/>
        <v>2.775978407557355E-2</v>
      </c>
      <c r="ET61" s="59">
        <f t="shared" si="277"/>
        <v>5.6016225389423141E-3</v>
      </c>
      <c r="EU61" s="59">
        <f t="shared" si="278"/>
        <v>1.5704147231392258E-2</v>
      </c>
      <c r="EV61" s="59">
        <f t="shared" si="279"/>
        <v>4.8591959603806564E-2</v>
      </c>
      <c r="EW61" s="59">
        <f t="shared" si="280"/>
        <v>5.2601631156350762E-3</v>
      </c>
      <c r="EX61" s="59">
        <f t="shared" si="281"/>
        <v>3.3668378756973286E-3</v>
      </c>
      <c r="EY61" s="59">
        <f t="shared" si="282"/>
        <v>3.4378769601930035E-3</v>
      </c>
      <c r="EZ61" s="59">
        <f t="shared" si="283"/>
        <v>1.2851348802112809E-3</v>
      </c>
      <c r="FA61" s="59">
        <f t="shared" si="284"/>
        <v>1.2535329525431346E-3</v>
      </c>
      <c r="FB61" s="59">
        <f t="shared" si="285"/>
        <v>7.6683441169422481E-4</v>
      </c>
    </row>
    <row r="62" spans="1:158" s="4" customFormat="1">
      <c r="A62" s="46" t="s">
        <v>65</v>
      </c>
      <c r="B62" s="108"/>
      <c r="C62" s="61"/>
      <c r="D62" s="188">
        <v>716</v>
      </c>
      <c r="E62" s="63">
        <v>465</v>
      </c>
      <c r="F62" s="63">
        <v>656</v>
      </c>
      <c r="G62" s="61">
        <v>540</v>
      </c>
      <c r="H62" s="61">
        <v>386</v>
      </c>
      <c r="I62" s="108">
        <v>537</v>
      </c>
      <c r="J62" s="109">
        <v>656</v>
      </c>
      <c r="K62" s="109">
        <v>765</v>
      </c>
      <c r="L62" s="109">
        <v>762</v>
      </c>
      <c r="M62" s="109">
        <v>786</v>
      </c>
      <c r="N62" s="109">
        <v>730</v>
      </c>
      <c r="O62" s="109">
        <v>809</v>
      </c>
      <c r="P62" s="62"/>
      <c r="Q62" s="63"/>
      <c r="R62" s="63">
        <v>23088</v>
      </c>
      <c r="S62" s="63">
        <v>21925</v>
      </c>
      <c r="T62" s="63">
        <v>20842</v>
      </c>
      <c r="U62" s="63">
        <v>22548</v>
      </c>
      <c r="V62" s="63">
        <v>23160</v>
      </c>
      <c r="W62" s="109">
        <v>23442</v>
      </c>
      <c r="X62" s="109">
        <v>24891</v>
      </c>
      <c r="Y62" s="109">
        <v>26534</v>
      </c>
      <c r="Z62" s="109">
        <v>28629</v>
      </c>
      <c r="AA62" s="109">
        <v>30907</v>
      </c>
      <c r="AB62" s="109">
        <v>31083</v>
      </c>
      <c r="AC62" s="109">
        <v>30098</v>
      </c>
      <c r="AD62" s="62"/>
      <c r="AE62" s="63"/>
      <c r="AF62" s="63">
        <v>6180</v>
      </c>
      <c r="AG62" s="63">
        <v>6026</v>
      </c>
      <c r="AH62" s="189">
        <v>6467</v>
      </c>
      <c r="AI62" s="63">
        <v>6261</v>
      </c>
      <c r="AJ62" s="63">
        <v>6133</v>
      </c>
      <c r="AK62" s="109">
        <v>5746</v>
      </c>
      <c r="AL62" s="109">
        <v>6336</v>
      </c>
      <c r="AM62" s="109">
        <v>6763</v>
      </c>
      <c r="AN62" s="109">
        <v>6749</v>
      </c>
      <c r="AO62" s="109">
        <v>7144</v>
      </c>
      <c r="AP62" s="378">
        <v>7544</v>
      </c>
      <c r="AQ62" s="62"/>
      <c r="AR62" s="63"/>
      <c r="AS62" s="63">
        <v>6151</v>
      </c>
      <c r="AT62" s="63">
        <v>6853</v>
      </c>
      <c r="AU62" s="63">
        <v>6791</v>
      </c>
      <c r="AV62" s="63">
        <v>6736</v>
      </c>
      <c r="AW62" s="63">
        <v>6208</v>
      </c>
      <c r="AX62" s="109">
        <v>5942</v>
      </c>
      <c r="AY62" s="109">
        <v>5544</v>
      </c>
      <c r="AZ62" s="109">
        <v>5733</v>
      </c>
      <c r="BA62" s="109">
        <v>5719</v>
      </c>
      <c r="BB62" s="109">
        <v>5966</v>
      </c>
      <c r="BC62" s="109">
        <v>5703</v>
      </c>
      <c r="BD62" s="62"/>
      <c r="BE62" s="63"/>
      <c r="BF62" s="65">
        <f t="shared" si="251"/>
        <v>35419</v>
      </c>
      <c r="BG62" s="65">
        <f t="shared" si="252"/>
        <v>34804</v>
      </c>
      <c r="BH62" s="65">
        <v>34100</v>
      </c>
      <c r="BI62" s="65">
        <f t="shared" si="253"/>
        <v>35545</v>
      </c>
      <c r="BJ62" s="65">
        <f t="shared" si="254"/>
        <v>35501</v>
      </c>
      <c r="BK62" s="65">
        <f t="shared" si="255"/>
        <v>35130</v>
      </c>
      <c r="BL62" s="65">
        <f t="shared" si="256"/>
        <v>36771</v>
      </c>
      <c r="BM62" s="65">
        <f t="shared" si="257"/>
        <v>39030</v>
      </c>
      <c r="BN62" s="65">
        <f t="shared" si="258"/>
        <v>41097</v>
      </c>
      <c r="BO62" s="65">
        <f t="shared" si="259"/>
        <v>44017</v>
      </c>
      <c r="BP62" s="65">
        <f t="shared" si="260"/>
        <v>44330</v>
      </c>
      <c r="BQ62" s="62">
        <v>11455</v>
      </c>
      <c r="BR62" s="63">
        <v>11879</v>
      </c>
      <c r="BS62" s="63">
        <v>12275</v>
      </c>
      <c r="BT62" s="63">
        <v>11853</v>
      </c>
      <c r="BU62" s="124">
        <f t="shared" si="261"/>
        <v>11011</v>
      </c>
      <c r="BV62" s="109">
        <v>10169</v>
      </c>
      <c r="BW62" s="109">
        <v>10582</v>
      </c>
      <c r="BX62" s="109">
        <v>11006</v>
      </c>
      <c r="BY62" s="109">
        <v>10964</v>
      </c>
      <c r="BZ62" s="109">
        <v>11398</v>
      </c>
      <c r="CA62" s="109">
        <v>11545</v>
      </c>
      <c r="CB62" s="109">
        <v>10878</v>
      </c>
      <c r="CC62" s="62">
        <v>722</v>
      </c>
      <c r="CD62" s="63">
        <v>850</v>
      </c>
      <c r="CE62" s="63">
        <v>898</v>
      </c>
      <c r="CF62" s="63">
        <v>1017</v>
      </c>
      <c r="CG62" s="124">
        <f t="shared" si="262"/>
        <v>1018.5</v>
      </c>
      <c r="CH62" s="109">
        <v>1020</v>
      </c>
      <c r="CI62" s="109">
        <v>1204</v>
      </c>
      <c r="CJ62" s="109">
        <v>1378</v>
      </c>
      <c r="CK62" s="109">
        <v>1381</v>
      </c>
      <c r="CL62" s="109">
        <v>1563</v>
      </c>
      <c r="CM62" s="109">
        <v>1546</v>
      </c>
      <c r="CN62" s="109">
        <v>1352</v>
      </c>
      <c r="CO62" s="110">
        <f t="shared" si="263"/>
        <v>12177</v>
      </c>
      <c r="CP62" s="111">
        <f t="shared" si="264"/>
        <v>12729</v>
      </c>
      <c r="CQ62" s="111">
        <f t="shared" si="265"/>
        <v>13173</v>
      </c>
      <c r="CR62" s="111">
        <f t="shared" si="266"/>
        <v>12870</v>
      </c>
      <c r="CS62" s="111">
        <f t="shared" si="267"/>
        <v>12029.5</v>
      </c>
      <c r="CT62" s="111">
        <f t="shared" si="268"/>
        <v>11189</v>
      </c>
      <c r="CU62" s="111">
        <f t="shared" si="269"/>
        <v>11786</v>
      </c>
      <c r="CV62" s="111">
        <f t="shared" si="270"/>
        <v>12384</v>
      </c>
      <c r="CW62" s="111">
        <f t="shared" si="271"/>
        <v>12345</v>
      </c>
      <c r="CX62" s="111">
        <f t="shared" si="272"/>
        <v>12961</v>
      </c>
      <c r="CY62" s="111">
        <f t="shared" si="273"/>
        <v>13091</v>
      </c>
      <c r="CZ62" s="111">
        <f t="shared" si="274"/>
        <v>12230</v>
      </c>
      <c r="DA62" s="62">
        <v>154</v>
      </c>
      <c r="DB62" s="63">
        <v>150</v>
      </c>
      <c r="DC62" s="63">
        <v>85</v>
      </c>
      <c r="DD62" s="63">
        <v>127</v>
      </c>
      <c r="DE62" s="124">
        <f t="shared" si="275"/>
        <v>313</v>
      </c>
      <c r="DF62" s="63">
        <v>499</v>
      </c>
      <c r="DG62" s="109">
        <v>94</v>
      </c>
      <c r="DH62" s="109">
        <v>112</v>
      </c>
      <c r="DI62" s="109">
        <v>123</v>
      </c>
      <c r="DJ62" s="109">
        <v>149</v>
      </c>
      <c r="DK62" s="109">
        <v>156</v>
      </c>
      <c r="DL62" s="109">
        <v>208</v>
      </c>
      <c r="DM62" s="62"/>
      <c r="DN62" s="63"/>
      <c r="DO62" s="63">
        <v>1301</v>
      </c>
      <c r="DP62" s="63">
        <v>1146</v>
      </c>
      <c r="DQ62" s="63">
        <v>309</v>
      </c>
      <c r="DR62" s="63">
        <v>404</v>
      </c>
      <c r="DS62" s="63">
        <v>841</v>
      </c>
      <c r="DT62" s="109">
        <v>684</v>
      </c>
      <c r="DU62" s="109">
        <v>404</v>
      </c>
      <c r="DV62" s="109">
        <v>120</v>
      </c>
      <c r="DW62" s="109">
        <v>332</v>
      </c>
      <c r="DX62" s="109">
        <v>172</v>
      </c>
      <c r="DY62" s="109">
        <v>83</v>
      </c>
      <c r="DZ62" s="109">
        <v>189</v>
      </c>
      <c r="EA62" s="62"/>
      <c r="EB62" s="63"/>
      <c r="EC62" s="63">
        <v>37436</v>
      </c>
      <c r="ED62" s="63">
        <v>36415</v>
      </c>
      <c r="EE62" s="63">
        <v>35065</v>
      </c>
      <c r="EF62" s="108">
        <v>36489</v>
      </c>
      <c r="EG62" s="108">
        <v>36728</v>
      </c>
      <c r="EH62" s="190">
        <v>36351</v>
      </c>
      <c r="EI62" s="109">
        <v>37831</v>
      </c>
      <c r="EJ62" s="109">
        <v>39915</v>
      </c>
      <c r="EK62" s="109">
        <v>42191</v>
      </c>
      <c r="EL62" s="109">
        <v>44975</v>
      </c>
      <c r="EM62" s="109">
        <v>45143</v>
      </c>
      <c r="EN62" s="109">
        <v>43534</v>
      </c>
      <c r="EO62" s="82"/>
      <c r="EP62" s="61"/>
      <c r="EQ62" s="61"/>
      <c r="ER62" s="61"/>
      <c r="ES62" s="70">
        <f t="shared" si="276"/>
        <v>8.8122059033224013E-3</v>
      </c>
      <c r="ET62" s="70">
        <f t="shared" si="277"/>
        <v>1.107182986653512E-2</v>
      </c>
      <c r="EU62" s="70">
        <f t="shared" si="278"/>
        <v>2.2898061424526248E-2</v>
      </c>
      <c r="EV62" s="70">
        <f t="shared" si="279"/>
        <v>1.8816538747214655E-2</v>
      </c>
      <c r="EW62" s="70">
        <f t="shared" si="280"/>
        <v>1.0679072718141207E-2</v>
      </c>
      <c r="EX62" s="70">
        <f t="shared" si="281"/>
        <v>3.0063885757234121E-3</v>
      </c>
      <c r="EY62" s="70">
        <f t="shared" si="282"/>
        <v>7.8689767959991466E-3</v>
      </c>
      <c r="EZ62" s="70">
        <f t="shared" si="283"/>
        <v>3.8243468593663148E-3</v>
      </c>
      <c r="FA62" s="70">
        <f t="shared" si="284"/>
        <v>1.8386017765766563E-3</v>
      </c>
      <c r="FB62" s="70">
        <f t="shared" si="285"/>
        <v>4.3414342812514353E-3</v>
      </c>
    </row>
    <row r="63" spans="1:158" s="4" customFormat="1">
      <c r="A63" s="206" t="s">
        <v>39</v>
      </c>
      <c r="B63" s="108"/>
      <c r="C63" s="61"/>
      <c r="D63" s="188">
        <v>1770</v>
      </c>
      <c r="E63" s="63">
        <v>2470</v>
      </c>
      <c r="F63" s="63">
        <v>1599</v>
      </c>
      <c r="G63" s="61">
        <v>1779</v>
      </c>
      <c r="H63" s="61">
        <v>1034</v>
      </c>
      <c r="I63" s="108">
        <v>768</v>
      </c>
      <c r="J63" s="109">
        <v>737</v>
      </c>
      <c r="K63" s="109">
        <v>840</v>
      </c>
      <c r="L63" s="109">
        <v>660</v>
      </c>
      <c r="M63" s="109">
        <v>691</v>
      </c>
      <c r="N63" s="109">
        <v>640</v>
      </c>
      <c r="O63" s="109">
        <v>851</v>
      </c>
      <c r="P63" s="62"/>
      <c r="Q63" s="63"/>
      <c r="R63" s="63">
        <v>38547</v>
      </c>
      <c r="S63" s="63">
        <v>37903</v>
      </c>
      <c r="T63" s="63">
        <v>37358</v>
      </c>
      <c r="U63" s="63">
        <v>35471</v>
      </c>
      <c r="V63" s="63">
        <v>36976</v>
      </c>
      <c r="W63" s="109">
        <v>41970</v>
      </c>
      <c r="X63" s="109">
        <v>44542</v>
      </c>
      <c r="Y63" s="109">
        <v>46690</v>
      </c>
      <c r="Z63" s="109">
        <v>48842</v>
      </c>
      <c r="AA63" s="109">
        <v>52875</v>
      </c>
      <c r="AB63" s="109">
        <v>46507</v>
      </c>
      <c r="AC63" s="109">
        <v>47791</v>
      </c>
      <c r="AD63" s="62"/>
      <c r="AE63" s="63"/>
      <c r="AF63" s="63">
        <v>24223</v>
      </c>
      <c r="AG63" s="63">
        <v>26966</v>
      </c>
      <c r="AH63" s="189">
        <v>25036</v>
      </c>
      <c r="AI63" s="63">
        <v>23099</v>
      </c>
      <c r="AJ63" s="63">
        <v>21863</v>
      </c>
      <c r="AK63" s="109">
        <v>26350</v>
      </c>
      <c r="AL63" s="109">
        <v>30226</v>
      </c>
      <c r="AM63" s="109">
        <v>33519</v>
      </c>
      <c r="AN63" s="109">
        <v>37789</v>
      </c>
      <c r="AO63" s="109">
        <v>46922</v>
      </c>
      <c r="AP63" s="378">
        <v>26711</v>
      </c>
      <c r="AQ63" s="62"/>
      <c r="AR63" s="63"/>
      <c r="AS63" s="63">
        <v>11419</v>
      </c>
      <c r="AT63" s="63">
        <v>13676</v>
      </c>
      <c r="AU63" s="63">
        <v>12440</v>
      </c>
      <c r="AV63" s="63">
        <v>11861</v>
      </c>
      <c r="AW63" s="63">
        <v>11694</v>
      </c>
      <c r="AX63" s="109">
        <v>16701</v>
      </c>
      <c r="AY63" s="109">
        <v>19475</v>
      </c>
      <c r="AZ63" s="109">
        <v>23312</v>
      </c>
      <c r="BA63" s="109">
        <v>27430</v>
      </c>
      <c r="BB63" s="109">
        <v>35605</v>
      </c>
      <c r="BC63" s="109">
        <v>11571</v>
      </c>
      <c r="BD63" s="62"/>
      <c r="BE63" s="63"/>
      <c r="BF63" s="65">
        <f t="shared" si="251"/>
        <v>74189</v>
      </c>
      <c r="BG63" s="65">
        <f t="shared" si="252"/>
        <v>78545</v>
      </c>
      <c r="BH63" s="65">
        <v>74834</v>
      </c>
      <c r="BI63" s="65">
        <f t="shared" si="253"/>
        <v>70431</v>
      </c>
      <c r="BJ63" s="65">
        <f t="shared" si="254"/>
        <v>70533</v>
      </c>
      <c r="BK63" s="65">
        <f t="shared" si="255"/>
        <v>85021</v>
      </c>
      <c r="BL63" s="65">
        <f t="shared" si="256"/>
        <v>94243</v>
      </c>
      <c r="BM63" s="65">
        <f t="shared" si="257"/>
        <v>103521</v>
      </c>
      <c r="BN63" s="65">
        <f t="shared" si="258"/>
        <v>114061</v>
      </c>
      <c r="BO63" s="65">
        <f t="shared" si="259"/>
        <v>135402</v>
      </c>
      <c r="BP63" s="65">
        <f t="shared" si="260"/>
        <v>84789</v>
      </c>
      <c r="BQ63" s="62">
        <v>34176</v>
      </c>
      <c r="BR63" s="63">
        <v>38899</v>
      </c>
      <c r="BS63" s="63">
        <v>35667</v>
      </c>
      <c r="BT63" s="63">
        <v>33061</v>
      </c>
      <c r="BU63" s="124">
        <f t="shared" si="261"/>
        <v>36588.5</v>
      </c>
      <c r="BV63" s="109">
        <v>40116</v>
      </c>
      <c r="BW63" s="109">
        <v>46185</v>
      </c>
      <c r="BX63" s="109">
        <v>52550</v>
      </c>
      <c r="BY63" s="109">
        <v>59834</v>
      </c>
      <c r="BZ63" s="109">
        <v>74905</v>
      </c>
      <c r="CA63" s="109">
        <v>35302</v>
      </c>
      <c r="CB63" s="109">
        <v>36929</v>
      </c>
      <c r="CC63" s="62">
        <v>1305</v>
      </c>
      <c r="CD63" s="63">
        <v>1569</v>
      </c>
      <c r="CE63" s="63">
        <v>1603</v>
      </c>
      <c r="CF63" s="63">
        <v>1781</v>
      </c>
      <c r="CG63" s="124">
        <f t="shared" si="262"/>
        <v>2277</v>
      </c>
      <c r="CH63" s="109">
        <v>2773</v>
      </c>
      <c r="CI63" s="109">
        <v>3295</v>
      </c>
      <c r="CJ63" s="109">
        <v>4079</v>
      </c>
      <c r="CK63" s="109">
        <v>5141</v>
      </c>
      <c r="CL63" s="109">
        <v>6979</v>
      </c>
      <c r="CM63" s="109">
        <v>2736</v>
      </c>
      <c r="CN63" s="109">
        <v>3141</v>
      </c>
      <c r="CO63" s="110">
        <f t="shared" si="263"/>
        <v>35481</v>
      </c>
      <c r="CP63" s="111">
        <f t="shared" si="264"/>
        <v>40468</v>
      </c>
      <c r="CQ63" s="111">
        <f t="shared" si="265"/>
        <v>37270</v>
      </c>
      <c r="CR63" s="111">
        <f t="shared" si="266"/>
        <v>34842</v>
      </c>
      <c r="CS63" s="111">
        <f t="shared" si="267"/>
        <v>38865.5</v>
      </c>
      <c r="CT63" s="111">
        <f t="shared" si="268"/>
        <v>42889</v>
      </c>
      <c r="CU63" s="111">
        <f t="shared" si="269"/>
        <v>49480</v>
      </c>
      <c r="CV63" s="111">
        <f t="shared" si="270"/>
        <v>56629</v>
      </c>
      <c r="CW63" s="111">
        <f t="shared" si="271"/>
        <v>64975</v>
      </c>
      <c r="CX63" s="111">
        <f t="shared" si="272"/>
        <v>81884</v>
      </c>
      <c r="CY63" s="111">
        <f t="shared" si="273"/>
        <v>38038</v>
      </c>
      <c r="CZ63" s="111">
        <f t="shared" si="274"/>
        <v>40070</v>
      </c>
      <c r="DA63" s="62">
        <v>161</v>
      </c>
      <c r="DB63" s="63">
        <v>174</v>
      </c>
      <c r="DC63" s="63">
        <v>206</v>
      </c>
      <c r="DD63" s="63">
        <v>118</v>
      </c>
      <c r="DE63" s="124">
        <f t="shared" si="275"/>
        <v>140</v>
      </c>
      <c r="DF63" s="63">
        <v>162</v>
      </c>
      <c r="DG63" s="109">
        <v>221</v>
      </c>
      <c r="DH63" s="109">
        <v>202</v>
      </c>
      <c r="DI63" s="109">
        <v>244</v>
      </c>
      <c r="DJ63" s="109">
        <v>643</v>
      </c>
      <c r="DK63" s="109">
        <v>244</v>
      </c>
      <c r="DL63" s="109">
        <v>278</v>
      </c>
      <c r="DM63" s="62"/>
      <c r="DN63" s="63"/>
      <c r="DO63" s="63">
        <v>2005</v>
      </c>
      <c r="DP63" s="63">
        <v>1196</v>
      </c>
      <c r="DQ63" s="63">
        <v>1123</v>
      </c>
      <c r="DR63" s="63">
        <v>224</v>
      </c>
      <c r="DS63" s="63">
        <v>551</v>
      </c>
      <c r="DT63" s="109">
        <v>1463</v>
      </c>
      <c r="DU63" s="109">
        <v>317</v>
      </c>
      <c r="DV63" s="109">
        <v>536</v>
      </c>
      <c r="DW63" s="109">
        <v>432</v>
      </c>
      <c r="DX63" s="109">
        <v>789</v>
      </c>
      <c r="DY63" s="109">
        <v>977</v>
      </c>
      <c r="DZ63" s="109">
        <v>267</v>
      </c>
      <c r="EA63" s="62"/>
      <c r="EB63" s="63"/>
      <c r="EC63" s="63">
        <v>77964</v>
      </c>
      <c r="ED63" s="63">
        <v>82211</v>
      </c>
      <c r="EE63" s="63">
        <v>77556</v>
      </c>
      <c r="EF63" s="108">
        <v>72434</v>
      </c>
      <c r="EG63" s="108">
        <v>72118</v>
      </c>
      <c r="EH63" s="190">
        <v>87252</v>
      </c>
      <c r="EI63" s="109">
        <v>95297</v>
      </c>
      <c r="EJ63" s="109">
        <v>104897</v>
      </c>
      <c r="EK63" s="109">
        <v>115153</v>
      </c>
      <c r="EL63" s="109">
        <v>136882</v>
      </c>
      <c r="EM63" s="109">
        <v>86406</v>
      </c>
      <c r="EN63" s="109">
        <v>89257</v>
      </c>
      <c r="EO63" s="82"/>
      <c r="EP63" s="61"/>
      <c r="EQ63" s="61"/>
      <c r="ER63" s="61"/>
      <c r="ES63" s="70">
        <f t="shared" si="276"/>
        <v>1.4479859714270979E-2</v>
      </c>
      <c r="ET63" s="70">
        <f t="shared" si="277"/>
        <v>3.0924703868349117E-3</v>
      </c>
      <c r="EU63" s="70">
        <f t="shared" si="278"/>
        <v>7.6402562467067859E-3</v>
      </c>
      <c r="EV63" s="70">
        <f t="shared" si="279"/>
        <v>1.6767523953605649E-2</v>
      </c>
      <c r="EW63" s="70">
        <f t="shared" si="280"/>
        <v>3.3264425952548348E-3</v>
      </c>
      <c r="EX63" s="70">
        <f t="shared" si="281"/>
        <v>5.109774350076742E-3</v>
      </c>
      <c r="EY63" s="70">
        <f t="shared" si="282"/>
        <v>3.7515305723689351E-3</v>
      </c>
      <c r="EZ63" s="70">
        <f t="shared" si="283"/>
        <v>5.7640887771949565E-3</v>
      </c>
      <c r="FA63" s="70">
        <f t="shared" si="284"/>
        <v>1.1307085156123418E-2</v>
      </c>
      <c r="FB63" s="70">
        <f t="shared" si="285"/>
        <v>2.9913620220262836E-3</v>
      </c>
    </row>
    <row r="64" spans="1:158" s="4" customFormat="1">
      <c r="B64" s="35"/>
      <c r="C64" s="35"/>
      <c r="D64" s="35"/>
      <c r="E64" s="35"/>
      <c r="F64" s="35"/>
      <c r="G64" s="35"/>
      <c r="H64" s="35"/>
      <c r="I64" s="129"/>
      <c r="J64" s="129"/>
      <c r="K64" s="129"/>
      <c r="L64" s="129"/>
      <c r="M64" s="129"/>
      <c r="N64" s="129"/>
      <c r="O64" s="129"/>
      <c r="W64" s="187"/>
      <c r="X64" s="129"/>
      <c r="Y64" s="323"/>
      <c r="Z64" s="129"/>
      <c r="AA64" s="129"/>
      <c r="AB64" s="129"/>
      <c r="AC64" s="129"/>
      <c r="AH64" s="187"/>
      <c r="AK64" s="187"/>
      <c r="AL64" s="129"/>
      <c r="AM64" s="129"/>
      <c r="AN64" s="129"/>
      <c r="AO64" s="129"/>
      <c r="AP64" s="129"/>
      <c r="AX64" s="95"/>
      <c r="AY64" s="129"/>
      <c r="AZ64" s="129"/>
      <c r="BA64" s="129"/>
      <c r="BB64" s="129"/>
      <c r="BC64" s="129"/>
      <c r="BL64" s="129"/>
      <c r="BM64" s="129"/>
      <c r="BN64" s="129"/>
      <c r="BO64" s="129"/>
      <c r="BP64" s="129"/>
      <c r="BQ64" s="95"/>
      <c r="BR64" s="95"/>
      <c r="BS64" s="95"/>
      <c r="BT64" s="95"/>
      <c r="BU64" s="95"/>
      <c r="BV64" s="95"/>
      <c r="BW64" s="129"/>
      <c r="BX64" s="129"/>
      <c r="BY64" s="129"/>
      <c r="BZ64" s="129"/>
      <c r="CA64" s="129"/>
      <c r="CB64" s="129"/>
      <c r="CC64" s="95"/>
      <c r="CD64" s="95"/>
      <c r="CE64" s="95"/>
      <c r="CF64" s="95"/>
      <c r="CG64" s="95"/>
      <c r="CH64" s="95"/>
      <c r="CI64" s="129"/>
      <c r="CJ64" s="129"/>
      <c r="CK64" s="129"/>
      <c r="CL64" s="129"/>
      <c r="CM64" s="129"/>
      <c r="CN64" s="129"/>
      <c r="CO64" s="117"/>
      <c r="CP64" s="117"/>
      <c r="CQ64" s="117"/>
      <c r="CR64" s="117"/>
      <c r="CS64" s="117"/>
      <c r="CT64" s="117"/>
      <c r="CU64" s="191"/>
      <c r="CV64" s="191"/>
      <c r="CW64" s="191"/>
      <c r="CX64" s="191"/>
      <c r="CY64" s="191"/>
      <c r="CZ64" s="191"/>
      <c r="DA64" s="95"/>
      <c r="DB64" s="95"/>
      <c r="DC64" s="95"/>
      <c r="DD64" s="95"/>
      <c r="DE64" s="95"/>
      <c r="DF64" s="95"/>
      <c r="DG64" s="129"/>
      <c r="DH64" s="129"/>
      <c r="DI64" s="129"/>
      <c r="DJ64" s="129"/>
      <c r="DK64" s="129"/>
      <c r="DL64" s="129"/>
      <c r="DT64" s="187"/>
      <c r="DU64" s="129"/>
      <c r="DV64" s="129"/>
      <c r="DW64" s="129"/>
      <c r="DX64" s="129"/>
      <c r="DY64" s="129"/>
      <c r="DZ64" s="129"/>
      <c r="EH64" s="192"/>
      <c r="EI64" s="129"/>
      <c r="EJ64" s="129"/>
      <c r="EK64" s="129"/>
      <c r="EL64" s="129"/>
      <c r="EM64" s="129"/>
      <c r="EN64" s="129"/>
    </row>
    <row r="65" spans="2:144" s="4" customFormat="1">
      <c r="B65" s="35" t="s">
        <v>69</v>
      </c>
      <c r="C65" s="35"/>
      <c r="D65" s="35"/>
      <c r="E65" s="35"/>
      <c r="F65" s="35"/>
      <c r="G65" s="35"/>
      <c r="H65" s="35"/>
      <c r="I65" s="129"/>
      <c r="J65" s="129"/>
      <c r="K65" s="129"/>
      <c r="L65" s="129"/>
      <c r="M65" s="129"/>
      <c r="N65" s="129"/>
      <c r="O65" s="129"/>
      <c r="W65" s="187"/>
      <c r="X65" s="129"/>
      <c r="Y65" s="129"/>
      <c r="Z65" s="129"/>
      <c r="AA65" s="129"/>
      <c r="AB65" s="129"/>
      <c r="AC65" s="129"/>
      <c r="AH65" s="187"/>
      <c r="AK65" s="187"/>
      <c r="AL65" s="129"/>
      <c r="AM65" s="129"/>
      <c r="AN65" s="129"/>
      <c r="AO65" s="129"/>
      <c r="AP65" s="129"/>
      <c r="AX65" s="95"/>
      <c r="AY65" s="129"/>
      <c r="AZ65" s="129"/>
      <c r="BA65" s="129"/>
      <c r="BB65" s="129"/>
      <c r="BC65" s="129"/>
      <c r="BL65" s="129"/>
      <c r="BM65" s="129"/>
      <c r="BN65" s="129"/>
      <c r="BO65" s="129"/>
      <c r="BP65" s="129"/>
      <c r="BQ65" s="95"/>
      <c r="BR65" s="95"/>
      <c r="BS65" s="95"/>
      <c r="BT65" s="95"/>
      <c r="BU65" s="95"/>
      <c r="BV65" s="95"/>
      <c r="BW65" s="129"/>
      <c r="BX65" s="129"/>
      <c r="BY65" s="129"/>
      <c r="BZ65" s="129"/>
      <c r="CA65" s="129"/>
      <c r="CB65" s="129"/>
      <c r="CC65" s="95"/>
      <c r="CD65" s="95"/>
      <c r="CE65" s="95"/>
      <c r="CF65" s="95"/>
      <c r="CG65" s="95"/>
      <c r="CH65" s="95"/>
      <c r="CI65" s="129"/>
      <c r="CJ65" s="129"/>
      <c r="CK65" s="129"/>
      <c r="CL65" s="129"/>
      <c r="CM65" s="129"/>
      <c r="CN65" s="129"/>
      <c r="CO65" s="117"/>
      <c r="CP65" s="117"/>
      <c r="CQ65" s="117"/>
      <c r="CR65" s="117"/>
      <c r="CS65" s="117"/>
      <c r="CT65" s="117"/>
      <c r="CU65" s="191"/>
      <c r="CV65" s="191"/>
      <c r="CW65" s="191"/>
      <c r="CX65" s="191"/>
      <c r="CY65" s="191"/>
      <c r="CZ65" s="191"/>
      <c r="DA65" s="95"/>
      <c r="DB65" s="95"/>
      <c r="DC65" s="95"/>
      <c r="DD65" s="95"/>
      <c r="DE65" s="95"/>
      <c r="DF65" s="95"/>
      <c r="DG65" s="129"/>
      <c r="DH65" s="129"/>
      <c r="DI65" s="129"/>
      <c r="DJ65" s="129"/>
      <c r="DK65" s="129"/>
      <c r="DL65" s="129"/>
      <c r="DT65" s="187"/>
      <c r="DU65" s="129"/>
      <c r="DV65" s="129"/>
      <c r="DW65" s="129"/>
      <c r="DX65" s="129"/>
      <c r="DY65" s="129"/>
      <c r="DZ65" s="129"/>
      <c r="EH65" s="192"/>
      <c r="EI65" s="129"/>
      <c r="EJ65" s="129"/>
      <c r="EK65" s="129"/>
      <c r="EL65" s="129"/>
      <c r="EM65" s="129"/>
      <c r="EN65" s="129"/>
    </row>
    <row r="66" spans="2:144" s="4" customFormat="1">
      <c r="B66" s="35"/>
      <c r="C66" s="35"/>
      <c r="D66" s="35"/>
      <c r="E66" s="35"/>
      <c r="F66" s="35"/>
      <c r="G66" s="35"/>
      <c r="H66" s="35"/>
      <c r="I66" s="129"/>
      <c r="J66" s="129"/>
      <c r="K66" s="129"/>
      <c r="L66" s="129"/>
      <c r="M66" s="129"/>
      <c r="N66" s="129"/>
      <c r="O66" s="129"/>
      <c r="W66" s="187"/>
      <c r="X66" s="129"/>
      <c r="Y66" s="129"/>
      <c r="Z66" s="129"/>
      <c r="AA66" s="129"/>
      <c r="AB66" s="129"/>
      <c r="AC66" s="129"/>
      <c r="AH66" s="187"/>
      <c r="AK66" s="187"/>
      <c r="AL66" s="129"/>
      <c r="AM66" s="129"/>
      <c r="AN66" s="129"/>
      <c r="AO66" s="129"/>
      <c r="AP66" s="129"/>
      <c r="AX66" s="95"/>
      <c r="AY66" s="129"/>
      <c r="AZ66" s="129"/>
      <c r="BA66" s="129"/>
      <c r="BB66" s="129"/>
      <c r="BC66" s="129"/>
      <c r="BL66" s="129"/>
      <c r="BM66" s="129"/>
      <c r="BN66" s="129"/>
      <c r="BO66" s="129"/>
      <c r="BP66" s="129"/>
      <c r="BQ66" s="95"/>
      <c r="BR66" s="95"/>
      <c r="BS66" s="95"/>
      <c r="BT66" s="95"/>
      <c r="BU66" s="95"/>
      <c r="BV66" s="95"/>
      <c r="BW66" s="129"/>
      <c r="BX66" s="129"/>
      <c r="BY66" s="129"/>
      <c r="BZ66" s="129"/>
      <c r="CA66" s="129"/>
      <c r="CB66" s="129"/>
      <c r="CC66" s="95"/>
      <c r="CD66" s="95"/>
      <c r="CE66" s="95"/>
      <c r="CF66" s="95"/>
      <c r="CG66" s="95"/>
      <c r="CH66" s="95"/>
      <c r="CI66" s="129"/>
      <c r="CJ66" s="129"/>
      <c r="CK66" s="129"/>
      <c r="CL66" s="129"/>
      <c r="CM66" s="129"/>
      <c r="CN66" s="129"/>
      <c r="CO66" s="117"/>
      <c r="CP66" s="117"/>
      <c r="CQ66" s="117"/>
      <c r="CR66" s="117"/>
      <c r="CS66" s="117"/>
      <c r="CT66" s="117"/>
      <c r="CU66" s="191"/>
      <c r="CV66" s="191"/>
      <c r="CW66" s="191"/>
      <c r="CX66" s="191"/>
      <c r="CY66" s="191"/>
      <c r="CZ66" s="191"/>
      <c r="DA66" s="95"/>
      <c r="DB66" s="95"/>
      <c r="DC66" s="95"/>
      <c r="DD66" s="95"/>
      <c r="DE66" s="95"/>
      <c r="DF66" s="95"/>
      <c r="DG66" s="129"/>
      <c r="DH66" s="129"/>
      <c r="DI66" s="129"/>
      <c r="DJ66" s="129"/>
      <c r="DK66" s="129"/>
      <c r="DL66" s="129"/>
      <c r="DT66" s="187"/>
      <c r="DU66" s="129"/>
      <c r="DV66" s="129"/>
      <c r="DW66" s="129"/>
      <c r="DX66" s="129"/>
      <c r="DY66" s="129"/>
      <c r="DZ66" s="129"/>
      <c r="EH66" s="192"/>
      <c r="EI66" s="129"/>
      <c r="EJ66" s="129"/>
      <c r="EK66" s="129"/>
      <c r="EL66" s="129"/>
      <c r="EM66" s="129"/>
      <c r="EN66" s="129"/>
    </row>
    <row r="67" spans="2:144" s="4" customFormat="1">
      <c r="B67" s="35"/>
      <c r="C67" s="35"/>
      <c r="D67" s="35"/>
      <c r="E67" s="35"/>
      <c r="F67" s="35"/>
      <c r="G67" s="35"/>
      <c r="H67" s="35"/>
      <c r="I67" s="129"/>
      <c r="J67" s="129"/>
      <c r="K67" s="129"/>
      <c r="L67" s="129"/>
      <c r="M67" s="129"/>
      <c r="N67" s="129"/>
      <c r="O67" s="129"/>
      <c r="W67" s="187"/>
      <c r="X67" s="129"/>
      <c r="Y67" s="129"/>
      <c r="Z67" s="129"/>
      <c r="AA67" s="129"/>
      <c r="AB67" s="129"/>
      <c r="AC67" s="129"/>
      <c r="AH67" s="187"/>
      <c r="AK67" s="187"/>
      <c r="AL67" s="129"/>
      <c r="AM67" s="129"/>
      <c r="AN67" s="129"/>
      <c r="AO67" s="129"/>
      <c r="AP67" s="129"/>
      <c r="AX67" s="95"/>
      <c r="AY67" s="129"/>
      <c r="AZ67" s="129"/>
      <c r="BA67" s="129"/>
      <c r="BB67" s="129"/>
      <c r="BC67" s="129"/>
      <c r="BL67" s="129"/>
      <c r="BM67" s="129"/>
      <c r="BN67" s="129"/>
      <c r="BO67" s="129"/>
      <c r="BP67" s="129"/>
      <c r="BQ67" s="95"/>
      <c r="BR67" s="95"/>
      <c r="BS67" s="95"/>
      <c r="BT67" s="95"/>
      <c r="BU67" s="95"/>
      <c r="BV67" s="95"/>
      <c r="BW67" s="129"/>
      <c r="BX67" s="129"/>
      <c r="BY67" s="129"/>
      <c r="BZ67" s="129"/>
      <c r="CA67" s="129"/>
      <c r="CB67" s="129"/>
      <c r="CC67" s="95"/>
      <c r="CD67" s="95"/>
      <c r="CE67" s="95"/>
      <c r="CF67" s="95"/>
      <c r="CG67" s="95"/>
      <c r="CH67" s="95"/>
      <c r="CI67" s="129"/>
      <c r="CJ67" s="129"/>
      <c r="CK67" s="129"/>
      <c r="CL67" s="129"/>
      <c r="CM67" s="129"/>
      <c r="CN67" s="129"/>
      <c r="CO67" s="117"/>
      <c r="CP67" s="117"/>
      <c r="CQ67" s="117"/>
      <c r="CR67" s="117"/>
      <c r="CS67" s="117"/>
      <c r="CT67" s="117"/>
      <c r="CU67" s="191"/>
      <c r="CV67" s="191"/>
      <c r="CW67" s="191"/>
      <c r="CX67" s="191"/>
      <c r="CY67" s="191"/>
      <c r="CZ67" s="191"/>
      <c r="DA67" s="95"/>
      <c r="DB67" s="95"/>
      <c r="DC67" s="95"/>
      <c r="DD67" s="95"/>
      <c r="DE67" s="95"/>
      <c r="DF67" s="95"/>
      <c r="DG67" s="129"/>
      <c r="DH67" s="129"/>
      <c r="DI67" s="129"/>
      <c r="DJ67" s="129"/>
      <c r="DK67" s="129"/>
      <c r="DL67" s="129"/>
      <c r="DT67" s="187"/>
      <c r="DU67" s="129"/>
      <c r="DV67" s="129"/>
      <c r="DW67" s="129"/>
      <c r="DX67" s="129"/>
      <c r="DY67" s="129"/>
      <c r="DZ67" s="129"/>
      <c r="EH67" s="192"/>
      <c r="EI67" s="129"/>
      <c r="EJ67" s="129"/>
      <c r="EK67" s="129"/>
      <c r="EL67" s="129"/>
      <c r="EM67" s="129"/>
      <c r="EN67" s="129"/>
    </row>
    <row r="68" spans="2:144" s="4" customFormat="1">
      <c r="B68" s="35"/>
      <c r="C68" s="35"/>
      <c r="D68" s="35"/>
      <c r="E68" s="35"/>
      <c r="F68" s="35"/>
      <c r="G68" s="35"/>
      <c r="H68" s="35"/>
      <c r="I68" s="129"/>
      <c r="J68" s="129"/>
      <c r="K68" s="129"/>
      <c r="L68" s="129"/>
      <c r="M68" s="129"/>
      <c r="N68" s="129"/>
      <c r="O68" s="129"/>
      <c r="W68" s="187"/>
      <c r="X68" s="129"/>
      <c r="Y68" s="129"/>
      <c r="Z68" s="129"/>
      <c r="AA68" s="129"/>
      <c r="AB68" s="129"/>
      <c r="AC68" s="129"/>
      <c r="AH68" s="187"/>
      <c r="AK68" s="187"/>
      <c r="AL68" s="129"/>
      <c r="AM68" s="129"/>
      <c r="AN68" s="129"/>
      <c r="AO68" s="129"/>
      <c r="AP68" s="129"/>
      <c r="AX68" s="95"/>
      <c r="AY68" s="129"/>
      <c r="AZ68" s="129"/>
      <c r="BA68" s="129"/>
      <c r="BB68" s="129"/>
      <c r="BC68" s="129"/>
      <c r="BL68" s="129"/>
      <c r="BM68" s="129"/>
      <c r="BN68" s="129"/>
      <c r="BO68" s="129"/>
      <c r="BP68" s="129"/>
      <c r="BQ68" s="95"/>
      <c r="BR68" s="95"/>
      <c r="BS68" s="95"/>
      <c r="BT68" s="95"/>
      <c r="BU68" s="95"/>
      <c r="BV68" s="95"/>
      <c r="BW68" s="129"/>
      <c r="BX68" s="129"/>
      <c r="BY68" s="129"/>
      <c r="BZ68" s="129"/>
      <c r="CA68" s="129"/>
      <c r="CB68" s="129"/>
      <c r="CC68" s="95"/>
      <c r="CD68" s="95"/>
      <c r="CE68" s="95"/>
      <c r="CF68" s="95"/>
      <c r="CG68" s="95"/>
      <c r="CH68" s="95"/>
      <c r="CI68" s="129"/>
      <c r="CJ68" s="129"/>
      <c r="CK68" s="129"/>
      <c r="CL68" s="129"/>
      <c r="CM68" s="129"/>
      <c r="CN68" s="129"/>
      <c r="CO68" s="117"/>
      <c r="CP68" s="117"/>
      <c r="CQ68" s="117"/>
      <c r="CR68" s="117"/>
      <c r="CS68" s="117"/>
      <c r="CT68" s="117"/>
      <c r="CU68" s="191"/>
      <c r="CV68" s="191"/>
      <c r="CW68" s="191"/>
      <c r="CX68" s="191"/>
      <c r="CY68" s="191"/>
      <c r="CZ68" s="191"/>
      <c r="DA68" s="95"/>
      <c r="DB68" s="95"/>
      <c r="DC68" s="95"/>
      <c r="DD68" s="95"/>
      <c r="DE68" s="95"/>
      <c r="DF68" s="95"/>
      <c r="DG68" s="129"/>
      <c r="DH68" s="129"/>
      <c r="DI68" s="129"/>
      <c r="DJ68" s="129"/>
      <c r="DK68" s="129"/>
      <c r="DL68" s="129"/>
      <c r="DT68" s="187"/>
      <c r="DU68" s="129"/>
      <c r="DV68" s="129"/>
      <c r="DW68" s="129"/>
      <c r="DX68" s="129"/>
      <c r="DY68" s="129"/>
      <c r="DZ68" s="129"/>
      <c r="EH68" s="192"/>
      <c r="EI68" s="129"/>
      <c r="EJ68" s="129"/>
      <c r="EK68" s="129"/>
      <c r="EL68" s="129"/>
      <c r="EM68" s="129"/>
      <c r="EN68" s="129"/>
    </row>
    <row r="69" spans="2:144" s="4" customFormat="1">
      <c r="B69" s="35"/>
      <c r="C69" s="35"/>
      <c r="D69" s="35"/>
      <c r="E69" s="35"/>
      <c r="F69" s="35"/>
      <c r="G69" s="35"/>
      <c r="H69" s="35"/>
      <c r="I69" s="129"/>
      <c r="J69" s="129"/>
      <c r="K69" s="129"/>
      <c r="L69" s="129"/>
      <c r="M69" s="129"/>
      <c r="N69" s="129"/>
      <c r="O69" s="129"/>
      <c r="W69" s="187"/>
      <c r="X69" s="129"/>
      <c r="Y69" s="129"/>
      <c r="Z69" s="129"/>
      <c r="AA69" s="129"/>
      <c r="AB69" s="129"/>
      <c r="AC69" s="129"/>
      <c r="AH69" s="187"/>
      <c r="AK69" s="187"/>
      <c r="AL69" s="129"/>
      <c r="AM69" s="129"/>
      <c r="AN69" s="129"/>
      <c r="AO69" s="129"/>
      <c r="AP69" s="129"/>
      <c r="AX69" s="95"/>
      <c r="AY69" s="129"/>
      <c r="AZ69" s="129"/>
      <c r="BA69" s="129"/>
      <c r="BB69" s="129"/>
      <c r="BC69" s="129"/>
      <c r="BL69" s="129"/>
      <c r="BM69" s="129"/>
      <c r="BN69" s="129"/>
      <c r="BO69" s="129"/>
      <c r="BP69" s="129"/>
      <c r="BQ69" s="95"/>
      <c r="BR69" s="95"/>
      <c r="BS69" s="95"/>
      <c r="BT69" s="95"/>
      <c r="BU69" s="95"/>
      <c r="BV69" s="95"/>
      <c r="BW69" s="129"/>
      <c r="BX69" s="129"/>
      <c r="BY69" s="129"/>
      <c r="BZ69" s="129"/>
      <c r="CA69" s="129"/>
      <c r="CB69" s="129"/>
      <c r="CC69" s="95"/>
      <c r="CD69" s="95"/>
      <c r="CE69" s="95"/>
      <c r="CF69" s="95"/>
      <c r="CG69" s="95"/>
      <c r="CH69" s="95"/>
      <c r="CI69" s="129"/>
      <c r="CJ69" s="129"/>
      <c r="CK69" s="129"/>
      <c r="CL69" s="129"/>
      <c r="CM69" s="129"/>
      <c r="CN69" s="129"/>
      <c r="CO69" s="117"/>
      <c r="CP69" s="117"/>
      <c r="CQ69" s="117"/>
      <c r="CR69" s="117"/>
      <c r="CS69" s="117"/>
      <c r="CT69" s="117"/>
      <c r="CU69" s="191"/>
      <c r="CV69" s="191"/>
      <c r="CW69" s="191"/>
      <c r="CX69" s="191"/>
      <c r="CY69" s="191"/>
      <c r="CZ69" s="191"/>
      <c r="DA69" s="95"/>
      <c r="DB69" s="95"/>
      <c r="DC69" s="95"/>
      <c r="DD69" s="95"/>
      <c r="DE69" s="95"/>
      <c r="DF69" s="95"/>
      <c r="DG69" s="129"/>
      <c r="DH69" s="129"/>
      <c r="DI69" s="129"/>
      <c r="DJ69" s="129"/>
      <c r="DK69" s="129"/>
      <c r="DL69" s="129"/>
      <c r="DT69" s="187"/>
      <c r="DU69" s="129"/>
      <c r="DV69" s="129"/>
      <c r="DW69" s="129"/>
      <c r="DX69" s="129"/>
      <c r="DY69" s="129"/>
      <c r="DZ69" s="129"/>
      <c r="EH69" s="192"/>
      <c r="EI69" s="129"/>
      <c r="EJ69" s="129"/>
      <c r="EK69" s="129"/>
      <c r="EL69" s="129"/>
      <c r="EM69" s="129"/>
      <c r="EN69" s="129"/>
    </row>
    <row r="70" spans="2:144" s="4" customFormat="1">
      <c r="B70" s="35"/>
      <c r="C70" s="35"/>
      <c r="D70" s="35"/>
      <c r="E70" s="35"/>
      <c r="F70" s="35"/>
      <c r="G70" s="35"/>
      <c r="H70" s="35"/>
      <c r="I70" s="129"/>
      <c r="J70" s="129"/>
      <c r="K70" s="129"/>
      <c r="L70" s="129"/>
      <c r="M70" s="129"/>
      <c r="N70" s="129"/>
      <c r="O70" s="129"/>
      <c r="W70" s="187"/>
      <c r="X70" s="129"/>
      <c r="Y70" s="129"/>
      <c r="Z70" s="129"/>
      <c r="AA70" s="129"/>
      <c r="AB70" s="129"/>
      <c r="AC70" s="129"/>
      <c r="AH70" s="187"/>
      <c r="AK70" s="187"/>
      <c r="AL70" s="129"/>
      <c r="AM70" s="129"/>
      <c r="AN70" s="129"/>
      <c r="AO70" s="129"/>
      <c r="AP70" s="129"/>
      <c r="AX70" s="95"/>
      <c r="AY70" s="129"/>
      <c r="AZ70" s="129"/>
      <c r="BA70" s="129"/>
      <c r="BB70" s="129"/>
      <c r="BC70" s="129"/>
      <c r="BL70" s="129"/>
      <c r="BM70" s="129"/>
      <c r="BN70" s="129"/>
      <c r="BO70" s="129"/>
      <c r="BP70" s="129"/>
      <c r="BQ70" s="95"/>
      <c r="BR70" s="95"/>
      <c r="BS70" s="95"/>
      <c r="BT70" s="95"/>
      <c r="BU70" s="95"/>
      <c r="BV70" s="95"/>
      <c r="BW70" s="129"/>
      <c r="BX70" s="129"/>
      <c r="BY70" s="129"/>
      <c r="BZ70" s="129"/>
      <c r="CA70" s="129"/>
      <c r="CB70" s="129"/>
      <c r="CC70" s="95"/>
      <c r="CD70" s="95"/>
      <c r="CE70" s="95"/>
      <c r="CF70" s="95"/>
      <c r="CG70" s="95"/>
      <c r="CH70" s="95"/>
      <c r="CI70" s="129"/>
      <c r="CJ70" s="129"/>
      <c r="CK70" s="129"/>
      <c r="CL70" s="129"/>
      <c r="CM70" s="129"/>
      <c r="CN70" s="129"/>
      <c r="CO70" s="117"/>
      <c r="CP70" s="117"/>
      <c r="CQ70" s="117"/>
      <c r="CR70" s="117"/>
      <c r="CS70" s="117"/>
      <c r="CT70" s="117"/>
      <c r="CU70" s="191"/>
      <c r="CV70" s="191"/>
      <c r="CW70" s="191"/>
      <c r="CX70" s="191"/>
      <c r="CY70" s="191"/>
      <c r="CZ70" s="191"/>
      <c r="DA70" s="95"/>
      <c r="DB70" s="95"/>
      <c r="DC70" s="95"/>
      <c r="DD70" s="95"/>
      <c r="DE70" s="95"/>
      <c r="DF70" s="95"/>
      <c r="DG70" s="129"/>
      <c r="DH70" s="129"/>
      <c r="DI70" s="129"/>
      <c r="DJ70" s="129"/>
      <c r="DK70" s="129"/>
      <c r="DL70" s="129"/>
      <c r="DT70" s="187"/>
      <c r="DU70" s="129"/>
      <c r="DV70" s="129"/>
      <c r="DW70" s="129"/>
      <c r="DX70" s="129"/>
      <c r="DY70" s="129"/>
      <c r="DZ70" s="129"/>
      <c r="EH70" s="192"/>
      <c r="EI70" s="129"/>
      <c r="EJ70" s="129"/>
      <c r="EK70" s="129"/>
      <c r="EL70" s="129"/>
      <c r="EM70" s="129"/>
      <c r="EN70" s="129"/>
    </row>
    <row r="71" spans="2:144" s="4" customFormat="1">
      <c r="B71" s="35"/>
      <c r="C71" s="35"/>
      <c r="D71" s="35"/>
      <c r="E71" s="35"/>
      <c r="F71" s="35"/>
      <c r="G71" s="35"/>
      <c r="H71" s="35"/>
      <c r="I71" s="129"/>
      <c r="J71" s="129"/>
      <c r="K71" s="129"/>
      <c r="L71" s="129"/>
      <c r="M71" s="129"/>
      <c r="N71" s="129"/>
      <c r="O71" s="129"/>
      <c r="W71" s="187"/>
      <c r="X71" s="129"/>
      <c r="Y71" s="129"/>
      <c r="Z71" s="129"/>
      <c r="AA71" s="129"/>
      <c r="AB71" s="129"/>
      <c r="AC71" s="129"/>
      <c r="AH71" s="187"/>
      <c r="AK71" s="187"/>
      <c r="AL71" s="129"/>
      <c r="AM71" s="129"/>
      <c r="AN71" s="129"/>
      <c r="AO71" s="129"/>
      <c r="AP71" s="129"/>
      <c r="AX71" s="95"/>
      <c r="AY71" s="129"/>
      <c r="AZ71" s="129"/>
      <c r="BA71" s="129"/>
      <c r="BB71" s="129"/>
      <c r="BC71" s="129"/>
      <c r="BL71" s="129"/>
      <c r="BM71" s="129"/>
      <c r="BN71" s="129"/>
      <c r="BO71" s="129"/>
      <c r="BP71" s="129"/>
      <c r="BQ71" s="95"/>
      <c r="BR71" s="95"/>
      <c r="BS71" s="95"/>
      <c r="BT71" s="95"/>
      <c r="BU71" s="95"/>
      <c r="BV71" s="95"/>
      <c r="BW71" s="129"/>
      <c r="BX71" s="129"/>
      <c r="BY71" s="129"/>
      <c r="BZ71" s="129"/>
      <c r="CA71" s="129"/>
      <c r="CB71" s="129"/>
      <c r="CC71" s="95"/>
      <c r="CD71" s="95"/>
      <c r="CE71" s="95"/>
      <c r="CF71" s="95"/>
      <c r="CG71" s="95"/>
      <c r="CH71" s="95"/>
      <c r="CI71" s="129"/>
      <c r="CJ71" s="129"/>
      <c r="CK71" s="129"/>
      <c r="CL71" s="129"/>
      <c r="CM71" s="129"/>
      <c r="CN71" s="129"/>
      <c r="CO71" s="117"/>
      <c r="CP71" s="117"/>
      <c r="CQ71" s="117"/>
      <c r="CR71" s="117"/>
      <c r="CS71" s="117"/>
      <c r="CT71" s="117"/>
      <c r="CU71" s="191"/>
      <c r="CV71" s="191"/>
      <c r="CW71" s="191"/>
      <c r="CX71" s="191"/>
      <c r="CY71" s="191"/>
      <c r="CZ71" s="191"/>
      <c r="DA71" s="95"/>
      <c r="DB71" s="95"/>
      <c r="DC71" s="95"/>
      <c r="DD71" s="95"/>
      <c r="DE71" s="95"/>
      <c r="DF71" s="95"/>
      <c r="DG71" s="129"/>
      <c r="DH71" s="129"/>
      <c r="DI71" s="129"/>
      <c r="DJ71" s="129"/>
      <c r="DK71" s="129"/>
      <c r="DL71" s="129"/>
      <c r="DT71" s="187"/>
      <c r="DU71" s="129"/>
      <c r="DV71" s="129"/>
      <c r="DW71" s="129"/>
      <c r="DX71" s="129"/>
      <c r="DY71" s="129"/>
      <c r="DZ71" s="129"/>
      <c r="EH71" s="192"/>
      <c r="EI71" s="129"/>
      <c r="EJ71" s="129"/>
      <c r="EK71" s="129"/>
      <c r="EL71" s="129"/>
      <c r="EM71" s="129"/>
      <c r="EN71" s="129"/>
    </row>
    <row r="72" spans="2:144" s="4" customFormat="1">
      <c r="B72" s="35"/>
      <c r="C72" s="35"/>
      <c r="D72" s="35"/>
      <c r="E72" s="35"/>
      <c r="F72" s="35"/>
      <c r="G72" s="35"/>
      <c r="H72" s="35"/>
      <c r="I72" s="129"/>
      <c r="J72" s="129"/>
      <c r="K72" s="129"/>
      <c r="L72" s="129"/>
      <c r="M72" s="129"/>
      <c r="N72" s="129"/>
      <c r="O72" s="129"/>
      <c r="W72" s="187"/>
      <c r="X72" s="129"/>
      <c r="Y72" s="129"/>
      <c r="Z72" s="129"/>
      <c r="AA72" s="129"/>
      <c r="AB72" s="129"/>
      <c r="AC72" s="129"/>
      <c r="AH72" s="187"/>
      <c r="AK72" s="187"/>
      <c r="AL72" s="129"/>
      <c r="AM72" s="129"/>
      <c r="AN72" s="129"/>
      <c r="AO72" s="129"/>
      <c r="AP72" s="129"/>
      <c r="AX72" s="95"/>
      <c r="AY72" s="129"/>
      <c r="AZ72" s="129"/>
      <c r="BA72" s="129"/>
      <c r="BB72" s="129"/>
      <c r="BC72" s="129"/>
      <c r="BL72" s="129"/>
      <c r="BM72" s="129"/>
      <c r="BN72" s="129"/>
      <c r="BO72" s="129"/>
      <c r="BP72" s="129"/>
      <c r="BQ72" s="95"/>
      <c r="BR72" s="95"/>
      <c r="BS72" s="95"/>
      <c r="BT72" s="95"/>
      <c r="BU72" s="95"/>
      <c r="BV72" s="95"/>
      <c r="BW72" s="129"/>
      <c r="BX72" s="129"/>
      <c r="BY72" s="129"/>
      <c r="BZ72" s="129"/>
      <c r="CA72" s="129"/>
      <c r="CB72" s="129"/>
      <c r="CC72" s="95"/>
      <c r="CD72" s="95"/>
      <c r="CE72" s="95"/>
      <c r="CF72" s="95"/>
      <c r="CG72" s="95"/>
      <c r="CH72" s="95"/>
      <c r="CI72" s="129"/>
      <c r="CJ72" s="129"/>
      <c r="CK72" s="129"/>
      <c r="CL72" s="129"/>
      <c r="CM72" s="129"/>
      <c r="CN72" s="129"/>
      <c r="CO72" s="117"/>
      <c r="CP72" s="117"/>
      <c r="CQ72" s="117"/>
      <c r="CR72" s="117"/>
      <c r="CS72" s="117"/>
      <c r="CT72" s="117"/>
      <c r="CU72" s="191"/>
      <c r="CV72" s="191"/>
      <c r="CW72" s="191"/>
      <c r="CX72" s="191"/>
      <c r="CY72" s="191"/>
      <c r="CZ72" s="191"/>
      <c r="DA72" s="95"/>
      <c r="DB72" s="95"/>
      <c r="DC72" s="95"/>
      <c r="DD72" s="95"/>
      <c r="DE72" s="95"/>
      <c r="DF72" s="95"/>
      <c r="DG72" s="129"/>
      <c r="DH72" s="129"/>
      <c r="DI72" s="129"/>
      <c r="DJ72" s="129"/>
      <c r="DK72" s="129"/>
      <c r="DL72" s="129"/>
      <c r="DT72" s="187"/>
      <c r="DU72" s="129"/>
      <c r="DV72" s="129"/>
      <c r="DW72" s="129"/>
      <c r="DX72" s="129"/>
      <c r="DY72" s="129"/>
      <c r="DZ72" s="129"/>
      <c r="EH72" s="192"/>
      <c r="EI72" s="129"/>
      <c r="EJ72" s="129"/>
      <c r="EK72" s="129"/>
      <c r="EL72" s="129"/>
      <c r="EM72" s="129"/>
      <c r="EN72" s="129"/>
    </row>
    <row r="73" spans="2:144" s="4" customFormat="1">
      <c r="B73" s="35"/>
      <c r="C73" s="35"/>
      <c r="D73" s="35"/>
      <c r="E73" s="35"/>
      <c r="F73" s="35"/>
      <c r="G73" s="35"/>
      <c r="H73" s="35"/>
      <c r="I73" s="129"/>
      <c r="J73" s="129"/>
      <c r="K73" s="129"/>
      <c r="L73" s="129"/>
      <c r="M73" s="129"/>
      <c r="N73" s="129"/>
      <c r="O73" s="129"/>
      <c r="W73" s="187"/>
      <c r="X73" s="129"/>
      <c r="Y73" s="129"/>
      <c r="Z73" s="129"/>
      <c r="AA73" s="129"/>
      <c r="AB73" s="129"/>
      <c r="AC73" s="129"/>
      <c r="AH73" s="187"/>
      <c r="AK73" s="187"/>
      <c r="AL73" s="129"/>
      <c r="AM73" s="129"/>
      <c r="AN73" s="129"/>
      <c r="AO73" s="129"/>
      <c r="AP73" s="129"/>
      <c r="AX73" s="95"/>
      <c r="AY73" s="129"/>
      <c r="AZ73" s="129"/>
      <c r="BA73" s="129"/>
      <c r="BB73" s="129"/>
      <c r="BC73" s="129"/>
      <c r="BL73" s="129"/>
      <c r="BM73" s="129"/>
      <c r="BN73" s="129"/>
      <c r="BO73" s="129"/>
      <c r="BP73" s="129"/>
      <c r="BQ73" s="119"/>
      <c r="BR73" s="95"/>
      <c r="BS73" s="95"/>
      <c r="BT73" s="95"/>
      <c r="BU73" s="95"/>
      <c r="BV73" s="95"/>
      <c r="BW73" s="129"/>
      <c r="BX73" s="129"/>
      <c r="BY73" s="129"/>
      <c r="BZ73" s="129"/>
      <c r="CA73" s="129"/>
      <c r="CB73" s="129"/>
      <c r="CC73" s="95"/>
      <c r="CD73" s="95"/>
      <c r="CE73" s="95"/>
      <c r="CF73" s="95"/>
      <c r="CG73" s="95"/>
      <c r="CH73" s="95"/>
      <c r="CI73" s="129"/>
      <c r="CJ73" s="129"/>
      <c r="CK73" s="129"/>
      <c r="CL73" s="129"/>
      <c r="CM73" s="129"/>
      <c r="CN73" s="129"/>
      <c r="CO73" s="117"/>
      <c r="CP73" s="117"/>
      <c r="CQ73" s="117"/>
      <c r="CR73" s="117"/>
      <c r="CS73" s="117"/>
      <c r="CT73" s="117"/>
      <c r="CU73" s="191"/>
      <c r="CV73" s="191"/>
      <c r="CW73" s="191"/>
      <c r="CX73" s="191"/>
      <c r="CY73" s="191"/>
      <c r="CZ73" s="191"/>
      <c r="DA73" s="95"/>
      <c r="DB73" s="95"/>
      <c r="DC73" s="95"/>
      <c r="DD73" s="95"/>
      <c r="DE73" s="95"/>
      <c r="DF73" s="95"/>
      <c r="DG73" s="129"/>
      <c r="DH73" s="129"/>
      <c r="DI73" s="129"/>
      <c r="DJ73" s="129"/>
      <c r="DK73" s="129"/>
      <c r="DL73" s="129"/>
      <c r="DT73" s="187"/>
      <c r="DU73" s="129"/>
      <c r="DV73" s="129"/>
      <c r="DW73" s="129"/>
      <c r="DX73" s="129"/>
      <c r="DY73" s="129"/>
      <c r="DZ73" s="129"/>
      <c r="EH73" s="192"/>
      <c r="EI73" s="129"/>
      <c r="EJ73" s="129"/>
      <c r="EK73" s="129"/>
      <c r="EL73" s="129"/>
      <c r="EM73" s="129"/>
      <c r="EN73" s="129"/>
    </row>
    <row r="74" spans="2:144" s="4" customFormat="1">
      <c r="B74" s="35"/>
      <c r="C74" s="35"/>
      <c r="D74" s="35"/>
      <c r="E74" s="35"/>
      <c r="F74" s="35"/>
      <c r="G74" s="35"/>
      <c r="H74" s="35"/>
      <c r="I74" s="129"/>
      <c r="J74" s="129"/>
      <c r="K74" s="129"/>
      <c r="L74" s="129"/>
      <c r="M74" s="129"/>
      <c r="N74" s="129"/>
      <c r="O74" s="129"/>
      <c r="W74" s="187"/>
      <c r="X74" s="129"/>
      <c r="Y74" s="129"/>
      <c r="Z74" s="129"/>
      <c r="AA74" s="129"/>
      <c r="AB74" s="129"/>
      <c r="AC74" s="129"/>
      <c r="AH74" s="187"/>
      <c r="AK74" s="187"/>
      <c r="AL74" s="129"/>
      <c r="AM74" s="129"/>
      <c r="AN74" s="129"/>
      <c r="AO74" s="129"/>
      <c r="AP74" s="129"/>
      <c r="AX74" s="95"/>
      <c r="AY74" s="129"/>
      <c r="AZ74" s="129"/>
      <c r="BA74" s="129"/>
      <c r="BB74" s="129"/>
      <c r="BC74" s="129"/>
      <c r="BL74" s="129"/>
      <c r="BM74" s="129"/>
      <c r="BN74" s="129"/>
      <c r="BO74" s="129"/>
      <c r="BP74" s="129"/>
      <c r="BQ74" s="95"/>
      <c r="BR74" s="95"/>
      <c r="BS74" s="95"/>
      <c r="BT74" s="95"/>
      <c r="BU74" s="95"/>
      <c r="BV74" s="95"/>
      <c r="BW74" s="129"/>
      <c r="BX74" s="129"/>
      <c r="BY74" s="129"/>
      <c r="BZ74" s="129"/>
      <c r="CA74" s="129"/>
      <c r="CB74" s="129"/>
      <c r="CC74" s="95"/>
      <c r="CD74" s="95"/>
      <c r="CE74" s="95"/>
      <c r="CF74" s="95"/>
      <c r="CG74" s="95"/>
      <c r="CH74" s="95"/>
      <c r="CI74" s="129"/>
      <c r="CJ74" s="129"/>
      <c r="CK74" s="129"/>
      <c r="CL74" s="129"/>
      <c r="CM74" s="129"/>
      <c r="CN74" s="129"/>
      <c r="CO74" s="117"/>
      <c r="CP74" s="117"/>
      <c r="CQ74" s="117"/>
      <c r="CR74" s="117"/>
      <c r="CS74" s="117"/>
      <c r="CT74" s="117"/>
      <c r="CU74" s="191"/>
      <c r="CV74" s="191"/>
      <c r="CW74" s="191"/>
      <c r="CX74" s="191"/>
      <c r="CY74" s="191"/>
      <c r="CZ74" s="191"/>
      <c r="DA74" s="95"/>
      <c r="DB74" s="95"/>
      <c r="DC74" s="95"/>
      <c r="DD74" s="95"/>
      <c r="DE74" s="95"/>
      <c r="DF74" s="95"/>
      <c r="DG74" s="129"/>
      <c r="DH74" s="129"/>
      <c r="DI74" s="129"/>
      <c r="DJ74" s="129"/>
      <c r="DK74" s="129"/>
      <c r="DL74" s="129"/>
      <c r="DT74" s="187"/>
      <c r="DU74" s="129"/>
      <c r="DV74" s="129"/>
      <c r="DW74" s="129"/>
      <c r="DX74" s="129"/>
      <c r="DY74" s="129"/>
      <c r="DZ74" s="129"/>
      <c r="EH74" s="192"/>
      <c r="EI74" s="129"/>
      <c r="EJ74" s="129"/>
      <c r="EK74" s="129"/>
      <c r="EL74" s="129"/>
      <c r="EM74" s="129"/>
      <c r="EN74" s="129"/>
    </row>
    <row r="75" spans="2:144" s="4" customFormat="1">
      <c r="B75" s="35"/>
      <c r="C75" s="35"/>
      <c r="D75" s="35"/>
      <c r="E75" s="35"/>
      <c r="F75" s="35"/>
      <c r="G75" s="35"/>
      <c r="H75" s="35"/>
      <c r="I75" s="129"/>
      <c r="J75" s="129"/>
      <c r="K75" s="129"/>
      <c r="L75" s="129"/>
      <c r="M75" s="129"/>
      <c r="N75" s="129"/>
      <c r="O75" s="129"/>
      <c r="W75" s="187"/>
      <c r="X75" s="129"/>
      <c r="Y75" s="129"/>
      <c r="Z75" s="129"/>
      <c r="AA75" s="129"/>
      <c r="AB75" s="129"/>
      <c r="AC75" s="129"/>
      <c r="AH75" s="187"/>
      <c r="AK75" s="187"/>
      <c r="AL75" s="129"/>
      <c r="AM75" s="129"/>
      <c r="AN75" s="129"/>
      <c r="AO75" s="129"/>
      <c r="AP75" s="129"/>
      <c r="AX75" s="95"/>
      <c r="AY75" s="129"/>
      <c r="AZ75" s="129"/>
      <c r="BA75" s="129"/>
      <c r="BB75" s="129"/>
      <c r="BC75" s="129"/>
      <c r="BL75" s="129"/>
      <c r="BM75" s="129"/>
      <c r="BN75" s="129"/>
      <c r="BO75" s="129"/>
      <c r="BP75" s="129"/>
      <c r="BQ75" s="95"/>
      <c r="BR75" s="95"/>
      <c r="BS75" s="95"/>
      <c r="BT75" s="95"/>
      <c r="BU75" s="95"/>
      <c r="BV75" s="95"/>
      <c r="BW75" s="129"/>
      <c r="BX75" s="129"/>
      <c r="BY75" s="129"/>
      <c r="BZ75" s="129"/>
      <c r="CA75" s="129"/>
      <c r="CB75" s="129"/>
      <c r="CC75" s="95"/>
      <c r="CD75" s="95"/>
      <c r="CE75" s="95"/>
      <c r="CF75" s="95"/>
      <c r="CG75" s="95"/>
      <c r="CH75" s="95"/>
      <c r="CI75" s="129"/>
      <c r="CJ75" s="129"/>
      <c r="CK75" s="129"/>
      <c r="CL75" s="129"/>
      <c r="CM75" s="129"/>
      <c r="CN75" s="129"/>
      <c r="CO75" s="117"/>
      <c r="CP75" s="117"/>
      <c r="CQ75" s="117"/>
      <c r="CR75" s="117"/>
      <c r="CS75" s="117"/>
      <c r="CT75" s="117"/>
      <c r="CU75" s="191"/>
      <c r="CV75" s="191"/>
      <c r="CW75" s="191"/>
      <c r="CX75" s="191"/>
      <c r="CY75" s="191"/>
      <c r="CZ75" s="191"/>
      <c r="DA75" s="95"/>
      <c r="DB75" s="95"/>
      <c r="DC75" s="95"/>
      <c r="DD75" s="95"/>
      <c r="DE75" s="95"/>
      <c r="DF75" s="95"/>
      <c r="DG75" s="129"/>
      <c r="DH75" s="129"/>
      <c r="DI75" s="129"/>
      <c r="DJ75" s="129"/>
      <c r="DK75" s="129"/>
      <c r="DL75" s="129"/>
      <c r="DT75" s="187"/>
      <c r="DU75" s="129"/>
      <c r="DV75" s="129"/>
      <c r="DW75" s="129"/>
      <c r="DX75" s="129"/>
      <c r="DY75" s="129"/>
      <c r="DZ75" s="129"/>
      <c r="EH75" s="192"/>
      <c r="EI75" s="129"/>
      <c r="EJ75" s="129"/>
      <c r="EK75" s="129"/>
      <c r="EL75" s="129"/>
      <c r="EM75" s="129"/>
      <c r="EN75" s="129"/>
    </row>
    <row r="76" spans="2:144" s="4" customFormat="1">
      <c r="B76" s="35"/>
      <c r="C76" s="35"/>
      <c r="D76" s="35"/>
      <c r="E76" s="35"/>
      <c r="F76" s="35"/>
      <c r="G76" s="35"/>
      <c r="H76" s="35"/>
      <c r="I76" s="129"/>
      <c r="J76" s="129"/>
      <c r="K76" s="129"/>
      <c r="L76" s="129"/>
      <c r="M76" s="129"/>
      <c r="N76" s="129"/>
      <c r="O76" s="129"/>
      <c r="W76" s="187"/>
      <c r="X76" s="129"/>
      <c r="Y76" s="129"/>
      <c r="Z76" s="129"/>
      <c r="AA76" s="129"/>
      <c r="AB76" s="129"/>
      <c r="AC76" s="129"/>
      <c r="AH76" s="187"/>
      <c r="AK76" s="187"/>
      <c r="AL76" s="129"/>
      <c r="AM76" s="129"/>
      <c r="AN76" s="129"/>
      <c r="AO76" s="129"/>
      <c r="AP76" s="129"/>
      <c r="AX76" s="95"/>
      <c r="AY76" s="129"/>
      <c r="AZ76" s="129"/>
      <c r="BA76" s="129"/>
      <c r="BB76" s="129"/>
      <c r="BC76" s="129"/>
      <c r="BL76" s="129"/>
      <c r="BM76" s="129"/>
      <c r="BN76" s="129"/>
      <c r="BO76" s="129"/>
      <c r="BP76" s="129"/>
      <c r="BQ76" s="95"/>
      <c r="BR76" s="95"/>
      <c r="BS76" s="95"/>
      <c r="BT76" s="95"/>
      <c r="BU76" s="95"/>
      <c r="BV76" s="95"/>
      <c r="BW76" s="129"/>
      <c r="BX76" s="129"/>
      <c r="BY76" s="129"/>
      <c r="BZ76" s="129"/>
      <c r="CA76" s="129"/>
      <c r="CB76" s="129"/>
      <c r="CC76" s="95"/>
      <c r="CD76" s="95"/>
      <c r="CE76" s="95"/>
      <c r="CF76" s="95"/>
      <c r="CG76" s="95"/>
      <c r="CH76" s="95"/>
      <c r="CI76" s="129"/>
      <c r="CJ76" s="129"/>
      <c r="CK76" s="129"/>
      <c r="CL76" s="129"/>
      <c r="CM76" s="129"/>
      <c r="CN76" s="129"/>
      <c r="CO76" s="117"/>
      <c r="CP76" s="117"/>
      <c r="CQ76" s="117"/>
      <c r="CR76" s="117"/>
      <c r="CS76" s="117"/>
      <c r="CT76" s="117"/>
      <c r="CU76" s="191"/>
      <c r="CV76" s="191"/>
      <c r="CW76" s="191"/>
      <c r="CX76" s="191"/>
      <c r="CY76" s="191"/>
      <c r="CZ76" s="191"/>
      <c r="DA76" s="95"/>
      <c r="DB76" s="95"/>
      <c r="DC76" s="95"/>
      <c r="DD76" s="95"/>
      <c r="DE76" s="95"/>
      <c r="DF76" s="95"/>
      <c r="DG76" s="129"/>
      <c r="DH76" s="129"/>
      <c r="DI76" s="129"/>
      <c r="DJ76" s="129"/>
      <c r="DK76" s="129"/>
      <c r="DL76" s="129"/>
      <c r="DT76" s="187"/>
      <c r="DU76" s="129"/>
      <c r="DV76" s="129"/>
      <c r="DW76" s="129"/>
      <c r="DX76" s="129"/>
      <c r="DY76" s="129"/>
      <c r="DZ76" s="129"/>
      <c r="EH76" s="192"/>
      <c r="EI76" s="129"/>
      <c r="EJ76" s="129"/>
      <c r="EK76" s="129"/>
      <c r="EL76" s="129"/>
      <c r="EM76" s="129"/>
      <c r="EN76" s="129"/>
    </row>
    <row r="77" spans="2:144" s="4" customFormat="1">
      <c r="B77" s="35"/>
      <c r="C77" s="35"/>
      <c r="D77" s="35"/>
      <c r="E77" s="35"/>
      <c r="F77" s="35"/>
      <c r="G77" s="35"/>
      <c r="H77" s="35"/>
      <c r="I77" s="129"/>
      <c r="J77" s="129"/>
      <c r="K77" s="129"/>
      <c r="L77" s="129"/>
      <c r="M77" s="129"/>
      <c r="N77" s="129"/>
      <c r="O77" s="129"/>
      <c r="W77" s="187"/>
      <c r="X77" s="129"/>
      <c r="Y77" s="129"/>
      <c r="Z77" s="129"/>
      <c r="AA77" s="129"/>
      <c r="AB77" s="129"/>
      <c r="AC77" s="129"/>
      <c r="AH77" s="187"/>
      <c r="AK77" s="187"/>
      <c r="AL77" s="129"/>
      <c r="AM77" s="129"/>
      <c r="AN77" s="129"/>
      <c r="AO77" s="129"/>
      <c r="AP77" s="129"/>
      <c r="AX77" s="95"/>
      <c r="AY77" s="129"/>
      <c r="AZ77" s="129"/>
      <c r="BA77" s="129"/>
      <c r="BB77" s="129"/>
      <c r="BC77" s="129"/>
      <c r="BL77" s="129"/>
      <c r="BM77" s="129"/>
      <c r="BN77" s="129"/>
      <c r="BO77" s="129"/>
      <c r="BP77" s="129"/>
      <c r="BQ77" s="95"/>
      <c r="BR77" s="95"/>
      <c r="BS77" s="95"/>
      <c r="BT77" s="95"/>
      <c r="BU77" s="95"/>
      <c r="BV77" s="95"/>
      <c r="BW77" s="129"/>
      <c r="BX77" s="129"/>
      <c r="BY77" s="129"/>
      <c r="BZ77" s="129"/>
      <c r="CA77" s="129"/>
      <c r="CB77" s="129"/>
      <c r="CC77" s="95"/>
      <c r="CD77" s="95"/>
      <c r="CE77" s="95"/>
      <c r="CF77" s="95"/>
      <c r="CG77" s="95"/>
      <c r="CH77" s="95"/>
      <c r="CI77" s="129"/>
      <c r="CJ77" s="129"/>
      <c r="CK77" s="129"/>
      <c r="CL77" s="129"/>
      <c r="CM77" s="129"/>
      <c r="CN77" s="129"/>
      <c r="CO77" s="117"/>
      <c r="CP77" s="117"/>
      <c r="CQ77" s="117"/>
      <c r="CR77" s="117"/>
      <c r="CS77" s="117"/>
      <c r="CT77" s="117"/>
      <c r="CU77" s="191"/>
      <c r="CV77" s="191"/>
      <c r="CW77" s="191"/>
      <c r="CX77" s="191"/>
      <c r="CY77" s="191"/>
      <c r="CZ77" s="191"/>
      <c r="DA77" s="95"/>
      <c r="DB77" s="95"/>
      <c r="DC77" s="95"/>
      <c r="DD77" s="95"/>
      <c r="DE77" s="95"/>
      <c r="DF77" s="95"/>
      <c r="DG77" s="129"/>
      <c r="DH77" s="129"/>
      <c r="DI77" s="129"/>
      <c r="DJ77" s="129"/>
      <c r="DK77" s="129"/>
      <c r="DL77" s="129"/>
      <c r="DT77" s="187"/>
      <c r="DU77" s="129"/>
      <c r="DV77" s="129"/>
      <c r="DW77" s="129"/>
      <c r="DX77" s="129"/>
      <c r="DY77" s="129"/>
      <c r="DZ77" s="129"/>
      <c r="EH77" s="192"/>
      <c r="EI77" s="129"/>
      <c r="EJ77" s="129"/>
      <c r="EK77" s="129"/>
      <c r="EL77" s="129"/>
      <c r="EM77" s="129"/>
      <c r="EN77" s="129"/>
    </row>
    <row r="78" spans="2:144" s="4" customFormat="1">
      <c r="B78" s="35"/>
      <c r="C78" s="35"/>
      <c r="D78" s="35"/>
      <c r="E78" s="35"/>
      <c r="F78" s="35"/>
      <c r="G78" s="35"/>
      <c r="H78" s="35"/>
      <c r="I78" s="129"/>
      <c r="J78" s="129"/>
      <c r="K78" s="129"/>
      <c r="L78" s="129"/>
      <c r="M78" s="129"/>
      <c r="N78" s="129"/>
      <c r="O78" s="129"/>
      <c r="W78" s="187"/>
      <c r="X78" s="129"/>
      <c r="Y78" s="129"/>
      <c r="Z78" s="129"/>
      <c r="AA78" s="129"/>
      <c r="AB78" s="129"/>
      <c r="AC78" s="129"/>
      <c r="AH78" s="187"/>
      <c r="AK78" s="187"/>
      <c r="AL78" s="129"/>
      <c r="AM78" s="129"/>
      <c r="AN78" s="129"/>
      <c r="AO78" s="129"/>
      <c r="AP78" s="129"/>
      <c r="AX78" s="95"/>
      <c r="AY78" s="129"/>
      <c r="AZ78" s="129"/>
      <c r="BA78" s="129"/>
      <c r="BB78" s="129"/>
      <c r="BC78" s="129"/>
      <c r="BL78" s="129"/>
      <c r="BM78" s="129"/>
      <c r="BN78" s="129"/>
      <c r="BO78" s="129"/>
      <c r="BP78" s="129"/>
      <c r="BQ78" s="120"/>
      <c r="BR78" s="95"/>
      <c r="BS78" s="95"/>
      <c r="BT78" s="95"/>
      <c r="BU78" s="95"/>
      <c r="BV78" s="95"/>
      <c r="BW78" s="129"/>
      <c r="BX78" s="129"/>
      <c r="BY78" s="129"/>
      <c r="BZ78" s="129"/>
      <c r="CA78" s="129"/>
      <c r="CB78" s="129"/>
      <c r="CC78" s="95"/>
      <c r="CD78" s="95"/>
      <c r="CE78" s="95"/>
      <c r="CF78" s="95"/>
      <c r="CG78" s="95"/>
      <c r="CH78" s="95"/>
      <c r="CI78" s="129"/>
      <c r="CJ78" s="129"/>
      <c r="CK78" s="129"/>
      <c r="CL78" s="129"/>
      <c r="CM78" s="129"/>
      <c r="CN78" s="129"/>
      <c r="CO78" s="117"/>
      <c r="CP78" s="117"/>
      <c r="CQ78" s="117"/>
      <c r="CR78" s="117"/>
      <c r="CS78" s="117"/>
      <c r="CT78" s="117"/>
      <c r="CU78" s="191"/>
      <c r="CV78" s="191"/>
      <c r="CW78" s="191"/>
      <c r="CX78" s="191"/>
      <c r="CY78" s="191"/>
      <c r="CZ78" s="191"/>
      <c r="DA78" s="95"/>
      <c r="DB78" s="95"/>
      <c r="DC78" s="95"/>
      <c r="DD78" s="95"/>
      <c r="DE78" s="95"/>
      <c r="DF78" s="95"/>
      <c r="DG78" s="129"/>
      <c r="DH78" s="129"/>
      <c r="DI78" s="129"/>
      <c r="DJ78" s="129"/>
      <c r="DK78" s="129"/>
      <c r="DL78" s="129"/>
      <c r="DT78" s="187"/>
      <c r="DU78" s="129"/>
      <c r="DV78" s="129"/>
      <c r="DW78" s="129"/>
      <c r="DX78" s="129"/>
      <c r="DY78" s="129"/>
      <c r="DZ78" s="129"/>
      <c r="EH78" s="192"/>
      <c r="EI78" s="129"/>
      <c r="EJ78" s="129"/>
      <c r="EK78" s="129"/>
      <c r="EL78" s="129"/>
      <c r="EM78" s="129"/>
      <c r="EN78" s="129"/>
    </row>
    <row r="79" spans="2:144" s="4" customFormat="1">
      <c r="B79" s="35"/>
      <c r="C79" s="35"/>
      <c r="D79" s="35"/>
      <c r="E79" s="35"/>
      <c r="F79" s="35"/>
      <c r="G79" s="35"/>
      <c r="H79" s="35"/>
      <c r="I79" s="129"/>
      <c r="J79" s="129"/>
      <c r="K79" s="129"/>
      <c r="L79" s="129"/>
      <c r="M79" s="129"/>
      <c r="N79" s="129"/>
      <c r="O79" s="129"/>
      <c r="W79" s="187"/>
      <c r="X79" s="129"/>
      <c r="Y79" s="129"/>
      <c r="Z79" s="129"/>
      <c r="AA79" s="129"/>
      <c r="AB79" s="129"/>
      <c r="AC79" s="129"/>
      <c r="AH79" s="187"/>
      <c r="AK79" s="187"/>
      <c r="AL79" s="129"/>
      <c r="AM79" s="129"/>
      <c r="AN79" s="129"/>
      <c r="AO79" s="129"/>
      <c r="AP79" s="129"/>
      <c r="AX79" s="95"/>
      <c r="AY79" s="129"/>
      <c r="AZ79" s="129"/>
      <c r="BA79" s="129"/>
      <c r="BB79" s="129"/>
      <c r="BC79" s="129"/>
      <c r="BL79" s="129"/>
      <c r="BM79" s="129"/>
      <c r="BN79" s="129"/>
      <c r="BO79" s="129"/>
      <c r="BP79" s="129"/>
      <c r="BQ79" s="95"/>
      <c r="BR79" s="95"/>
      <c r="BS79" s="95"/>
      <c r="BT79" s="95"/>
      <c r="BU79" s="95"/>
      <c r="BV79" s="95"/>
      <c r="BW79" s="129"/>
      <c r="BX79" s="129"/>
      <c r="BY79" s="129"/>
      <c r="BZ79" s="129"/>
      <c r="CA79" s="129"/>
      <c r="CB79" s="129"/>
      <c r="CC79" s="95"/>
      <c r="CD79" s="95"/>
      <c r="CE79" s="95"/>
      <c r="CF79" s="95"/>
      <c r="CG79" s="95"/>
      <c r="CH79" s="95"/>
      <c r="CI79" s="129"/>
      <c r="CJ79" s="129"/>
      <c r="CK79" s="129"/>
      <c r="CL79" s="129"/>
      <c r="CM79" s="129"/>
      <c r="CN79" s="129"/>
      <c r="CO79" s="117"/>
      <c r="CP79" s="117"/>
      <c r="CQ79" s="117"/>
      <c r="CR79" s="117"/>
      <c r="CS79" s="117"/>
      <c r="CT79" s="117"/>
      <c r="CU79" s="191"/>
      <c r="CV79" s="191"/>
      <c r="CW79" s="191"/>
      <c r="CX79" s="191"/>
      <c r="CY79" s="191"/>
      <c r="CZ79" s="191"/>
      <c r="DA79" s="95"/>
      <c r="DB79" s="95"/>
      <c r="DC79" s="95"/>
      <c r="DD79" s="95"/>
      <c r="DE79" s="95"/>
      <c r="DF79" s="95"/>
      <c r="DG79" s="129"/>
      <c r="DH79" s="129"/>
      <c r="DI79" s="129"/>
      <c r="DJ79" s="129"/>
      <c r="DK79" s="129"/>
      <c r="DL79" s="129"/>
      <c r="DT79" s="187"/>
      <c r="DU79" s="129"/>
      <c r="DV79" s="129"/>
      <c r="DW79" s="129"/>
      <c r="DX79" s="129"/>
      <c r="DY79" s="129"/>
      <c r="DZ79" s="129"/>
      <c r="EH79" s="192"/>
      <c r="EI79" s="129"/>
      <c r="EJ79" s="129"/>
      <c r="EK79" s="129"/>
      <c r="EL79" s="129"/>
      <c r="EM79" s="129"/>
      <c r="EN79" s="129"/>
    </row>
    <row r="80" spans="2:144" s="4" customFormat="1">
      <c r="B80" s="35"/>
      <c r="C80" s="35"/>
      <c r="D80" s="35"/>
      <c r="E80" s="35"/>
      <c r="F80" s="35"/>
      <c r="G80" s="35"/>
      <c r="H80" s="35"/>
      <c r="I80" s="129"/>
      <c r="J80" s="129"/>
      <c r="K80" s="129"/>
      <c r="L80" s="129"/>
      <c r="M80" s="129"/>
      <c r="N80" s="129"/>
      <c r="O80" s="129"/>
      <c r="W80" s="187"/>
      <c r="X80" s="129"/>
      <c r="Y80" s="129"/>
      <c r="Z80" s="129"/>
      <c r="AA80" s="129"/>
      <c r="AB80" s="129"/>
      <c r="AC80" s="129"/>
      <c r="AH80" s="187"/>
      <c r="AK80" s="187"/>
      <c r="AL80" s="129"/>
      <c r="AM80" s="129"/>
      <c r="AN80" s="129"/>
      <c r="AO80" s="129"/>
      <c r="AP80" s="129"/>
      <c r="AX80" s="95"/>
      <c r="AY80" s="129"/>
      <c r="AZ80" s="129"/>
      <c r="BA80" s="129"/>
      <c r="BB80" s="129"/>
      <c r="BC80" s="129"/>
      <c r="BL80" s="129"/>
      <c r="BM80" s="129"/>
      <c r="BN80" s="129"/>
      <c r="BO80" s="129"/>
      <c r="BP80" s="129"/>
      <c r="BQ80" s="95"/>
      <c r="BR80" s="95"/>
      <c r="BS80" s="95"/>
      <c r="BT80" s="95"/>
      <c r="BU80" s="95"/>
      <c r="BV80" s="95"/>
      <c r="BW80" s="129"/>
      <c r="BX80" s="129"/>
      <c r="BY80" s="129"/>
      <c r="BZ80" s="129"/>
      <c r="CA80" s="129"/>
      <c r="CB80" s="129"/>
      <c r="CC80" s="95"/>
      <c r="CD80" s="95"/>
      <c r="CE80" s="95"/>
      <c r="CF80" s="95"/>
      <c r="CG80" s="95"/>
      <c r="CH80" s="95"/>
      <c r="CI80" s="129"/>
      <c r="CJ80" s="129"/>
      <c r="CK80" s="129"/>
      <c r="CL80" s="129"/>
      <c r="CM80" s="129"/>
      <c r="CN80" s="129"/>
      <c r="CO80" s="117"/>
      <c r="CP80" s="117"/>
      <c r="CQ80" s="117"/>
      <c r="CR80" s="117"/>
      <c r="CS80" s="117"/>
      <c r="CT80" s="117"/>
      <c r="CU80" s="191"/>
      <c r="CV80" s="191"/>
      <c r="CW80" s="191"/>
      <c r="CX80" s="191"/>
      <c r="CY80" s="191"/>
      <c r="CZ80" s="191"/>
      <c r="DA80" s="95"/>
      <c r="DB80" s="95"/>
      <c r="DC80" s="95"/>
      <c r="DD80" s="95"/>
      <c r="DE80" s="95"/>
      <c r="DF80" s="95"/>
      <c r="DG80" s="129"/>
      <c r="DH80" s="129"/>
      <c r="DI80" s="129"/>
      <c r="DJ80" s="129"/>
      <c r="DK80" s="129"/>
      <c r="DL80" s="129"/>
      <c r="DT80" s="187"/>
      <c r="DU80" s="129"/>
      <c r="DV80" s="129"/>
      <c r="DW80" s="129"/>
      <c r="DX80" s="129"/>
      <c r="DY80" s="129"/>
      <c r="DZ80" s="129"/>
      <c r="EH80" s="192"/>
      <c r="EI80" s="129"/>
      <c r="EJ80" s="129"/>
      <c r="EK80" s="129"/>
      <c r="EL80" s="129"/>
      <c r="EM80" s="129"/>
      <c r="EN80" s="129"/>
    </row>
    <row r="81" spans="2:144" s="4" customFormat="1">
      <c r="B81" s="35"/>
      <c r="C81" s="35"/>
      <c r="D81" s="35"/>
      <c r="E81" s="35"/>
      <c r="F81" s="35"/>
      <c r="G81" s="35"/>
      <c r="H81" s="35"/>
      <c r="I81" s="129"/>
      <c r="J81" s="129"/>
      <c r="K81" s="129"/>
      <c r="L81" s="129"/>
      <c r="M81" s="129"/>
      <c r="N81" s="129"/>
      <c r="O81" s="129"/>
      <c r="W81" s="187"/>
      <c r="X81" s="129"/>
      <c r="Y81" s="129"/>
      <c r="Z81" s="129"/>
      <c r="AA81" s="129"/>
      <c r="AB81" s="129"/>
      <c r="AC81" s="129"/>
      <c r="AH81" s="187"/>
      <c r="AK81" s="187"/>
      <c r="AL81" s="129"/>
      <c r="AM81" s="129"/>
      <c r="AN81" s="129"/>
      <c r="AO81" s="129"/>
      <c r="AP81" s="129"/>
      <c r="AX81" s="95"/>
      <c r="AY81" s="129"/>
      <c r="AZ81" s="129"/>
      <c r="BA81" s="129"/>
      <c r="BB81" s="129"/>
      <c r="BC81" s="129"/>
      <c r="BL81" s="129"/>
      <c r="BM81" s="129"/>
      <c r="BN81" s="129"/>
      <c r="BO81" s="129"/>
      <c r="BP81" s="129"/>
      <c r="BQ81" s="95"/>
      <c r="BR81" s="95"/>
      <c r="BS81" s="95"/>
      <c r="BT81" s="95"/>
      <c r="BU81" s="95"/>
      <c r="BV81" s="95"/>
      <c r="BW81" s="129"/>
      <c r="BX81" s="129"/>
      <c r="BY81" s="129"/>
      <c r="BZ81" s="129"/>
      <c r="CA81" s="129"/>
      <c r="CB81" s="129"/>
      <c r="CC81" s="95"/>
      <c r="CD81" s="95"/>
      <c r="CE81" s="95"/>
      <c r="CF81" s="95"/>
      <c r="CG81" s="95"/>
      <c r="CH81" s="95"/>
      <c r="CI81" s="129"/>
      <c r="CJ81" s="129"/>
      <c r="CK81" s="129"/>
      <c r="CL81" s="129"/>
      <c r="CM81" s="129"/>
      <c r="CN81" s="129"/>
      <c r="CO81" s="117"/>
      <c r="CP81" s="117"/>
      <c r="CQ81" s="117"/>
      <c r="CR81" s="117"/>
      <c r="CS81" s="117"/>
      <c r="CT81" s="117"/>
      <c r="CU81" s="191"/>
      <c r="CV81" s="191"/>
      <c r="CW81" s="191"/>
      <c r="CX81" s="191"/>
      <c r="CY81" s="191"/>
      <c r="CZ81" s="191"/>
      <c r="DA81" s="95"/>
      <c r="DB81" s="95"/>
      <c r="DC81" s="95"/>
      <c r="DD81" s="95"/>
      <c r="DE81" s="95"/>
      <c r="DF81" s="95"/>
      <c r="DG81" s="129"/>
      <c r="DH81" s="129"/>
      <c r="DI81" s="129"/>
      <c r="DJ81" s="129"/>
      <c r="DK81" s="129"/>
      <c r="DL81" s="129"/>
      <c r="DT81" s="187"/>
      <c r="DU81" s="129"/>
      <c r="DV81" s="129"/>
      <c r="DW81" s="129"/>
      <c r="DX81" s="129"/>
      <c r="DY81" s="129"/>
      <c r="DZ81" s="129"/>
      <c r="EH81" s="192"/>
      <c r="EI81" s="129"/>
      <c r="EJ81" s="129"/>
      <c r="EK81" s="129"/>
      <c r="EL81" s="129"/>
      <c r="EM81" s="129"/>
      <c r="EN81" s="129"/>
    </row>
    <row r="82" spans="2:144" s="4" customFormat="1" ht="15">
      <c r="B82" s="35"/>
      <c r="C82" s="35"/>
      <c r="D82" s="35"/>
      <c r="E82" s="35"/>
      <c r="F82" s="35"/>
      <c r="G82" s="35"/>
      <c r="H82" s="35"/>
      <c r="I82" s="129"/>
      <c r="J82" s="129"/>
      <c r="K82" s="129"/>
      <c r="L82" s="129"/>
      <c r="M82" s="129"/>
      <c r="N82" s="129"/>
      <c r="O82" s="129"/>
      <c r="W82" s="187"/>
      <c r="X82" s="129"/>
      <c r="Y82" s="129"/>
      <c r="Z82" s="129"/>
      <c r="AA82" s="129"/>
      <c r="AB82" s="129"/>
      <c r="AC82" s="129"/>
      <c r="AH82" s="187"/>
      <c r="AK82" s="187"/>
      <c r="AL82" s="129"/>
      <c r="AM82" s="129"/>
      <c r="AN82" s="129"/>
      <c r="AO82" s="129"/>
      <c r="AP82" s="129"/>
      <c r="AX82" s="95"/>
      <c r="AY82" s="129"/>
      <c r="AZ82" s="129"/>
      <c r="BA82" s="129"/>
      <c r="BB82" s="129"/>
      <c r="BC82" s="129"/>
      <c r="BL82" s="129"/>
      <c r="BM82" s="129"/>
      <c r="BN82" s="129"/>
      <c r="BO82" s="129"/>
      <c r="BP82" s="129"/>
      <c r="BQ82" s="95"/>
      <c r="BR82" s="95"/>
      <c r="BS82" s="95"/>
      <c r="BT82" s="95"/>
      <c r="BU82" s="95"/>
      <c r="BV82" s="121"/>
      <c r="BW82" s="129"/>
      <c r="BX82" s="129"/>
      <c r="BY82" s="129"/>
      <c r="BZ82" s="129"/>
      <c r="CA82" s="129"/>
      <c r="CB82" s="129"/>
      <c r="CC82" s="95"/>
      <c r="CD82" s="95"/>
      <c r="CE82" s="95"/>
      <c r="CF82" s="95"/>
      <c r="CG82" s="95"/>
      <c r="CH82" s="95"/>
      <c r="CI82" s="129"/>
      <c r="CJ82" s="129"/>
      <c r="CK82" s="129"/>
      <c r="CL82" s="129"/>
      <c r="CM82" s="129"/>
      <c r="CN82" s="129"/>
      <c r="CO82" s="117"/>
      <c r="CP82" s="117"/>
      <c r="CQ82" s="117"/>
      <c r="CR82" s="117"/>
      <c r="CS82" s="117"/>
      <c r="CT82" s="117"/>
      <c r="CU82" s="191"/>
      <c r="CV82" s="191"/>
      <c r="CW82" s="191"/>
      <c r="CX82" s="191"/>
      <c r="CY82" s="191"/>
      <c r="CZ82" s="191"/>
      <c r="DA82" s="95"/>
      <c r="DB82" s="95"/>
      <c r="DC82" s="95"/>
      <c r="DD82" s="95"/>
      <c r="DE82" s="95"/>
      <c r="DF82" s="95"/>
      <c r="DG82" s="129"/>
      <c r="DH82" s="129"/>
      <c r="DI82" s="129"/>
      <c r="DJ82" s="129"/>
      <c r="DK82" s="129"/>
      <c r="DL82" s="129"/>
      <c r="DT82" s="187"/>
      <c r="DU82" s="129"/>
      <c r="DV82" s="129"/>
      <c r="DW82" s="129"/>
      <c r="DX82" s="129"/>
      <c r="DY82" s="129"/>
      <c r="DZ82" s="129"/>
      <c r="EH82" s="192"/>
      <c r="EI82" s="129"/>
      <c r="EJ82" s="129"/>
      <c r="EK82" s="129"/>
      <c r="EL82" s="129"/>
      <c r="EM82" s="129"/>
      <c r="EN82" s="129"/>
    </row>
    <row r="83" spans="2:144" s="4" customFormat="1">
      <c r="B83" s="35"/>
      <c r="C83" s="35"/>
      <c r="D83" s="35"/>
      <c r="E83" s="35"/>
      <c r="F83" s="35"/>
      <c r="G83" s="35"/>
      <c r="H83" s="35"/>
      <c r="I83" s="129"/>
      <c r="J83" s="129"/>
      <c r="K83" s="129"/>
      <c r="L83" s="129"/>
      <c r="M83" s="129"/>
      <c r="N83" s="129"/>
      <c r="O83" s="129"/>
      <c r="W83" s="187"/>
      <c r="X83" s="129"/>
      <c r="Y83" s="129"/>
      <c r="Z83" s="129"/>
      <c r="AA83" s="129"/>
      <c r="AB83" s="129"/>
      <c r="AC83" s="129"/>
      <c r="AH83" s="187"/>
      <c r="AK83" s="187"/>
      <c r="AL83" s="129"/>
      <c r="AM83" s="129"/>
      <c r="AN83" s="129"/>
      <c r="AO83" s="129"/>
      <c r="AP83" s="129"/>
      <c r="AX83" s="95"/>
      <c r="AY83" s="129"/>
      <c r="AZ83" s="129"/>
      <c r="BA83" s="129"/>
      <c r="BB83" s="129"/>
      <c r="BC83" s="129"/>
      <c r="BL83" s="129"/>
      <c r="BM83" s="129"/>
      <c r="BN83" s="129"/>
      <c r="BO83" s="129"/>
      <c r="BP83" s="129"/>
      <c r="BQ83" s="95"/>
      <c r="BR83" s="95"/>
      <c r="BS83" s="95"/>
      <c r="BT83" s="95"/>
      <c r="BU83" s="95"/>
      <c r="BV83" s="95"/>
      <c r="BW83" s="129"/>
      <c r="BX83" s="129"/>
      <c r="BY83" s="129"/>
      <c r="BZ83" s="129"/>
      <c r="CA83" s="129"/>
      <c r="CB83" s="129"/>
      <c r="CC83" s="95"/>
      <c r="CD83" s="95"/>
      <c r="CE83" s="95"/>
      <c r="CF83" s="95"/>
      <c r="CG83" s="95"/>
      <c r="CH83" s="95"/>
      <c r="CI83" s="129"/>
      <c r="CJ83" s="129"/>
      <c r="CK83" s="129"/>
      <c r="CL83" s="129"/>
      <c r="CM83" s="129"/>
      <c r="CN83" s="129"/>
      <c r="CO83" s="117"/>
      <c r="CP83" s="117"/>
      <c r="CQ83" s="117"/>
      <c r="CR83" s="117"/>
      <c r="CS83" s="117"/>
      <c r="CT83" s="117"/>
      <c r="CU83" s="191"/>
      <c r="CV83" s="191"/>
      <c r="CW83" s="191"/>
      <c r="CX83" s="191"/>
      <c r="CY83" s="191"/>
      <c r="CZ83" s="191"/>
      <c r="DA83" s="95"/>
      <c r="DB83" s="95"/>
      <c r="DC83" s="95"/>
      <c r="DD83" s="95"/>
      <c r="DE83" s="95"/>
      <c r="DF83" s="95"/>
      <c r="DG83" s="129"/>
      <c r="DH83" s="129"/>
      <c r="DI83" s="129"/>
      <c r="DJ83" s="129"/>
      <c r="DK83" s="129"/>
      <c r="DL83" s="129"/>
      <c r="DT83" s="187"/>
      <c r="DU83" s="129"/>
      <c r="DV83" s="129"/>
      <c r="DW83" s="129"/>
      <c r="DX83" s="129"/>
      <c r="DY83" s="129"/>
      <c r="DZ83" s="129"/>
      <c r="EH83" s="192"/>
      <c r="EI83" s="129"/>
      <c r="EJ83" s="129"/>
      <c r="EK83" s="129"/>
      <c r="EL83" s="129"/>
      <c r="EM83" s="129"/>
      <c r="EN83" s="129"/>
    </row>
    <row r="84" spans="2:144" s="4" customFormat="1">
      <c r="B84" s="35"/>
      <c r="C84" s="35"/>
      <c r="D84" s="35"/>
      <c r="E84" s="35"/>
      <c r="F84" s="35"/>
      <c r="G84" s="35"/>
      <c r="H84" s="35"/>
      <c r="I84" s="129"/>
      <c r="J84" s="129"/>
      <c r="K84" s="129"/>
      <c r="L84" s="129"/>
      <c r="M84" s="129"/>
      <c r="N84" s="129"/>
      <c r="O84" s="129"/>
      <c r="W84" s="187"/>
      <c r="X84" s="129"/>
      <c r="Y84" s="129"/>
      <c r="Z84" s="129"/>
      <c r="AA84" s="129"/>
      <c r="AB84" s="129"/>
      <c r="AC84" s="129"/>
      <c r="AH84" s="187"/>
      <c r="AK84" s="187"/>
      <c r="AL84" s="129"/>
      <c r="AM84" s="129"/>
      <c r="AN84" s="129"/>
      <c r="AO84" s="129"/>
      <c r="AP84" s="129"/>
      <c r="AX84" s="95"/>
      <c r="AY84" s="129"/>
      <c r="AZ84" s="129"/>
      <c r="BA84" s="129"/>
      <c r="BB84" s="129"/>
      <c r="BC84" s="129"/>
      <c r="BL84" s="129"/>
      <c r="BM84" s="129"/>
      <c r="BN84" s="129"/>
      <c r="BO84" s="129"/>
      <c r="BP84" s="129"/>
      <c r="BQ84" s="95"/>
      <c r="BR84" s="95"/>
      <c r="BS84" s="95"/>
      <c r="BT84" s="95"/>
      <c r="BU84" s="95"/>
      <c r="BV84" s="95"/>
      <c r="BW84" s="129"/>
      <c r="BX84" s="129"/>
      <c r="BY84" s="129"/>
      <c r="BZ84" s="129"/>
      <c r="CA84" s="129"/>
      <c r="CB84" s="129"/>
      <c r="CC84" s="95"/>
      <c r="CD84" s="95"/>
      <c r="CE84" s="95"/>
      <c r="CF84" s="95"/>
      <c r="CG84" s="95"/>
      <c r="CH84" s="95"/>
      <c r="CI84" s="129"/>
      <c r="CJ84" s="129"/>
      <c r="CK84" s="129"/>
      <c r="CL84" s="129"/>
      <c r="CM84" s="129"/>
      <c r="CN84" s="129"/>
      <c r="CO84" s="117"/>
      <c r="CP84" s="117"/>
      <c r="CQ84" s="117"/>
      <c r="CR84" s="117"/>
      <c r="CS84" s="117"/>
      <c r="CT84" s="117"/>
      <c r="CU84" s="191"/>
      <c r="CV84" s="191"/>
      <c r="CW84" s="191"/>
      <c r="CX84" s="191"/>
      <c r="CY84" s="191"/>
      <c r="CZ84" s="191"/>
      <c r="DA84" s="95"/>
      <c r="DB84" s="95"/>
      <c r="DC84" s="95"/>
      <c r="DD84" s="95"/>
      <c r="DE84" s="95"/>
      <c r="DF84" s="95"/>
      <c r="DG84" s="129"/>
      <c r="DH84" s="129"/>
      <c r="DI84" s="129"/>
      <c r="DJ84" s="129"/>
      <c r="DK84" s="129"/>
      <c r="DL84" s="129"/>
      <c r="DT84" s="187"/>
      <c r="DU84" s="129"/>
      <c r="DV84" s="129"/>
      <c r="DW84" s="129"/>
      <c r="DX84" s="129"/>
      <c r="DY84" s="129"/>
      <c r="DZ84" s="129"/>
      <c r="EH84" s="192"/>
      <c r="EI84" s="129"/>
      <c r="EJ84" s="129"/>
      <c r="EK84" s="129"/>
      <c r="EL84" s="129"/>
      <c r="EM84" s="129"/>
      <c r="EN84" s="129"/>
    </row>
    <row r="85" spans="2:144" s="4" customFormat="1">
      <c r="B85" s="35"/>
      <c r="C85" s="35"/>
      <c r="D85" s="35"/>
      <c r="E85" s="35"/>
      <c r="F85" s="35"/>
      <c r="G85" s="35"/>
      <c r="H85" s="35"/>
      <c r="I85" s="129"/>
      <c r="J85" s="129"/>
      <c r="K85" s="129"/>
      <c r="L85" s="129"/>
      <c r="M85" s="129"/>
      <c r="N85" s="129"/>
      <c r="O85" s="129"/>
      <c r="W85" s="187"/>
      <c r="X85" s="129"/>
      <c r="Y85" s="129"/>
      <c r="Z85" s="129"/>
      <c r="AA85" s="129"/>
      <c r="AB85" s="129"/>
      <c r="AC85" s="129"/>
      <c r="AH85" s="187"/>
      <c r="AK85" s="187"/>
      <c r="AL85" s="129"/>
      <c r="AM85" s="129"/>
      <c r="AN85" s="129"/>
      <c r="AO85" s="129"/>
      <c r="AP85" s="129"/>
      <c r="AX85" s="95"/>
      <c r="AY85" s="129"/>
      <c r="AZ85" s="129"/>
      <c r="BA85" s="129"/>
      <c r="BB85" s="129"/>
      <c r="BC85" s="129"/>
      <c r="BL85" s="129"/>
      <c r="BM85" s="129"/>
      <c r="BN85" s="129"/>
      <c r="BO85" s="129"/>
      <c r="BP85" s="129"/>
      <c r="BQ85" s="95"/>
      <c r="BR85" s="95"/>
      <c r="BS85" s="95"/>
      <c r="BT85" s="95"/>
      <c r="BU85" s="95"/>
      <c r="BV85" s="95"/>
      <c r="BW85" s="129"/>
      <c r="BX85" s="129"/>
      <c r="BY85" s="129"/>
      <c r="BZ85" s="129"/>
      <c r="CA85" s="129"/>
      <c r="CB85" s="129"/>
      <c r="CC85" s="95"/>
      <c r="CD85" s="95"/>
      <c r="CE85" s="95"/>
      <c r="CF85" s="95"/>
      <c r="CG85" s="95"/>
      <c r="CH85" s="95"/>
      <c r="CI85" s="129"/>
      <c r="CJ85" s="129"/>
      <c r="CK85" s="129"/>
      <c r="CL85" s="129"/>
      <c r="CM85" s="129"/>
      <c r="CN85" s="129"/>
      <c r="CO85" s="117"/>
      <c r="CP85" s="117"/>
      <c r="CQ85" s="117"/>
      <c r="CR85" s="117"/>
      <c r="CS85" s="117"/>
      <c r="CT85" s="117"/>
      <c r="CU85" s="191"/>
      <c r="CV85" s="191"/>
      <c r="CW85" s="191"/>
      <c r="CX85" s="191"/>
      <c r="CY85" s="191"/>
      <c r="CZ85" s="191"/>
      <c r="DA85" s="95"/>
      <c r="DB85" s="95"/>
      <c r="DC85" s="95"/>
      <c r="DD85" s="95"/>
      <c r="DE85" s="95"/>
      <c r="DF85" s="95"/>
      <c r="DG85" s="129"/>
      <c r="DH85" s="129"/>
      <c r="DI85" s="129"/>
      <c r="DJ85" s="129"/>
      <c r="DK85" s="129"/>
      <c r="DL85" s="129"/>
      <c r="DT85" s="187"/>
      <c r="DU85" s="129"/>
      <c r="DV85" s="129"/>
      <c r="DW85" s="129"/>
      <c r="DX85" s="129"/>
      <c r="DY85" s="129"/>
      <c r="DZ85" s="129"/>
      <c r="EH85" s="192"/>
      <c r="EI85" s="129"/>
      <c r="EJ85" s="129"/>
      <c r="EK85" s="129"/>
      <c r="EL85" s="129"/>
      <c r="EM85" s="129"/>
      <c r="EN85" s="129"/>
    </row>
    <row r="86" spans="2:144" s="4" customFormat="1">
      <c r="B86" s="35"/>
      <c r="C86" s="35"/>
      <c r="D86" s="35"/>
      <c r="E86" s="35"/>
      <c r="F86" s="35"/>
      <c r="G86" s="35"/>
      <c r="H86" s="35"/>
      <c r="I86" s="129"/>
      <c r="J86" s="129"/>
      <c r="K86" s="129"/>
      <c r="L86" s="129"/>
      <c r="M86" s="129"/>
      <c r="N86" s="129"/>
      <c r="O86" s="129"/>
      <c r="W86" s="187"/>
      <c r="X86" s="129"/>
      <c r="Y86" s="129"/>
      <c r="Z86" s="129"/>
      <c r="AA86" s="129"/>
      <c r="AB86" s="129"/>
      <c r="AC86" s="129"/>
      <c r="AH86" s="187"/>
      <c r="AK86" s="187"/>
      <c r="AL86" s="129"/>
      <c r="AM86" s="129"/>
      <c r="AN86" s="129"/>
      <c r="AO86" s="129"/>
      <c r="AP86" s="129"/>
      <c r="AX86" s="95"/>
      <c r="AY86" s="129"/>
      <c r="AZ86" s="129"/>
      <c r="BA86" s="129"/>
      <c r="BB86" s="129"/>
      <c r="BC86" s="129"/>
      <c r="BL86" s="129"/>
      <c r="BM86" s="129"/>
      <c r="BN86" s="129"/>
      <c r="BO86" s="129"/>
      <c r="BP86" s="129"/>
      <c r="BQ86" s="95"/>
      <c r="BR86" s="95"/>
      <c r="BS86" s="95"/>
      <c r="BT86" s="95"/>
      <c r="BU86" s="95"/>
      <c r="BV86" s="95"/>
      <c r="BW86" s="129"/>
      <c r="BX86" s="129"/>
      <c r="BY86" s="129"/>
      <c r="BZ86" s="129"/>
      <c r="CA86" s="129"/>
      <c r="CB86" s="129"/>
      <c r="CC86" s="95"/>
      <c r="CD86" s="95"/>
      <c r="CE86" s="95"/>
      <c r="CF86" s="95"/>
      <c r="CG86" s="95"/>
      <c r="CH86" s="95"/>
      <c r="CI86" s="129"/>
      <c r="CJ86" s="129"/>
      <c r="CK86" s="129"/>
      <c r="CL86" s="129"/>
      <c r="CM86" s="129"/>
      <c r="CN86" s="129"/>
      <c r="CO86" s="117"/>
      <c r="CP86" s="117"/>
      <c r="CQ86" s="117"/>
      <c r="CR86" s="117"/>
      <c r="CS86" s="117"/>
      <c r="CT86" s="117"/>
      <c r="CU86" s="191"/>
      <c r="CV86" s="191"/>
      <c r="CW86" s="191"/>
      <c r="CX86" s="191"/>
      <c r="CY86" s="191"/>
      <c r="CZ86" s="191"/>
      <c r="DA86" s="95"/>
      <c r="DB86" s="95"/>
      <c r="DC86" s="95"/>
      <c r="DD86" s="95"/>
      <c r="DE86" s="95"/>
      <c r="DF86" s="95"/>
      <c r="DG86" s="129"/>
      <c r="DH86" s="129"/>
      <c r="DI86" s="129"/>
      <c r="DJ86" s="129"/>
      <c r="DK86" s="129"/>
      <c r="DL86" s="129"/>
      <c r="DT86" s="187"/>
      <c r="DU86" s="129"/>
      <c r="DV86" s="129"/>
      <c r="DW86" s="129"/>
      <c r="DX86" s="129"/>
      <c r="DY86" s="129"/>
      <c r="DZ86" s="129"/>
      <c r="EH86" s="192"/>
      <c r="EI86" s="129"/>
      <c r="EJ86" s="129"/>
      <c r="EK86" s="129"/>
      <c r="EL86" s="129"/>
      <c r="EM86" s="129"/>
      <c r="EN86" s="129"/>
    </row>
    <row r="87" spans="2:144" s="4" customFormat="1">
      <c r="B87" s="35"/>
      <c r="C87" s="35"/>
      <c r="D87" s="35"/>
      <c r="E87" s="35"/>
      <c r="F87" s="35"/>
      <c r="G87" s="35"/>
      <c r="H87" s="35"/>
      <c r="I87" s="129"/>
      <c r="J87" s="129"/>
      <c r="K87" s="129"/>
      <c r="L87" s="129"/>
      <c r="M87" s="129"/>
      <c r="N87" s="129"/>
      <c r="O87" s="129"/>
      <c r="W87" s="187"/>
      <c r="X87" s="129"/>
      <c r="Y87" s="129"/>
      <c r="Z87" s="129"/>
      <c r="AA87" s="129"/>
      <c r="AB87" s="129"/>
      <c r="AC87" s="129"/>
      <c r="AH87" s="187"/>
      <c r="AK87" s="187"/>
      <c r="AL87" s="129"/>
      <c r="AM87" s="129"/>
      <c r="AN87" s="129"/>
      <c r="AO87" s="129"/>
      <c r="AP87" s="129"/>
      <c r="AX87" s="95"/>
      <c r="AY87" s="129"/>
      <c r="AZ87" s="129"/>
      <c r="BA87" s="129"/>
      <c r="BB87" s="129"/>
      <c r="BC87" s="129"/>
      <c r="BL87" s="129"/>
      <c r="BM87" s="129"/>
      <c r="BN87" s="129"/>
      <c r="BO87" s="129"/>
      <c r="BP87" s="129"/>
      <c r="BQ87" s="95"/>
      <c r="BR87" s="95"/>
      <c r="BS87" s="95"/>
      <c r="BT87" s="95"/>
      <c r="BU87" s="95"/>
      <c r="BV87" s="95"/>
      <c r="BW87" s="129"/>
      <c r="BX87" s="129"/>
      <c r="BY87" s="129"/>
      <c r="BZ87" s="129"/>
      <c r="CA87" s="129"/>
      <c r="CB87" s="129"/>
      <c r="CC87" s="95"/>
      <c r="CD87" s="95"/>
      <c r="CE87" s="95"/>
      <c r="CF87" s="95"/>
      <c r="CG87" s="95"/>
      <c r="CH87" s="95"/>
      <c r="CI87" s="129"/>
      <c r="CJ87" s="129"/>
      <c r="CK87" s="129"/>
      <c r="CL87" s="129"/>
      <c r="CM87" s="129"/>
      <c r="CN87" s="129"/>
      <c r="CO87" s="117"/>
      <c r="CP87" s="117"/>
      <c r="CQ87" s="117"/>
      <c r="CR87" s="117"/>
      <c r="CS87" s="117"/>
      <c r="CT87" s="117"/>
      <c r="CU87" s="191"/>
      <c r="CV87" s="191"/>
      <c r="CW87" s="191"/>
      <c r="CX87" s="191"/>
      <c r="CY87" s="191"/>
      <c r="CZ87" s="191"/>
      <c r="DA87" s="95"/>
      <c r="DB87" s="95"/>
      <c r="DC87" s="95"/>
      <c r="DD87" s="95"/>
      <c r="DE87" s="95"/>
      <c r="DF87" s="95"/>
      <c r="DG87" s="129"/>
      <c r="DH87" s="129"/>
      <c r="DI87" s="129"/>
      <c r="DJ87" s="129"/>
      <c r="DK87" s="129"/>
      <c r="DL87" s="129"/>
      <c r="DT87" s="187"/>
      <c r="DU87" s="129"/>
      <c r="DV87" s="129"/>
      <c r="DW87" s="129"/>
      <c r="DX87" s="129"/>
      <c r="DY87" s="129"/>
      <c r="DZ87" s="129"/>
      <c r="EH87" s="192"/>
      <c r="EI87" s="129"/>
      <c r="EJ87" s="129"/>
      <c r="EK87" s="129"/>
      <c r="EL87" s="129"/>
      <c r="EM87" s="129"/>
      <c r="EN87" s="129"/>
    </row>
    <row r="88" spans="2:144" s="4" customFormat="1">
      <c r="B88" s="35"/>
      <c r="C88" s="35"/>
      <c r="D88" s="35"/>
      <c r="E88" s="35"/>
      <c r="F88" s="35"/>
      <c r="G88" s="35"/>
      <c r="H88" s="35"/>
      <c r="I88" s="129"/>
      <c r="J88" s="129"/>
      <c r="K88" s="129"/>
      <c r="L88" s="129"/>
      <c r="M88" s="129"/>
      <c r="N88" s="129"/>
      <c r="O88" s="129"/>
      <c r="W88" s="187"/>
      <c r="X88" s="129"/>
      <c r="Y88" s="129"/>
      <c r="Z88" s="129"/>
      <c r="AA88" s="129"/>
      <c r="AB88" s="129"/>
      <c r="AC88" s="129"/>
      <c r="AH88" s="187"/>
      <c r="AK88" s="187"/>
      <c r="AL88" s="129"/>
      <c r="AM88" s="129"/>
      <c r="AN88" s="129"/>
      <c r="AO88" s="129"/>
      <c r="AP88" s="129"/>
      <c r="AX88" s="95"/>
      <c r="AY88" s="129"/>
      <c r="AZ88" s="129"/>
      <c r="BA88" s="129"/>
      <c r="BB88" s="129"/>
      <c r="BC88" s="129"/>
      <c r="BL88" s="129"/>
      <c r="BM88" s="129"/>
      <c r="BN88" s="129"/>
      <c r="BO88" s="129"/>
      <c r="BP88" s="129"/>
      <c r="BQ88" s="95"/>
      <c r="BR88" s="95"/>
      <c r="BS88" s="95"/>
      <c r="BT88" s="95"/>
      <c r="BU88" s="95"/>
      <c r="BV88" s="95"/>
      <c r="BW88" s="129"/>
      <c r="BX88" s="129"/>
      <c r="BY88" s="129"/>
      <c r="BZ88" s="129"/>
      <c r="CA88" s="129"/>
      <c r="CB88" s="129"/>
      <c r="CC88" s="95"/>
      <c r="CD88" s="95"/>
      <c r="CE88" s="95"/>
      <c r="CF88" s="95"/>
      <c r="CG88" s="95"/>
      <c r="CH88" s="95"/>
      <c r="CI88" s="129"/>
      <c r="CJ88" s="129"/>
      <c r="CK88" s="129"/>
      <c r="CL88" s="129"/>
      <c r="CM88" s="129"/>
      <c r="CN88" s="129"/>
      <c r="CO88" s="117"/>
      <c r="CP88" s="117"/>
      <c r="CQ88" s="117"/>
      <c r="CR88" s="117"/>
      <c r="CS88" s="117"/>
      <c r="CT88" s="117"/>
      <c r="CU88" s="191"/>
      <c r="CV88" s="191"/>
      <c r="CW88" s="191"/>
      <c r="CX88" s="191"/>
      <c r="CY88" s="191"/>
      <c r="CZ88" s="191"/>
      <c r="DA88" s="95"/>
      <c r="DB88" s="95"/>
      <c r="DC88" s="95"/>
      <c r="DD88" s="95"/>
      <c r="DE88" s="95"/>
      <c r="DF88" s="95"/>
      <c r="DG88" s="129"/>
      <c r="DH88" s="129"/>
      <c r="DI88" s="129"/>
      <c r="DJ88" s="129"/>
      <c r="DK88" s="129"/>
      <c r="DL88" s="129"/>
      <c r="DT88" s="187"/>
      <c r="DU88" s="129"/>
      <c r="DV88" s="129"/>
      <c r="DW88" s="129"/>
      <c r="DX88" s="129"/>
      <c r="DY88" s="129"/>
      <c r="DZ88" s="129"/>
      <c r="EH88" s="192"/>
      <c r="EI88" s="129"/>
      <c r="EJ88" s="129"/>
      <c r="EK88" s="129"/>
      <c r="EL88" s="129"/>
      <c r="EM88" s="129"/>
      <c r="EN88" s="129"/>
    </row>
    <row r="89" spans="2:144" s="4" customFormat="1">
      <c r="B89" s="35"/>
      <c r="C89" s="35"/>
      <c r="D89" s="35"/>
      <c r="E89" s="35"/>
      <c r="F89" s="35"/>
      <c r="G89" s="35"/>
      <c r="H89" s="35"/>
      <c r="I89" s="129"/>
      <c r="J89" s="129"/>
      <c r="K89" s="129"/>
      <c r="L89" s="129"/>
      <c r="M89" s="129"/>
      <c r="N89" s="129"/>
      <c r="O89" s="129"/>
      <c r="W89" s="187"/>
      <c r="X89" s="129"/>
      <c r="Y89" s="129"/>
      <c r="Z89" s="129"/>
      <c r="AA89" s="129"/>
      <c r="AB89" s="129"/>
      <c r="AC89" s="129"/>
      <c r="AH89" s="187"/>
      <c r="AK89" s="187"/>
      <c r="AL89" s="129"/>
      <c r="AM89" s="129"/>
      <c r="AN89" s="129"/>
      <c r="AO89" s="129"/>
      <c r="AP89" s="129"/>
      <c r="AX89" s="95"/>
      <c r="AY89" s="129"/>
      <c r="AZ89" s="129"/>
      <c r="BA89" s="129"/>
      <c r="BB89" s="129"/>
      <c r="BC89" s="129"/>
      <c r="BL89" s="129"/>
      <c r="BM89" s="129"/>
      <c r="BN89" s="129"/>
      <c r="BO89" s="129"/>
      <c r="BP89" s="129"/>
      <c r="BQ89" s="95"/>
      <c r="BR89" s="95"/>
      <c r="BS89" s="95"/>
      <c r="BT89" s="95"/>
      <c r="BU89" s="95"/>
      <c r="BV89" s="95"/>
      <c r="BW89" s="129"/>
      <c r="BX89" s="129"/>
      <c r="BY89" s="129"/>
      <c r="BZ89" s="129"/>
      <c r="CA89" s="129"/>
      <c r="CB89" s="129"/>
      <c r="CC89" s="95"/>
      <c r="CD89" s="95"/>
      <c r="CE89" s="95"/>
      <c r="CF89" s="95"/>
      <c r="CG89" s="95"/>
      <c r="CH89" s="95"/>
      <c r="CI89" s="129"/>
      <c r="CJ89" s="129"/>
      <c r="CK89" s="129"/>
      <c r="CL89" s="129"/>
      <c r="CM89" s="129"/>
      <c r="CN89" s="129"/>
      <c r="CO89" s="117"/>
      <c r="CP89" s="117"/>
      <c r="CQ89" s="117"/>
      <c r="CR89" s="117"/>
      <c r="CS89" s="117"/>
      <c r="CT89" s="117"/>
      <c r="CU89" s="191"/>
      <c r="CV89" s="191"/>
      <c r="CW89" s="191"/>
      <c r="CX89" s="191"/>
      <c r="CY89" s="191"/>
      <c r="CZ89" s="191"/>
      <c r="DA89" s="95"/>
      <c r="DB89" s="95"/>
      <c r="DC89" s="95"/>
      <c r="DD89" s="95"/>
      <c r="DE89" s="95"/>
      <c r="DF89" s="95"/>
      <c r="DG89" s="129"/>
      <c r="DH89" s="129"/>
      <c r="DI89" s="129"/>
      <c r="DJ89" s="129"/>
      <c r="DK89" s="129"/>
      <c r="DL89" s="129"/>
      <c r="DT89" s="187"/>
      <c r="DU89" s="129"/>
      <c r="DV89" s="129"/>
      <c r="DW89" s="129"/>
      <c r="DX89" s="129"/>
      <c r="DY89" s="129"/>
      <c r="DZ89" s="129"/>
      <c r="EH89" s="192"/>
      <c r="EI89" s="129"/>
      <c r="EJ89" s="129"/>
      <c r="EK89" s="129"/>
      <c r="EL89" s="129"/>
      <c r="EM89" s="129"/>
      <c r="EN89" s="129"/>
    </row>
    <row r="90" spans="2:144" s="4" customFormat="1">
      <c r="B90" s="35"/>
      <c r="C90" s="35"/>
      <c r="D90" s="35"/>
      <c r="E90" s="35"/>
      <c r="F90" s="35"/>
      <c r="G90" s="35"/>
      <c r="H90" s="35"/>
      <c r="I90" s="129"/>
      <c r="J90" s="129"/>
      <c r="K90" s="129"/>
      <c r="L90" s="129"/>
      <c r="M90" s="129"/>
      <c r="N90" s="129"/>
      <c r="O90" s="129"/>
      <c r="W90" s="187"/>
      <c r="X90" s="129"/>
      <c r="Y90" s="129"/>
      <c r="Z90" s="129"/>
      <c r="AA90" s="129"/>
      <c r="AB90" s="129"/>
      <c r="AC90" s="129"/>
      <c r="AH90" s="187"/>
      <c r="AK90" s="187"/>
      <c r="AL90" s="129"/>
      <c r="AM90" s="129"/>
      <c r="AN90" s="129"/>
      <c r="AO90" s="129"/>
      <c r="AP90" s="129"/>
      <c r="AX90" s="95"/>
      <c r="AY90" s="129"/>
      <c r="AZ90" s="129"/>
      <c r="BA90" s="129"/>
      <c r="BB90" s="129"/>
      <c r="BC90" s="129"/>
      <c r="BL90" s="129"/>
      <c r="BM90" s="129"/>
      <c r="BN90" s="129"/>
      <c r="BO90" s="129"/>
      <c r="BP90" s="129"/>
      <c r="BQ90" s="95"/>
      <c r="BR90" s="95"/>
      <c r="BS90" s="95"/>
      <c r="BT90" s="95"/>
      <c r="BU90" s="95"/>
      <c r="BV90" s="95"/>
      <c r="BW90" s="129"/>
      <c r="BX90" s="129"/>
      <c r="BY90" s="129"/>
      <c r="BZ90" s="129"/>
      <c r="CA90" s="129"/>
      <c r="CB90" s="129"/>
      <c r="CC90" s="95"/>
      <c r="CD90" s="95"/>
      <c r="CE90" s="95"/>
      <c r="CF90" s="95"/>
      <c r="CG90" s="95"/>
      <c r="CH90" s="95"/>
      <c r="CI90" s="129"/>
      <c r="CJ90" s="129"/>
      <c r="CK90" s="129"/>
      <c r="CL90" s="129"/>
      <c r="CM90" s="129"/>
      <c r="CN90" s="129"/>
      <c r="CO90" s="117"/>
      <c r="CP90" s="117"/>
      <c r="CQ90" s="117"/>
      <c r="CR90" s="117"/>
      <c r="CS90" s="117"/>
      <c r="CT90" s="117"/>
      <c r="CU90" s="191"/>
      <c r="CV90" s="191"/>
      <c r="CW90" s="191"/>
      <c r="CX90" s="191"/>
      <c r="CY90" s="191"/>
      <c r="CZ90" s="191"/>
      <c r="DA90" s="95"/>
      <c r="DB90" s="95"/>
      <c r="DC90" s="95"/>
      <c r="DD90" s="95"/>
      <c r="DE90" s="95"/>
      <c r="DF90" s="95"/>
      <c r="DG90" s="129"/>
      <c r="DH90" s="129"/>
      <c r="DI90" s="129"/>
      <c r="DJ90" s="129"/>
      <c r="DK90" s="129"/>
      <c r="DL90" s="129"/>
      <c r="DT90" s="187"/>
      <c r="DU90" s="129"/>
      <c r="DV90" s="129"/>
      <c r="DW90" s="129"/>
      <c r="DX90" s="129"/>
      <c r="DY90" s="129"/>
      <c r="DZ90" s="129"/>
      <c r="EH90" s="192"/>
      <c r="EI90" s="129"/>
      <c r="EJ90" s="129"/>
      <c r="EK90" s="129"/>
      <c r="EL90" s="129"/>
      <c r="EM90" s="129"/>
      <c r="EN90" s="129"/>
    </row>
    <row r="91" spans="2:144" s="4" customFormat="1">
      <c r="B91" s="35"/>
      <c r="C91" s="35"/>
      <c r="D91" s="35"/>
      <c r="E91" s="35"/>
      <c r="F91" s="35"/>
      <c r="G91" s="35"/>
      <c r="H91" s="35"/>
      <c r="I91" s="129"/>
      <c r="J91" s="129"/>
      <c r="K91" s="129"/>
      <c r="L91" s="129"/>
      <c r="M91" s="129"/>
      <c r="N91" s="129"/>
      <c r="O91" s="129"/>
      <c r="W91" s="187"/>
      <c r="X91" s="129"/>
      <c r="Y91" s="129"/>
      <c r="Z91" s="129"/>
      <c r="AA91" s="129"/>
      <c r="AB91" s="129"/>
      <c r="AC91" s="129"/>
      <c r="AH91" s="187"/>
      <c r="AK91" s="187"/>
      <c r="AL91" s="129"/>
      <c r="AM91" s="129"/>
      <c r="AN91" s="129"/>
      <c r="AO91" s="129"/>
      <c r="AP91" s="129"/>
      <c r="AX91" s="95"/>
      <c r="AY91" s="129"/>
      <c r="AZ91" s="129"/>
      <c r="BA91" s="129"/>
      <c r="BB91" s="129"/>
      <c r="BC91" s="129"/>
      <c r="BL91" s="129"/>
      <c r="BM91" s="129"/>
      <c r="BN91" s="129"/>
      <c r="BO91" s="129"/>
      <c r="BP91" s="129"/>
      <c r="BQ91" s="95"/>
      <c r="BR91" s="95"/>
      <c r="BS91" s="95"/>
      <c r="BT91" s="95"/>
      <c r="BU91" s="95"/>
      <c r="BV91" s="95"/>
      <c r="BW91" s="129"/>
      <c r="BX91" s="129"/>
      <c r="BY91" s="129"/>
      <c r="BZ91" s="129"/>
      <c r="CA91" s="129"/>
      <c r="CB91" s="129"/>
      <c r="CC91" s="95"/>
      <c r="CD91" s="95"/>
      <c r="CE91" s="95"/>
      <c r="CF91" s="95"/>
      <c r="CG91" s="95"/>
      <c r="CH91" s="95"/>
      <c r="CI91" s="129"/>
      <c r="CJ91" s="129"/>
      <c r="CK91" s="129"/>
      <c r="CL91" s="129"/>
      <c r="CM91" s="129"/>
      <c r="CN91" s="129"/>
      <c r="CO91" s="117"/>
      <c r="CP91" s="117"/>
      <c r="CQ91" s="117"/>
      <c r="CR91" s="117"/>
      <c r="CS91" s="117"/>
      <c r="CT91" s="117"/>
      <c r="CU91" s="191"/>
      <c r="CV91" s="191"/>
      <c r="CW91" s="191"/>
      <c r="CX91" s="191"/>
      <c r="CY91" s="191"/>
      <c r="CZ91" s="191"/>
      <c r="DA91" s="95"/>
      <c r="DB91" s="95"/>
      <c r="DC91" s="95"/>
      <c r="DD91" s="95"/>
      <c r="DE91" s="95"/>
      <c r="DF91" s="95"/>
      <c r="DG91" s="129"/>
      <c r="DH91" s="129"/>
      <c r="DI91" s="129"/>
      <c r="DJ91" s="129"/>
      <c r="DK91" s="129"/>
      <c r="DL91" s="129"/>
      <c r="DT91" s="187"/>
      <c r="DU91" s="129"/>
      <c r="DV91" s="129"/>
      <c r="DW91" s="129"/>
      <c r="DX91" s="129"/>
      <c r="DY91" s="129"/>
      <c r="DZ91" s="129"/>
      <c r="EH91" s="192"/>
      <c r="EI91" s="129"/>
      <c r="EJ91" s="129"/>
      <c r="EK91" s="129"/>
      <c r="EL91" s="129"/>
      <c r="EM91" s="129"/>
      <c r="EN91" s="129"/>
    </row>
    <row r="92" spans="2:144" s="4" customFormat="1">
      <c r="B92" s="35"/>
      <c r="C92" s="35"/>
      <c r="D92" s="35"/>
      <c r="E92" s="35"/>
      <c r="F92" s="35"/>
      <c r="G92" s="35"/>
      <c r="H92" s="35"/>
      <c r="I92" s="129"/>
      <c r="J92" s="129"/>
      <c r="K92" s="129"/>
      <c r="L92" s="129"/>
      <c r="M92" s="129"/>
      <c r="N92" s="129"/>
      <c r="O92" s="129"/>
      <c r="W92" s="187"/>
      <c r="X92" s="129"/>
      <c r="Y92" s="129"/>
      <c r="Z92" s="129"/>
      <c r="AA92" s="129"/>
      <c r="AB92" s="129"/>
      <c r="AC92" s="129"/>
      <c r="AH92" s="187"/>
      <c r="AK92" s="187"/>
      <c r="AL92" s="129"/>
      <c r="AM92" s="129"/>
      <c r="AN92" s="129"/>
      <c r="AO92" s="129"/>
      <c r="AP92" s="129"/>
      <c r="AX92" s="95"/>
      <c r="AY92" s="129"/>
      <c r="AZ92" s="129"/>
      <c r="BA92" s="129"/>
      <c r="BB92" s="129"/>
      <c r="BC92" s="129"/>
      <c r="BL92" s="129"/>
      <c r="BM92" s="129"/>
      <c r="BN92" s="129"/>
      <c r="BO92" s="129"/>
      <c r="BP92" s="129"/>
      <c r="BQ92" s="95"/>
      <c r="BR92" s="95"/>
      <c r="BS92" s="95"/>
      <c r="BT92" s="95"/>
      <c r="BU92" s="95"/>
      <c r="BV92" s="95"/>
      <c r="BW92" s="129"/>
      <c r="BX92" s="129"/>
      <c r="BY92" s="129"/>
      <c r="BZ92" s="129"/>
      <c r="CA92" s="129"/>
      <c r="CB92" s="129"/>
      <c r="CC92" s="95"/>
      <c r="CD92" s="95"/>
      <c r="CE92" s="95"/>
      <c r="CF92" s="95"/>
      <c r="CG92" s="95"/>
      <c r="CH92" s="95"/>
      <c r="CI92" s="129"/>
      <c r="CJ92" s="129"/>
      <c r="CK92" s="129"/>
      <c r="CL92" s="129"/>
      <c r="CM92" s="129"/>
      <c r="CN92" s="129"/>
      <c r="CO92" s="117"/>
      <c r="CP92" s="117"/>
      <c r="CQ92" s="117"/>
      <c r="CR92" s="117"/>
      <c r="CS92" s="117"/>
      <c r="CT92" s="117"/>
      <c r="CU92" s="191"/>
      <c r="CV92" s="191"/>
      <c r="CW92" s="191"/>
      <c r="CX92" s="191"/>
      <c r="CY92" s="191"/>
      <c r="CZ92" s="191"/>
      <c r="DA92" s="95"/>
      <c r="DB92" s="95"/>
      <c r="DC92" s="95"/>
      <c r="DD92" s="95"/>
      <c r="DE92" s="95"/>
      <c r="DF92" s="95"/>
      <c r="DG92" s="129"/>
      <c r="DH92" s="129"/>
      <c r="DI92" s="129"/>
      <c r="DJ92" s="129"/>
      <c r="DK92" s="129"/>
      <c r="DL92" s="129"/>
      <c r="DT92" s="187"/>
      <c r="DU92" s="129"/>
      <c r="DV92" s="129"/>
      <c r="DW92" s="129"/>
      <c r="DX92" s="129"/>
      <c r="DY92" s="129"/>
      <c r="DZ92" s="129"/>
      <c r="EH92" s="192"/>
      <c r="EI92" s="129"/>
      <c r="EJ92" s="129"/>
      <c r="EK92" s="129"/>
      <c r="EL92" s="129"/>
      <c r="EM92" s="129"/>
      <c r="EN92" s="129"/>
    </row>
    <row r="93" spans="2:144" s="4" customFormat="1">
      <c r="B93" s="35"/>
      <c r="C93" s="35"/>
      <c r="D93" s="35"/>
      <c r="E93" s="35"/>
      <c r="F93" s="35"/>
      <c r="G93" s="35"/>
      <c r="H93" s="35"/>
      <c r="I93" s="129"/>
      <c r="J93" s="129"/>
      <c r="K93" s="129"/>
      <c r="L93" s="129"/>
      <c r="M93" s="129"/>
      <c r="N93" s="129"/>
      <c r="O93" s="129"/>
      <c r="W93" s="187"/>
      <c r="X93" s="129"/>
      <c r="Y93" s="129"/>
      <c r="Z93" s="129"/>
      <c r="AA93" s="129"/>
      <c r="AB93" s="129"/>
      <c r="AC93" s="129"/>
      <c r="AH93" s="187"/>
      <c r="AK93" s="187"/>
      <c r="AL93" s="129"/>
      <c r="AM93" s="129"/>
      <c r="AN93" s="129"/>
      <c r="AO93" s="129"/>
      <c r="AP93" s="129"/>
      <c r="AX93" s="95"/>
      <c r="AY93" s="129"/>
      <c r="AZ93" s="129"/>
      <c r="BA93" s="129"/>
      <c r="BB93" s="129"/>
      <c r="BC93" s="129"/>
      <c r="BL93" s="129"/>
      <c r="BM93" s="129"/>
      <c r="BN93" s="129"/>
      <c r="BO93" s="129"/>
      <c r="BP93" s="129"/>
      <c r="BQ93" s="95"/>
      <c r="BR93" s="95"/>
      <c r="BS93" s="95"/>
      <c r="BT93" s="95"/>
      <c r="BU93" s="95"/>
      <c r="BV93" s="95"/>
      <c r="BW93" s="129"/>
      <c r="BX93" s="129"/>
      <c r="BY93" s="129"/>
      <c r="BZ93" s="129"/>
      <c r="CA93" s="129"/>
      <c r="CB93" s="129"/>
      <c r="CC93" s="95"/>
      <c r="CD93" s="95"/>
      <c r="CE93" s="95"/>
      <c r="CF93" s="95"/>
      <c r="CG93" s="95"/>
      <c r="CH93" s="95"/>
      <c r="CI93" s="129"/>
      <c r="CJ93" s="129"/>
      <c r="CK93" s="129"/>
      <c r="CL93" s="129"/>
      <c r="CM93" s="129"/>
      <c r="CN93" s="129"/>
      <c r="CO93" s="117"/>
      <c r="CP93" s="117"/>
      <c r="CQ93" s="117"/>
      <c r="CR93" s="117"/>
      <c r="CS93" s="117"/>
      <c r="CT93" s="117"/>
      <c r="CU93" s="191"/>
      <c r="CV93" s="191"/>
      <c r="CW93" s="191"/>
      <c r="CX93" s="191"/>
      <c r="CY93" s="191"/>
      <c r="CZ93" s="191"/>
      <c r="DA93" s="95"/>
      <c r="DB93" s="95"/>
      <c r="DC93" s="95"/>
      <c r="DD93" s="95"/>
      <c r="DE93" s="95"/>
      <c r="DF93" s="95"/>
      <c r="DG93" s="129"/>
      <c r="DH93" s="129"/>
      <c r="DI93" s="129"/>
      <c r="DJ93" s="129"/>
      <c r="DK93" s="129"/>
      <c r="DL93" s="129"/>
      <c r="DT93" s="187"/>
      <c r="DU93" s="129"/>
      <c r="DV93" s="129"/>
      <c r="DW93" s="129"/>
      <c r="DX93" s="129"/>
      <c r="DY93" s="129"/>
      <c r="DZ93" s="129"/>
      <c r="EH93" s="192"/>
      <c r="EI93" s="129"/>
      <c r="EJ93" s="129"/>
      <c r="EK93" s="129"/>
      <c r="EL93" s="129"/>
      <c r="EM93" s="129"/>
      <c r="EN93" s="129"/>
    </row>
    <row r="94" spans="2:144" s="4" customFormat="1">
      <c r="B94" s="35"/>
      <c r="C94" s="35"/>
      <c r="D94" s="35"/>
      <c r="E94" s="35"/>
      <c r="F94" s="35"/>
      <c r="G94" s="35"/>
      <c r="H94" s="35"/>
      <c r="I94" s="129"/>
      <c r="J94" s="129"/>
      <c r="K94" s="129"/>
      <c r="L94" s="129"/>
      <c r="M94" s="129"/>
      <c r="N94" s="129"/>
      <c r="O94" s="129"/>
      <c r="W94" s="187"/>
      <c r="X94" s="129"/>
      <c r="Y94" s="129"/>
      <c r="Z94" s="129"/>
      <c r="AA94" s="129"/>
      <c r="AB94" s="129"/>
      <c r="AC94" s="129"/>
      <c r="AH94" s="187"/>
      <c r="AK94" s="187"/>
      <c r="AL94" s="129"/>
      <c r="AM94" s="129"/>
      <c r="AN94" s="129"/>
      <c r="AO94" s="129"/>
      <c r="AP94" s="129"/>
      <c r="AX94" s="95"/>
      <c r="AY94" s="129"/>
      <c r="AZ94" s="129"/>
      <c r="BA94" s="129"/>
      <c r="BB94" s="129"/>
      <c r="BC94" s="129"/>
      <c r="BL94" s="129"/>
      <c r="BM94" s="129"/>
      <c r="BN94" s="129"/>
      <c r="BO94" s="129"/>
      <c r="BP94" s="129"/>
      <c r="BQ94" s="95"/>
      <c r="BR94" s="95"/>
      <c r="BS94" s="95"/>
      <c r="BT94" s="95"/>
      <c r="BU94" s="95"/>
      <c r="BV94" s="95"/>
      <c r="BW94" s="129"/>
      <c r="BX94" s="129"/>
      <c r="BY94" s="129"/>
      <c r="BZ94" s="129"/>
      <c r="CA94" s="129"/>
      <c r="CB94" s="129"/>
      <c r="CC94" s="95"/>
      <c r="CD94" s="95"/>
      <c r="CE94" s="95"/>
      <c r="CF94" s="95"/>
      <c r="CG94" s="95"/>
      <c r="CH94" s="95"/>
      <c r="CI94" s="129"/>
      <c r="CJ94" s="129"/>
      <c r="CK94" s="129"/>
      <c r="CL94" s="129"/>
      <c r="CM94" s="129"/>
      <c r="CN94" s="129"/>
      <c r="CO94" s="117"/>
      <c r="CP94" s="117"/>
      <c r="CQ94" s="117"/>
      <c r="CR94" s="117"/>
      <c r="CS94" s="117"/>
      <c r="CT94" s="117"/>
      <c r="CU94" s="191"/>
      <c r="CV94" s="191"/>
      <c r="CW94" s="191"/>
      <c r="CX94" s="191"/>
      <c r="CY94" s="191"/>
      <c r="CZ94" s="191"/>
      <c r="DA94" s="95"/>
      <c r="DB94" s="95"/>
      <c r="DC94" s="95"/>
      <c r="DD94" s="95"/>
      <c r="DE94" s="95"/>
      <c r="DF94" s="95"/>
      <c r="DG94" s="129"/>
      <c r="DH94" s="129"/>
      <c r="DI94" s="129"/>
      <c r="DJ94" s="129"/>
      <c r="DK94" s="129"/>
      <c r="DL94" s="129"/>
      <c r="DT94" s="187"/>
      <c r="DU94" s="129"/>
      <c r="DV94" s="129"/>
      <c r="DW94" s="129"/>
      <c r="DX94" s="129"/>
      <c r="DY94" s="129"/>
      <c r="DZ94" s="129"/>
      <c r="EH94" s="192"/>
      <c r="EI94" s="129"/>
      <c r="EJ94" s="129"/>
      <c r="EK94" s="129"/>
      <c r="EL94" s="129"/>
      <c r="EM94" s="129"/>
      <c r="EN94" s="129"/>
    </row>
    <row r="95" spans="2:144" s="4" customFormat="1">
      <c r="B95" s="35"/>
      <c r="C95" s="35"/>
      <c r="D95" s="35"/>
      <c r="E95" s="35"/>
      <c r="F95" s="35"/>
      <c r="G95" s="35"/>
      <c r="H95" s="35"/>
      <c r="I95" s="129"/>
      <c r="J95" s="129"/>
      <c r="K95" s="129"/>
      <c r="L95" s="129"/>
      <c r="M95" s="129"/>
      <c r="N95" s="129"/>
      <c r="O95" s="129"/>
      <c r="W95" s="187"/>
      <c r="X95" s="129"/>
      <c r="Y95" s="129"/>
      <c r="Z95" s="129"/>
      <c r="AA95" s="129"/>
      <c r="AB95" s="129"/>
      <c r="AC95" s="129"/>
      <c r="AH95" s="187"/>
      <c r="AK95" s="187"/>
      <c r="AL95" s="129"/>
      <c r="AM95" s="129"/>
      <c r="AN95" s="129"/>
      <c r="AO95" s="129"/>
      <c r="AP95" s="129"/>
      <c r="AX95" s="95"/>
      <c r="AY95" s="129"/>
      <c r="AZ95" s="129"/>
      <c r="BA95" s="129"/>
      <c r="BB95" s="129"/>
      <c r="BC95" s="129"/>
      <c r="BL95" s="129"/>
      <c r="BM95" s="129"/>
      <c r="BN95" s="129"/>
      <c r="BO95" s="129"/>
      <c r="BP95" s="129"/>
      <c r="BQ95" s="95"/>
      <c r="BR95" s="95"/>
      <c r="BS95" s="95"/>
      <c r="BT95" s="95"/>
      <c r="BU95" s="95"/>
      <c r="BV95" s="95"/>
      <c r="BW95" s="129"/>
      <c r="BX95" s="129"/>
      <c r="BY95" s="129"/>
      <c r="BZ95" s="129"/>
      <c r="CA95" s="129"/>
      <c r="CB95" s="129"/>
      <c r="CC95" s="95"/>
      <c r="CD95" s="95"/>
      <c r="CE95" s="95"/>
      <c r="CF95" s="95"/>
      <c r="CG95" s="95"/>
      <c r="CH95" s="95"/>
      <c r="CI95" s="129"/>
      <c r="CJ95" s="129"/>
      <c r="CK95" s="129"/>
      <c r="CL95" s="129"/>
      <c r="CM95" s="129"/>
      <c r="CN95" s="129"/>
      <c r="CO95" s="117"/>
      <c r="CP95" s="117"/>
      <c r="CQ95" s="117"/>
      <c r="CR95" s="117"/>
      <c r="CS95" s="117"/>
      <c r="CT95" s="117"/>
      <c r="CU95" s="191"/>
      <c r="CV95" s="191"/>
      <c r="CW95" s="191"/>
      <c r="CX95" s="191"/>
      <c r="CY95" s="191"/>
      <c r="CZ95" s="191"/>
      <c r="DA95" s="95"/>
      <c r="DB95" s="95"/>
      <c r="DC95" s="95"/>
      <c r="DD95" s="95"/>
      <c r="DE95" s="95"/>
      <c r="DF95" s="95"/>
      <c r="DG95" s="129"/>
      <c r="DH95" s="129"/>
      <c r="DI95" s="129"/>
      <c r="DJ95" s="129"/>
      <c r="DK95" s="129"/>
      <c r="DL95" s="129"/>
      <c r="DT95" s="187"/>
      <c r="DU95" s="129"/>
      <c r="DV95" s="129"/>
      <c r="DW95" s="129"/>
      <c r="DX95" s="129"/>
      <c r="DY95" s="129"/>
      <c r="DZ95" s="129"/>
      <c r="EH95" s="192"/>
      <c r="EI95" s="129"/>
      <c r="EJ95" s="129"/>
      <c r="EK95" s="129"/>
      <c r="EL95" s="129"/>
      <c r="EM95" s="129"/>
      <c r="EN95" s="129"/>
    </row>
    <row r="96" spans="2:144" s="4" customFormat="1">
      <c r="B96" s="35"/>
      <c r="C96" s="35"/>
      <c r="D96" s="35"/>
      <c r="E96" s="35"/>
      <c r="F96" s="35"/>
      <c r="G96" s="35"/>
      <c r="H96" s="35"/>
      <c r="I96" s="129"/>
      <c r="J96" s="129"/>
      <c r="K96" s="129"/>
      <c r="L96" s="129"/>
      <c r="M96" s="129"/>
      <c r="N96" s="129"/>
      <c r="O96" s="129"/>
      <c r="W96" s="187"/>
      <c r="X96" s="129"/>
      <c r="Y96" s="129"/>
      <c r="Z96" s="129"/>
      <c r="AA96" s="129"/>
      <c r="AB96" s="129"/>
      <c r="AC96" s="129"/>
      <c r="AH96" s="187"/>
      <c r="AK96" s="187"/>
      <c r="AL96" s="129"/>
      <c r="AM96" s="129"/>
      <c r="AN96" s="129"/>
      <c r="AO96" s="129"/>
      <c r="AP96" s="129"/>
      <c r="AX96" s="95"/>
      <c r="AY96" s="129"/>
      <c r="AZ96" s="129"/>
      <c r="BA96" s="129"/>
      <c r="BB96" s="129"/>
      <c r="BC96" s="129"/>
      <c r="BL96" s="129"/>
      <c r="BM96" s="129"/>
      <c r="BN96" s="129"/>
      <c r="BO96" s="129"/>
      <c r="BP96" s="129"/>
      <c r="BQ96" s="95"/>
      <c r="BR96" s="95"/>
      <c r="BS96" s="95"/>
      <c r="BT96" s="95"/>
      <c r="BU96" s="95"/>
      <c r="BV96" s="95"/>
      <c r="BW96" s="129"/>
      <c r="BX96" s="129"/>
      <c r="BY96" s="129"/>
      <c r="BZ96" s="129"/>
      <c r="CA96" s="129"/>
      <c r="CB96" s="129"/>
      <c r="CC96" s="95"/>
      <c r="CD96" s="95"/>
      <c r="CE96" s="95"/>
      <c r="CF96" s="95"/>
      <c r="CG96" s="95"/>
      <c r="CH96" s="95"/>
      <c r="CI96" s="129"/>
      <c r="CJ96" s="129"/>
      <c r="CK96" s="129"/>
      <c r="CL96" s="129"/>
      <c r="CM96" s="129"/>
      <c r="CN96" s="129"/>
      <c r="CO96" s="117"/>
      <c r="CP96" s="117"/>
      <c r="CQ96" s="117"/>
      <c r="CR96" s="117"/>
      <c r="CS96" s="117"/>
      <c r="CT96" s="117"/>
      <c r="CU96" s="191"/>
      <c r="CV96" s="191"/>
      <c r="CW96" s="191"/>
      <c r="CX96" s="191"/>
      <c r="CY96" s="191"/>
      <c r="CZ96" s="191"/>
      <c r="DA96" s="95"/>
      <c r="DB96" s="95"/>
      <c r="DC96" s="95"/>
      <c r="DD96" s="95"/>
      <c r="DE96" s="95"/>
      <c r="DF96" s="95"/>
      <c r="DG96" s="129"/>
      <c r="DH96" s="129"/>
      <c r="DI96" s="129"/>
      <c r="DJ96" s="129"/>
      <c r="DK96" s="129"/>
      <c r="DL96" s="129"/>
      <c r="DT96" s="187"/>
      <c r="DU96" s="129"/>
      <c r="DV96" s="129"/>
      <c r="DW96" s="129"/>
      <c r="DX96" s="129"/>
      <c r="DY96" s="129"/>
      <c r="DZ96" s="129"/>
      <c r="EH96" s="192"/>
      <c r="EI96" s="129"/>
      <c r="EJ96" s="129"/>
      <c r="EK96" s="129"/>
      <c r="EL96" s="129"/>
      <c r="EM96" s="129"/>
      <c r="EN96" s="129"/>
    </row>
    <row r="97" spans="2:144" s="4" customFormat="1">
      <c r="B97" s="35"/>
      <c r="C97" s="35"/>
      <c r="D97" s="35"/>
      <c r="E97" s="35"/>
      <c r="F97" s="35"/>
      <c r="G97" s="35"/>
      <c r="H97" s="35"/>
      <c r="I97" s="129"/>
      <c r="J97" s="129"/>
      <c r="K97" s="129"/>
      <c r="L97" s="129"/>
      <c r="M97" s="129"/>
      <c r="N97" s="129"/>
      <c r="O97" s="129"/>
      <c r="W97" s="187"/>
      <c r="X97" s="129"/>
      <c r="Y97" s="129"/>
      <c r="Z97" s="129"/>
      <c r="AA97" s="129"/>
      <c r="AB97" s="129"/>
      <c r="AC97" s="129"/>
      <c r="AH97" s="187"/>
      <c r="AK97" s="187"/>
      <c r="AL97" s="129"/>
      <c r="AM97" s="129"/>
      <c r="AN97" s="129"/>
      <c r="AO97" s="129"/>
      <c r="AP97" s="129"/>
      <c r="AX97" s="95"/>
      <c r="AY97" s="129"/>
      <c r="AZ97" s="129"/>
      <c r="BA97" s="129"/>
      <c r="BB97" s="129"/>
      <c r="BC97" s="129"/>
      <c r="BL97" s="129"/>
      <c r="BM97" s="129"/>
      <c r="BN97" s="129"/>
      <c r="BO97" s="129"/>
      <c r="BP97" s="129"/>
      <c r="BQ97" s="95"/>
      <c r="BR97" s="95"/>
      <c r="BS97" s="95"/>
      <c r="BT97" s="95"/>
      <c r="BU97" s="95"/>
      <c r="BV97" s="95"/>
      <c r="BW97" s="129"/>
      <c r="BX97" s="129"/>
      <c r="BY97" s="129"/>
      <c r="BZ97" s="129"/>
      <c r="CA97" s="129"/>
      <c r="CB97" s="129"/>
      <c r="CC97" s="95"/>
      <c r="CD97" s="95"/>
      <c r="CE97" s="95"/>
      <c r="CF97" s="95"/>
      <c r="CG97" s="95"/>
      <c r="CH97" s="95"/>
      <c r="CI97" s="129"/>
      <c r="CJ97" s="129"/>
      <c r="CK97" s="129"/>
      <c r="CL97" s="129"/>
      <c r="CM97" s="129"/>
      <c r="CN97" s="129"/>
      <c r="CO97" s="117"/>
      <c r="CP97" s="117"/>
      <c r="CQ97" s="117"/>
      <c r="CR97" s="117"/>
      <c r="CS97" s="117"/>
      <c r="CT97" s="117"/>
      <c r="CU97" s="191"/>
      <c r="CV97" s="191"/>
      <c r="CW97" s="191"/>
      <c r="CX97" s="191"/>
      <c r="CY97" s="191"/>
      <c r="CZ97" s="191"/>
      <c r="DA97" s="95"/>
      <c r="DB97" s="95"/>
      <c r="DC97" s="95"/>
      <c r="DD97" s="95"/>
      <c r="DE97" s="95"/>
      <c r="DF97" s="95"/>
      <c r="DG97" s="129"/>
      <c r="DH97" s="129"/>
      <c r="DI97" s="129"/>
      <c r="DJ97" s="129"/>
      <c r="DK97" s="129"/>
      <c r="DL97" s="129"/>
      <c r="DT97" s="187"/>
      <c r="DU97" s="129"/>
      <c r="DV97" s="129"/>
      <c r="DW97" s="129"/>
      <c r="DX97" s="129"/>
      <c r="DY97" s="129"/>
      <c r="DZ97" s="129"/>
      <c r="EH97" s="192"/>
      <c r="EI97" s="129"/>
      <c r="EJ97" s="129"/>
      <c r="EK97" s="129"/>
      <c r="EL97" s="129"/>
      <c r="EM97" s="129"/>
      <c r="EN97" s="129"/>
    </row>
    <row r="98" spans="2:144" s="4" customFormat="1">
      <c r="B98" s="35"/>
      <c r="C98" s="35"/>
      <c r="D98" s="35"/>
      <c r="E98" s="35"/>
      <c r="F98" s="35"/>
      <c r="G98" s="35"/>
      <c r="H98" s="35"/>
      <c r="I98" s="129"/>
      <c r="J98" s="129"/>
      <c r="K98" s="129"/>
      <c r="L98" s="129"/>
      <c r="M98" s="129"/>
      <c r="N98" s="129"/>
      <c r="O98" s="129"/>
      <c r="W98" s="187"/>
      <c r="X98" s="129"/>
      <c r="Y98" s="129"/>
      <c r="Z98" s="129"/>
      <c r="AA98" s="129"/>
      <c r="AB98" s="129"/>
      <c r="AC98" s="129"/>
      <c r="AH98" s="187"/>
      <c r="AK98" s="187"/>
      <c r="AL98" s="129"/>
      <c r="AM98" s="129"/>
      <c r="AN98" s="129"/>
      <c r="AO98" s="129"/>
      <c r="AP98" s="129"/>
      <c r="AX98" s="95"/>
      <c r="AY98" s="129"/>
      <c r="AZ98" s="129"/>
      <c r="BA98" s="129"/>
      <c r="BB98" s="129"/>
      <c r="BC98" s="129"/>
      <c r="BL98" s="129"/>
      <c r="BM98" s="129"/>
      <c r="BN98" s="129"/>
      <c r="BO98" s="129"/>
      <c r="BP98" s="129"/>
      <c r="BQ98" s="95"/>
      <c r="BR98" s="95"/>
      <c r="BS98" s="95"/>
      <c r="BT98" s="95"/>
      <c r="BU98" s="95"/>
      <c r="BV98" s="95"/>
      <c r="BW98" s="129"/>
      <c r="BX98" s="129"/>
      <c r="BY98" s="129"/>
      <c r="BZ98" s="129"/>
      <c r="CA98" s="129"/>
      <c r="CB98" s="129"/>
      <c r="CC98" s="95"/>
      <c r="CD98" s="95"/>
      <c r="CE98" s="95"/>
      <c r="CF98" s="95"/>
      <c r="CG98" s="95"/>
      <c r="CH98" s="95"/>
      <c r="CI98" s="129"/>
      <c r="CJ98" s="129"/>
      <c r="CK98" s="129"/>
      <c r="CL98" s="129"/>
      <c r="CM98" s="129"/>
      <c r="CN98" s="129"/>
      <c r="CO98" s="117"/>
      <c r="CP98" s="117"/>
      <c r="CQ98" s="117"/>
      <c r="CR98" s="117"/>
      <c r="CS98" s="117"/>
      <c r="CT98" s="117"/>
      <c r="CU98" s="191"/>
      <c r="CV98" s="191"/>
      <c r="CW98" s="191"/>
      <c r="CX98" s="191"/>
      <c r="CY98" s="191"/>
      <c r="CZ98" s="191"/>
      <c r="DA98" s="95"/>
      <c r="DB98" s="95"/>
      <c r="DC98" s="95"/>
      <c r="DD98" s="95"/>
      <c r="DE98" s="95"/>
      <c r="DF98" s="95"/>
      <c r="DG98" s="129"/>
      <c r="DH98" s="129"/>
      <c r="DI98" s="129"/>
      <c r="DJ98" s="129"/>
      <c r="DK98" s="129"/>
      <c r="DL98" s="129"/>
      <c r="DT98" s="187"/>
      <c r="DU98" s="129"/>
      <c r="DV98" s="129"/>
      <c r="DW98" s="129"/>
      <c r="DX98" s="129"/>
      <c r="DY98" s="129"/>
      <c r="DZ98" s="129"/>
      <c r="EH98" s="192"/>
      <c r="EI98" s="129"/>
      <c r="EJ98" s="129"/>
      <c r="EK98" s="129"/>
      <c r="EL98" s="129"/>
      <c r="EM98" s="129"/>
      <c r="EN98" s="129"/>
    </row>
    <row r="99" spans="2:144" s="4" customFormat="1">
      <c r="B99" s="35"/>
      <c r="C99" s="35"/>
      <c r="D99" s="35"/>
      <c r="E99" s="35"/>
      <c r="F99" s="35"/>
      <c r="G99" s="35"/>
      <c r="H99" s="35"/>
      <c r="I99" s="129"/>
      <c r="J99" s="129"/>
      <c r="K99" s="129"/>
      <c r="L99" s="129"/>
      <c r="M99" s="129"/>
      <c r="N99" s="129"/>
      <c r="O99" s="129"/>
      <c r="W99" s="187"/>
      <c r="X99" s="129"/>
      <c r="Y99" s="129"/>
      <c r="Z99" s="129"/>
      <c r="AA99" s="129"/>
      <c r="AB99" s="129"/>
      <c r="AC99" s="129"/>
      <c r="AH99" s="187"/>
      <c r="AK99" s="187"/>
      <c r="AL99" s="129"/>
      <c r="AM99" s="129"/>
      <c r="AN99" s="129"/>
      <c r="AO99" s="129"/>
      <c r="AP99" s="129"/>
      <c r="AX99" s="95"/>
      <c r="AY99" s="129"/>
      <c r="AZ99" s="129"/>
      <c r="BA99" s="129"/>
      <c r="BB99" s="129"/>
      <c r="BC99" s="129"/>
      <c r="BL99" s="129"/>
      <c r="BM99" s="129"/>
      <c r="BN99" s="129"/>
      <c r="BO99" s="129"/>
      <c r="BP99" s="129"/>
      <c r="BQ99" s="95"/>
      <c r="BR99" s="95"/>
      <c r="BS99" s="95"/>
      <c r="BT99" s="95"/>
      <c r="BU99" s="95"/>
      <c r="BV99" s="95"/>
      <c r="BW99" s="129"/>
      <c r="BX99" s="129"/>
      <c r="BY99" s="129"/>
      <c r="BZ99" s="129"/>
      <c r="CA99" s="129"/>
      <c r="CB99" s="129"/>
      <c r="CC99" s="95"/>
      <c r="CD99" s="95"/>
      <c r="CE99" s="95"/>
      <c r="CF99" s="95"/>
      <c r="CG99" s="95"/>
      <c r="CH99" s="95"/>
      <c r="CI99" s="129"/>
      <c r="CJ99" s="129"/>
      <c r="CK99" s="129"/>
      <c r="CL99" s="129"/>
      <c r="CM99" s="129"/>
      <c r="CN99" s="129"/>
      <c r="CO99" s="117"/>
      <c r="CP99" s="117"/>
      <c r="CQ99" s="117"/>
      <c r="CR99" s="117"/>
      <c r="CS99" s="117"/>
      <c r="CT99" s="117"/>
      <c r="CU99" s="191"/>
      <c r="CV99" s="191"/>
      <c r="CW99" s="191"/>
      <c r="CX99" s="191"/>
      <c r="CY99" s="191"/>
      <c r="CZ99" s="191"/>
      <c r="DA99" s="95"/>
      <c r="DB99" s="95"/>
      <c r="DC99" s="95"/>
      <c r="DD99" s="95"/>
      <c r="DE99" s="95"/>
      <c r="DF99" s="95"/>
      <c r="DG99" s="129"/>
      <c r="DH99" s="129"/>
      <c r="DI99" s="129"/>
      <c r="DJ99" s="129"/>
      <c r="DK99" s="129"/>
      <c r="DL99" s="129"/>
      <c r="DT99" s="187"/>
      <c r="DU99" s="129"/>
      <c r="DV99" s="129"/>
      <c r="DW99" s="129"/>
      <c r="DX99" s="129"/>
      <c r="DY99" s="129"/>
      <c r="DZ99" s="129"/>
      <c r="EH99" s="192"/>
      <c r="EI99" s="129"/>
      <c r="EJ99" s="129"/>
      <c r="EK99" s="129"/>
      <c r="EL99" s="129"/>
      <c r="EM99" s="129"/>
      <c r="EN99" s="129"/>
    </row>
    <row r="100" spans="2:144" s="4" customFormat="1">
      <c r="B100" s="35"/>
      <c r="C100" s="35"/>
      <c r="D100" s="35"/>
      <c r="E100" s="35"/>
      <c r="F100" s="35"/>
      <c r="G100" s="35"/>
      <c r="H100" s="35"/>
      <c r="I100" s="129"/>
      <c r="J100" s="129"/>
      <c r="K100" s="129"/>
      <c r="L100" s="129"/>
      <c r="M100" s="129"/>
      <c r="N100" s="129"/>
      <c r="O100" s="129"/>
      <c r="W100" s="187"/>
      <c r="X100" s="129"/>
      <c r="Y100" s="129"/>
      <c r="Z100" s="129"/>
      <c r="AA100" s="129"/>
      <c r="AB100" s="129"/>
      <c r="AC100" s="129"/>
      <c r="AH100" s="187"/>
      <c r="AK100" s="187"/>
      <c r="AL100" s="129"/>
      <c r="AM100" s="129"/>
      <c r="AN100" s="129"/>
      <c r="AO100" s="129"/>
      <c r="AP100" s="129"/>
      <c r="AX100" s="95"/>
      <c r="AY100" s="129"/>
      <c r="AZ100" s="129"/>
      <c r="BA100" s="129"/>
      <c r="BB100" s="129"/>
      <c r="BC100" s="129"/>
      <c r="BL100" s="129"/>
      <c r="BM100" s="129"/>
      <c r="BN100" s="129"/>
      <c r="BO100" s="129"/>
      <c r="BP100" s="129"/>
      <c r="BQ100" s="95"/>
      <c r="BR100" s="95"/>
      <c r="BS100" s="95"/>
      <c r="BT100" s="95"/>
      <c r="BU100" s="95"/>
      <c r="BV100" s="95"/>
      <c r="BW100" s="129"/>
      <c r="BX100" s="129"/>
      <c r="BY100" s="129"/>
      <c r="BZ100" s="129"/>
      <c r="CA100" s="129"/>
      <c r="CB100" s="129"/>
      <c r="CC100" s="95"/>
      <c r="CD100" s="95"/>
      <c r="CE100" s="95"/>
      <c r="CF100" s="95"/>
      <c r="CG100" s="95"/>
      <c r="CH100" s="95"/>
      <c r="CI100" s="129"/>
      <c r="CJ100" s="129"/>
      <c r="CK100" s="129"/>
      <c r="CL100" s="129"/>
      <c r="CM100" s="129"/>
      <c r="CN100" s="129"/>
      <c r="CO100" s="117"/>
      <c r="CP100" s="117"/>
      <c r="CQ100" s="117"/>
      <c r="CR100" s="117"/>
      <c r="CS100" s="117"/>
      <c r="CT100" s="117"/>
      <c r="CU100" s="191"/>
      <c r="CV100" s="191"/>
      <c r="CW100" s="191"/>
      <c r="CX100" s="191"/>
      <c r="CY100" s="191"/>
      <c r="CZ100" s="191"/>
      <c r="DA100" s="95"/>
      <c r="DB100" s="95"/>
      <c r="DC100" s="95"/>
      <c r="DD100" s="95"/>
      <c r="DE100" s="95"/>
      <c r="DF100" s="95"/>
      <c r="DG100" s="129"/>
      <c r="DH100" s="129"/>
      <c r="DI100" s="129"/>
      <c r="DJ100" s="129"/>
      <c r="DK100" s="129"/>
      <c r="DL100" s="129"/>
      <c r="DT100" s="187"/>
      <c r="DU100" s="129"/>
      <c r="DV100" s="129"/>
      <c r="DW100" s="129"/>
      <c r="DX100" s="129"/>
      <c r="DY100" s="129"/>
      <c r="DZ100" s="129"/>
      <c r="EH100" s="192"/>
      <c r="EI100" s="129"/>
      <c r="EJ100" s="129"/>
      <c r="EK100" s="129"/>
      <c r="EL100" s="129"/>
      <c r="EM100" s="129"/>
      <c r="EN100" s="129"/>
    </row>
    <row r="101" spans="2:144" s="4" customFormat="1">
      <c r="B101" s="35"/>
      <c r="C101" s="35"/>
      <c r="D101" s="35"/>
      <c r="E101" s="35"/>
      <c r="F101" s="35"/>
      <c r="G101" s="35"/>
      <c r="H101" s="35"/>
      <c r="I101" s="129"/>
      <c r="J101" s="129"/>
      <c r="K101" s="129"/>
      <c r="L101" s="129"/>
      <c r="M101" s="129"/>
      <c r="N101" s="129"/>
      <c r="O101" s="129"/>
      <c r="W101" s="187"/>
      <c r="X101" s="129"/>
      <c r="Y101" s="129"/>
      <c r="Z101" s="129"/>
      <c r="AA101" s="129"/>
      <c r="AB101" s="129"/>
      <c r="AC101" s="129"/>
      <c r="AH101" s="187"/>
      <c r="AK101" s="187"/>
      <c r="AL101" s="129"/>
      <c r="AM101" s="129"/>
      <c r="AN101" s="129"/>
      <c r="AO101" s="129"/>
      <c r="AP101" s="129"/>
      <c r="AX101" s="95"/>
      <c r="AY101" s="129"/>
      <c r="AZ101" s="129"/>
      <c r="BA101" s="129"/>
      <c r="BB101" s="129"/>
      <c r="BC101" s="129"/>
      <c r="BL101" s="129"/>
      <c r="BM101" s="129"/>
      <c r="BN101" s="129"/>
      <c r="BO101" s="129"/>
      <c r="BP101" s="129"/>
      <c r="BQ101" s="95"/>
      <c r="BR101" s="95"/>
      <c r="BS101" s="95"/>
      <c r="BT101" s="95"/>
      <c r="BU101" s="95"/>
      <c r="BV101" s="95"/>
      <c r="BW101" s="129"/>
      <c r="BX101" s="129"/>
      <c r="BY101" s="129"/>
      <c r="BZ101" s="129"/>
      <c r="CA101" s="129"/>
      <c r="CB101" s="129"/>
      <c r="CC101" s="95"/>
      <c r="CD101" s="95"/>
      <c r="CE101" s="95"/>
      <c r="CF101" s="95"/>
      <c r="CG101" s="95"/>
      <c r="CH101" s="95"/>
      <c r="CI101" s="129"/>
      <c r="CJ101" s="129"/>
      <c r="CK101" s="129"/>
      <c r="CL101" s="129"/>
      <c r="CM101" s="129"/>
      <c r="CN101" s="129"/>
      <c r="CO101" s="117"/>
      <c r="CP101" s="117"/>
      <c r="CQ101" s="117"/>
      <c r="CR101" s="117"/>
      <c r="CS101" s="117"/>
      <c r="CT101" s="117"/>
      <c r="CU101" s="191"/>
      <c r="CV101" s="191"/>
      <c r="CW101" s="191"/>
      <c r="CX101" s="191"/>
      <c r="CY101" s="191"/>
      <c r="CZ101" s="191"/>
      <c r="DA101" s="95"/>
      <c r="DB101" s="95"/>
      <c r="DC101" s="95"/>
      <c r="DD101" s="95"/>
      <c r="DE101" s="95"/>
      <c r="DF101" s="95"/>
      <c r="DG101" s="129"/>
      <c r="DH101" s="129"/>
      <c r="DI101" s="129"/>
      <c r="DJ101" s="129"/>
      <c r="DK101" s="129"/>
      <c r="DL101" s="129"/>
      <c r="DT101" s="187"/>
      <c r="DU101" s="129"/>
      <c r="DV101" s="129"/>
      <c r="DW101" s="129"/>
      <c r="DX101" s="129"/>
      <c r="DY101" s="129"/>
      <c r="DZ101" s="129"/>
      <c r="EH101" s="192"/>
      <c r="EI101" s="129"/>
      <c r="EJ101" s="129"/>
      <c r="EK101" s="129"/>
      <c r="EL101" s="129"/>
      <c r="EM101" s="129"/>
      <c r="EN101" s="129"/>
    </row>
    <row r="102" spans="2:144" s="4" customFormat="1">
      <c r="B102" s="35"/>
      <c r="C102" s="35"/>
      <c r="D102" s="35"/>
      <c r="E102" s="35"/>
      <c r="F102" s="35"/>
      <c r="G102" s="35"/>
      <c r="H102" s="35"/>
      <c r="I102" s="129"/>
      <c r="J102" s="129"/>
      <c r="K102" s="129"/>
      <c r="L102" s="129"/>
      <c r="M102" s="129"/>
      <c r="N102" s="129"/>
      <c r="O102" s="129"/>
      <c r="W102" s="187"/>
      <c r="X102" s="129"/>
      <c r="Y102" s="129"/>
      <c r="Z102" s="129"/>
      <c r="AA102" s="129"/>
      <c r="AB102" s="129"/>
      <c r="AC102" s="129"/>
      <c r="AH102" s="187"/>
      <c r="AK102" s="187"/>
      <c r="AL102" s="129"/>
      <c r="AM102" s="129"/>
      <c r="AN102" s="129"/>
      <c r="AO102" s="129"/>
      <c r="AP102" s="129"/>
      <c r="AX102" s="95"/>
      <c r="AY102" s="129"/>
      <c r="AZ102" s="129"/>
      <c r="BA102" s="129"/>
      <c r="BB102" s="129"/>
      <c r="BC102" s="129"/>
      <c r="BL102" s="129"/>
      <c r="BM102" s="129"/>
      <c r="BN102" s="129"/>
      <c r="BO102" s="129"/>
      <c r="BP102" s="129"/>
      <c r="BQ102" s="95"/>
      <c r="BR102" s="95"/>
      <c r="BS102" s="95"/>
      <c r="BT102" s="95"/>
      <c r="BU102" s="95"/>
      <c r="BV102" s="95"/>
      <c r="BW102" s="129"/>
      <c r="BX102" s="129"/>
      <c r="BY102" s="129"/>
      <c r="BZ102" s="129"/>
      <c r="CA102" s="129"/>
      <c r="CB102" s="129"/>
      <c r="CC102" s="95"/>
      <c r="CD102" s="95"/>
      <c r="CE102" s="95"/>
      <c r="CF102" s="95"/>
      <c r="CG102" s="95"/>
      <c r="CH102" s="95"/>
      <c r="CI102" s="129"/>
      <c r="CJ102" s="129"/>
      <c r="CK102" s="129"/>
      <c r="CL102" s="129"/>
      <c r="CM102" s="129"/>
      <c r="CN102" s="129"/>
      <c r="CO102" s="117"/>
      <c r="CP102" s="117"/>
      <c r="CQ102" s="117"/>
      <c r="CR102" s="117"/>
      <c r="CS102" s="117"/>
      <c r="CT102" s="117"/>
      <c r="CU102" s="191"/>
      <c r="CV102" s="191"/>
      <c r="CW102" s="191"/>
      <c r="CX102" s="191"/>
      <c r="CY102" s="191"/>
      <c r="CZ102" s="191"/>
      <c r="DA102" s="95"/>
      <c r="DB102" s="95"/>
      <c r="DC102" s="95"/>
      <c r="DD102" s="95"/>
      <c r="DE102" s="95"/>
      <c r="DF102" s="95"/>
      <c r="DG102" s="129"/>
      <c r="DH102" s="129"/>
      <c r="DI102" s="129"/>
      <c r="DJ102" s="129"/>
      <c r="DK102" s="129"/>
      <c r="DL102" s="129"/>
      <c r="DT102" s="187"/>
      <c r="DU102" s="129"/>
      <c r="DV102" s="129"/>
      <c r="DW102" s="129"/>
      <c r="DX102" s="129"/>
      <c r="DY102" s="129"/>
      <c r="DZ102" s="129"/>
      <c r="EH102" s="192"/>
      <c r="EI102" s="129"/>
      <c r="EJ102" s="129"/>
      <c r="EK102" s="129"/>
      <c r="EL102" s="129"/>
      <c r="EM102" s="129"/>
      <c r="EN102" s="129"/>
    </row>
    <row r="103" spans="2:144" s="4" customFormat="1">
      <c r="B103" s="35"/>
      <c r="C103" s="35"/>
      <c r="D103" s="35"/>
      <c r="E103" s="35"/>
      <c r="F103" s="35"/>
      <c r="G103" s="35"/>
      <c r="H103" s="35"/>
      <c r="I103" s="129"/>
      <c r="J103" s="129"/>
      <c r="K103" s="129"/>
      <c r="L103" s="129"/>
      <c r="M103" s="129"/>
      <c r="N103" s="129"/>
      <c r="O103" s="129"/>
      <c r="W103" s="187"/>
      <c r="X103" s="129"/>
      <c r="Y103" s="129"/>
      <c r="Z103" s="129"/>
      <c r="AA103" s="129"/>
      <c r="AB103" s="129"/>
      <c r="AC103" s="129"/>
      <c r="AH103" s="187"/>
      <c r="AK103" s="187"/>
      <c r="AL103" s="129"/>
      <c r="AM103" s="129"/>
      <c r="AN103" s="129"/>
      <c r="AO103" s="129"/>
      <c r="AP103" s="129"/>
      <c r="AX103" s="95"/>
      <c r="AY103" s="129"/>
      <c r="AZ103" s="129"/>
      <c r="BA103" s="129"/>
      <c r="BB103" s="129"/>
      <c r="BC103" s="129"/>
      <c r="BL103" s="129"/>
      <c r="BM103" s="129"/>
      <c r="BN103" s="129"/>
      <c r="BO103" s="129"/>
      <c r="BP103" s="129"/>
      <c r="BQ103" s="95"/>
      <c r="BR103" s="95"/>
      <c r="BS103" s="95"/>
      <c r="BT103" s="95"/>
      <c r="BU103" s="95"/>
      <c r="BV103" s="95"/>
      <c r="BW103" s="129"/>
      <c r="BX103" s="129"/>
      <c r="BY103" s="129"/>
      <c r="BZ103" s="129"/>
      <c r="CA103" s="129"/>
      <c r="CB103" s="129"/>
      <c r="CC103" s="95"/>
      <c r="CD103" s="95"/>
      <c r="CE103" s="95"/>
      <c r="CF103" s="95"/>
      <c r="CG103" s="95"/>
      <c r="CH103" s="95"/>
      <c r="CI103" s="129"/>
      <c r="CJ103" s="129"/>
      <c r="CK103" s="129"/>
      <c r="CL103" s="129"/>
      <c r="CM103" s="129"/>
      <c r="CN103" s="129"/>
      <c r="CO103" s="117"/>
      <c r="CP103" s="117"/>
      <c r="CQ103" s="117"/>
      <c r="CR103" s="117"/>
      <c r="CS103" s="117"/>
      <c r="CT103" s="117"/>
      <c r="CU103" s="191"/>
      <c r="CV103" s="191"/>
      <c r="CW103" s="191"/>
      <c r="CX103" s="191"/>
      <c r="CY103" s="191"/>
      <c r="CZ103" s="191"/>
      <c r="DA103" s="95"/>
      <c r="DB103" s="95"/>
      <c r="DC103" s="95"/>
      <c r="DD103" s="95"/>
      <c r="DE103" s="95"/>
      <c r="DF103" s="95"/>
      <c r="DG103" s="129"/>
      <c r="DH103" s="129"/>
      <c r="DI103" s="129"/>
      <c r="DJ103" s="129"/>
      <c r="DK103" s="129"/>
      <c r="DL103" s="129"/>
      <c r="DT103" s="187"/>
      <c r="DU103" s="129"/>
      <c r="DV103" s="129"/>
      <c r="DW103" s="129"/>
      <c r="DX103" s="129"/>
      <c r="DY103" s="129"/>
      <c r="DZ103" s="129"/>
      <c r="EH103" s="192"/>
      <c r="EI103" s="129"/>
      <c r="EJ103" s="129"/>
      <c r="EK103" s="129"/>
      <c r="EL103" s="129"/>
      <c r="EM103" s="129"/>
      <c r="EN103" s="129"/>
    </row>
    <row r="104" spans="2:144" s="4" customFormat="1">
      <c r="B104" s="35"/>
      <c r="C104" s="35"/>
      <c r="D104" s="35"/>
      <c r="E104" s="35"/>
      <c r="F104" s="35"/>
      <c r="G104" s="35"/>
      <c r="H104" s="35"/>
      <c r="I104" s="129"/>
      <c r="J104" s="129"/>
      <c r="K104" s="129"/>
      <c r="L104" s="129"/>
      <c r="M104" s="129"/>
      <c r="N104" s="129"/>
      <c r="O104" s="129"/>
      <c r="W104" s="187"/>
      <c r="X104" s="129"/>
      <c r="Y104" s="129"/>
      <c r="Z104" s="129"/>
      <c r="AA104" s="129"/>
      <c r="AB104" s="129"/>
      <c r="AC104" s="129"/>
      <c r="AH104" s="187"/>
      <c r="AK104" s="187"/>
      <c r="AL104" s="129"/>
      <c r="AM104" s="129"/>
      <c r="AN104" s="129"/>
      <c r="AO104" s="129"/>
      <c r="AP104" s="129"/>
      <c r="AX104" s="95"/>
      <c r="AY104" s="129"/>
      <c r="AZ104" s="129"/>
      <c r="BA104" s="129"/>
      <c r="BB104" s="129"/>
      <c r="BC104" s="129"/>
      <c r="BL104" s="129"/>
      <c r="BM104" s="129"/>
      <c r="BN104" s="129"/>
      <c r="BO104" s="129"/>
      <c r="BP104" s="129"/>
      <c r="BQ104" s="95"/>
      <c r="BR104" s="95"/>
      <c r="BS104" s="95"/>
      <c r="BT104" s="95"/>
      <c r="BU104" s="95"/>
      <c r="BV104" s="95"/>
      <c r="BW104" s="129"/>
      <c r="BX104" s="129"/>
      <c r="BY104" s="129"/>
      <c r="BZ104" s="129"/>
      <c r="CA104" s="129"/>
      <c r="CB104" s="129"/>
      <c r="CC104" s="95"/>
      <c r="CD104" s="95"/>
      <c r="CE104" s="95"/>
      <c r="CF104" s="95"/>
      <c r="CG104" s="95"/>
      <c r="CH104" s="95"/>
      <c r="CI104" s="129"/>
      <c r="CJ104" s="129"/>
      <c r="CK104" s="129"/>
      <c r="CL104" s="129"/>
      <c r="CM104" s="129"/>
      <c r="CN104" s="129"/>
      <c r="CO104" s="117"/>
      <c r="CP104" s="117"/>
      <c r="CQ104" s="117"/>
      <c r="CR104" s="117"/>
      <c r="CS104" s="117"/>
      <c r="CT104" s="117"/>
      <c r="CU104" s="191"/>
      <c r="CV104" s="191"/>
      <c r="CW104" s="191"/>
      <c r="CX104" s="191"/>
      <c r="CY104" s="191"/>
      <c r="CZ104" s="191"/>
      <c r="DA104" s="95"/>
      <c r="DB104" s="95"/>
      <c r="DC104" s="95"/>
      <c r="DD104" s="95"/>
      <c r="DE104" s="95"/>
      <c r="DF104" s="95"/>
      <c r="DG104" s="129"/>
      <c r="DH104" s="129"/>
      <c r="DI104" s="129"/>
      <c r="DJ104" s="129"/>
      <c r="DK104" s="129"/>
      <c r="DL104" s="129"/>
      <c r="DT104" s="187"/>
      <c r="DU104" s="129"/>
      <c r="DV104" s="129"/>
      <c r="DW104" s="129"/>
      <c r="DX104" s="129"/>
      <c r="DY104" s="129"/>
      <c r="DZ104" s="129"/>
      <c r="EH104" s="192"/>
      <c r="EI104" s="129"/>
      <c r="EJ104" s="129"/>
      <c r="EK104" s="129"/>
      <c r="EL104" s="129"/>
      <c r="EM104" s="129"/>
      <c r="EN104" s="129"/>
    </row>
    <row r="105" spans="2:144" s="4" customFormat="1">
      <c r="B105" s="35"/>
      <c r="C105" s="35"/>
      <c r="D105" s="35"/>
      <c r="E105" s="35"/>
      <c r="F105" s="35"/>
      <c r="G105" s="35"/>
      <c r="H105" s="35"/>
      <c r="I105" s="129"/>
      <c r="J105" s="129"/>
      <c r="K105" s="129"/>
      <c r="L105" s="129"/>
      <c r="M105" s="129"/>
      <c r="N105" s="129"/>
      <c r="O105" s="129"/>
      <c r="W105" s="187"/>
      <c r="X105" s="129"/>
      <c r="Y105" s="129"/>
      <c r="Z105" s="129"/>
      <c r="AA105" s="129"/>
      <c r="AB105" s="129"/>
      <c r="AC105" s="129"/>
      <c r="AH105" s="187"/>
      <c r="AK105" s="187"/>
      <c r="AL105" s="129"/>
      <c r="AM105" s="129"/>
      <c r="AN105" s="129"/>
      <c r="AO105" s="129"/>
      <c r="AP105" s="129"/>
      <c r="AX105" s="95"/>
      <c r="AY105" s="129"/>
      <c r="AZ105" s="129"/>
      <c r="BA105" s="129"/>
      <c r="BB105" s="129"/>
      <c r="BC105" s="129"/>
      <c r="BL105" s="129"/>
      <c r="BM105" s="129"/>
      <c r="BN105" s="129"/>
      <c r="BO105" s="129"/>
      <c r="BP105" s="129"/>
      <c r="BQ105" s="95"/>
      <c r="BR105" s="95"/>
      <c r="BS105" s="95"/>
      <c r="BT105" s="95"/>
      <c r="BU105" s="95"/>
      <c r="BV105" s="95"/>
      <c r="BW105" s="129"/>
      <c r="BX105" s="129"/>
      <c r="BY105" s="129"/>
      <c r="BZ105" s="129"/>
      <c r="CA105" s="129"/>
      <c r="CB105" s="129"/>
      <c r="CC105" s="95"/>
      <c r="CD105" s="95"/>
      <c r="CE105" s="95"/>
      <c r="CF105" s="95"/>
      <c r="CG105" s="95"/>
      <c r="CH105" s="95"/>
      <c r="CI105" s="129"/>
      <c r="CJ105" s="129"/>
      <c r="CK105" s="129"/>
      <c r="CL105" s="129"/>
      <c r="CM105" s="129"/>
      <c r="CN105" s="129"/>
      <c r="CO105" s="117"/>
      <c r="CP105" s="117"/>
      <c r="CQ105" s="117"/>
      <c r="CR105" s="117"/>
      <c r="CS105" s="117"/>
      <c r="CT105" s="117"/>
      <c r="CU105" s="191"/>
      <c r="CV105" s="191"/>
      <c r="CW105" s="191"/>
      <c r="CX105" s="191"/>
      <c r="CY105" s="191"/>
      <c r="CZ105" s="191"/>
      <c r="DA105" s="95"/>
      <c r="DB105" s="95"/>
      <c r="DC105" s="95"/>
      <c r="DD105" s="95"/>
      <c r="DE105" s="95"/>
      <c r="DF105" s="95"/>
      <c r="DG105" s="129"/>
      <c r="DH105" s="129"/>
      <c r="DI105" s="129"/>
      <c r="DJ105" s="129"/>
      <c r="DK105" s="129"/>
      <c r="DL105" s="129"/>
      <c r="DT105" s="187"/>
      <c r="DU105" s="129"/>
      <c r="DV105" s="129"/>
      <c r="DW105" s="129"/>
      <c r="DX105" s="129"/>
      <c r="DY105" s="129"/>
      <c r="DZ105" s="129"/>
      <c r="EH105" s="192"/>
      <c r="EI105" s="129"/>
      <c r="EJ105" s="129"/>
      <c r="EK105" s="129"/>
      <c r="EL105" s="129"/>
      <c r="EM105" s="129"/>
      <c r="EN105" s="129"/>
    </row>
    <row r="106" spans="2:144" s="4" customFormat="1">
      <c r="B106" s="35"/>
      <c r="C106" s="35"/>
      <c r="D106" s="35"/>
      <c r="E106" s="35"/>
      <c r="F106" s="35"/>
      <c r="G106" s="35"/>
      <c r="H106" s="35"/>
      <c r="I106" s="129"/>
      <c r="J106" s="129"/>
      <c r="K106" s="129"/>
      <c r="L106" s="129"/>
      <c r="M106" s="129"/>
      <c r="N106" s="129"/>
      <c r="O106" s="129"/>
      <c r="W106" s="187"/>
      <c r="X106" s="129"/>
      <c r="Y106" s="129"/>
      <c r="Z106" s="129"/>
      <c r="AA106" s="129"/>
      <c r="AB106" s="129"/>
      <c r="AC106" s="129"/>
      <c r="AH106" s="187"/>
      <c r="AK106" s="187"/>
      <c r="AL106" s="129"/>
      <c r="AM106" s="129"/>
      <c r="AN106" s="129"/>
      <c r="AO106" s="129"/>
      <c r="AP106" s="129"/>
      <c r="AX106" s="95"/>
      <c r="AY106" s="129"/>
      <c r="AZ106" s="129"/>
      <c r="BA106" s="129"/>
      <c r="BB106" s="129"/>
      <c r="BC106" s="129"/>
      <c r="BL106" s="129"/>
      <c r="BM106" s="129"/>
      <c r="BN106" s="129"/>
      <c r="BO106" s="129"/>
      <c r="BP106" s="129"/>
      <c r="BQ106" s="95"/>
      <c r="BR106" s="95"/>
      <c r="BS106" s="95"/>
      <c r="BT106" s="95"/>
      <c r="BU106" s="95"/>
      <c r="BV106" s="95"/>
      <c r="BW106" s="129"/>
      <c r="BX106" s="129"/>
      <c r="BY106" s="129"/>
      <c r="BZ106" s="129"/>
      <c r="CA106" s="129"/>
      <c r="CB106" s="129"/>
      <c r="CC106" s="95"/>
      <c r="CD106" s="95"/>
      <c r="CE106" s="95"/>
      <c r="CF106" s="95"/>
      <c r="CG106" s="95"/>
      <c r="CH106" s="95"/>
      <c r="CI106" s="129"/>
      <c r="CJ106" s="129"/>
      <c r="CK106" s="129"/>
      <c r="CL106" s="129"/>
      <c r="CM106" s="129"/>
      <c r="CN106" s="129"/>
      <c r="CO106" s="117"/>
      <c r="CP106" s="117"/>
      <c r="CQ106" s="117"/>
      <c r="CR106" s="117"/>
      <c r="CS106" s="117"/>
      <c r="CT106" s="117"/>
      <c r="CU106" s="191"/>
      <c r="CV106" s="191"/>
      <c r="CW106" s="191"/>
      <c r="CX106" s="191"/>
      <c r="CY106" s="191"/>
      <c r="CZ106" s="191"/>
      <c r="DA106" s="95"/>
      <c r="DB106" s="95"/>
      <c r="DC106" s="95"/>
      <c r="DD106" s="95"/>
      <c r="DE106" s="95"/>
      <c r="DF106" s="95"/>
      <c r="DG106" s="129"/>
      <c r="DH106" s="129"/>
      <c r="DI106" s="129"/>
      <c r="DJ106" s="129"/>
      <c r="DK106" s="129"/>
      <c r="DL106" s="129"/>
      <c r="DT106" s="187"/>
      <c r="DU106" s="129"/>
      <c r="DV106" s="129"/>
      <c r="DW106" s="129"/>
      <c r="DX106" s="129"/>
      <c r="DY106" s="129"/>
      <c r="DZ106" s="129"/>
      <c r="EH106" s="192"/>
      <c r="EI106" s="129"/>
      <c r="EJ106" s="129"/>
      <c r="EK106" s="129"/>
      <c r="EL106" s="129"/>
      <c r="EM106" s="129"/>
      <c r="EN106" s="129"/>
    </row>
    <row r="107" spans="2:144" s="4" customFormat="1">
      <c r="B107" s="35"/>
      <c r="C107" s="35"/>
      <c r="D107" s="35"/>
      <c r="E107" s="35"/>
      <c r="F107" s="35"/>
      <c r="G107" s="35"/>
      <c r="H107" s="35"/>
      <c r="I107" s="129"/>
      <c r="J107" s="129"/>
      <c r="K107" s="129"/>
      <c r="L107" s="129"/>
      <c r="M107" s="129"/>
      <c r="N107" s="129"/>
      <c r="O107" s="129"/>
      <c r="W107" s="187"/>
      <c r="X107" s="129"/>
      <c r="Y107" s="129"/>
      <c r="Z107" s="129"/>
      <c r="AA107" s="129"/>
      <c r="AB107" s="129"/>
      <c r="AC107" s="129"/>
      <c r="AH107" s="187"/>
      <c r="AK107" s="187"/>
      <c r="AL107" s="129"/>
      <c r="AM107" s="129"/>
      <c r="AN107" s="129"/>
      <c r="AO107" s="129"/>
      <c r="AP107" s="129"/>
      <c r="AX107" s="95"/>
      <c r="AY107" s="129"/>
      <c r="AZ107" s="129"/>
      <c r="BA107" s="129"/>
      <c r="BB107" s="129"/>
      <c r="BC107" s="129"/>
      <c r="BL107" s="129"/>
      <c r="BM107" s="129"/>
      <c r="BN107" s="129"/>
      <c r="BO107" s="129"/>
      <c r="BP107" s="129"/>
      <c r="BQ107" s="95"/>
      <c r="BR107" s="95"/>
      <c r="BS107" s="95"/>
      <c r="BT107" s="95"/>
      <c r="BU107" s="95"/>
      <c r="BV107" s="95"/>
      <c r="BW107" s="129"/>
      <c r="BX107" s="129"/>
      <c r="BY107" s="129"/>
      <c r="BZ107" s="129"/>
      <c r="CA107" s="129"/>
      <c r="CB107" s="129"/>
      <c r="CC107" s="95"/>
      <c r="CD107" s="95"/>
      <c r="CE107" s="95"/>
      <c r="CF107" s="95"/>
      <c r="CG107" s="95"/>
      <c r="CH107" s="95"/>
      <c r="CI107" s="129"/>
      <c r="CJ107" s="129"/>
      <c r="CK107" s="129"/>
      <c r="CL107" s="129"/>
      <c r="CM107" s="129"/>
      <c r="CN107" s="129"/>
      <c r="CO107" s="117"/>
      <c r="CP107" s="117"/>
      <c r="CQ107" s="117"/>
      <c r="CR107" s="117"/>
      <c r="CS107" s="117"/>
      <c r="CT107" s="117"/>
      <c r="CU107" s="191"/>
      <c r="CV107" s="191"/>
      <c r="CW107" s="191"/>
      <c r="CX107" s="191"/>
      <c r="CY107" s="191"/>
      <c r="CZ107" s="191"/>
      <c r="DA107" s="95"/>
      <c r="DB107" s="95"/>
      <c r="DC107" s="95"/>
      <c r="DD107" s="95"/>
      <c r="DE107" s="95"/>
      <c r="DF107" s="95"/>
      <c r="DG107" s="129"/>
      <c r="DH107" s="129"/>
      <c r="DI107" s="129"/>
      <c r="DJ107" s="129"/>
      <c r="DK107" s="129"/>
      <c r="DL107" s="129"/>
      <c r="DT107" s="187"/>
      <c r="DU107" s="129"/>
      <c r="DV107" s="129"/>
      <c r="DW107" s="129"/>
      <c r="DX107" s="129"/>
      <c r="DY107" s="129"/>
      <c r="DZ107" s="129"/>
      <c r="EH107" s="192"/>
      <c r="EI107" s="129"/>
      <c r="EJ107" s="129"/>
      <c r="EK107" s="129"/>
      <c r="EL107" s="129"/>
      <c r="EM107" s="129"/>
      <c r="EN107" s="129"/>
    </row>
    <row r="108" spans="2:144" s="4" customFormat="1">
      <c r="B108" s="35"/>
      <c r="C108" s="35"/>
      <c r="D108" s="35"/>
      <c r="E108" s="35"/>
      <c r="F108" s="35"/>
      <c r="G108" s="35"/>
      <c r="H108" s="35"/>
      <c r="I108" s="129"/>
      <c r="J108" s="129"/>
      <c r="K108" s="129"/>
      <c r="L108" s="129"/>
      <c r="M108" s="129"/>
      <c r="N108" s="129"/>
      <c r="O108" s="129"/>
      <c r="W108" s="187"/>
      <c r="X108" s="129"/>
      <c r="Y108" s="129"/>
      <c r="Z108" s="129"/>
      <c r="AA108" s="129"/>
      <c r="AB108" s="129"/>
      <c r="AC108" s="129"/>
      <c r="AH108" s="187"/>
      <c r="AK108" s="187"/>
      <c r="AL108" s="129"/>
      <c r="AM108" s="129"/>
      <c r="AN108" s="129"/>
      <c r="AO108" s="129"/>
      <c r="AP108" s="129"/>
      <c r="AX108" s="95"/>
      <c r="AY108" s="129"/>
      <c r="AZ108" s="129"/>
      <c r="BA108" s="129"/>
      <c r="BB108" s="129"/>
      <c r="BC108" s="129"/>
      <c r="BL108" s="129"/>
      <c r="BM108" s="129"/>
      <c r="BN108" s="129"/>
      <c r="BO108" s="129"/>
      <c r="BP108" s="129"/>
      <c r="BQ108" s="95"/>
      <c r="BR108" s="95"/>
      <c r="BS108" s="95"/>
      <c r="BT108" s="95"/>
      <c r="BU108" s="95"/>
      <c r="BV108" s="95"/>
      <c r="BW108" s="129"/>
      <c r="BX108" s="129"/>
      <c r="BY108" s="129"/>
      <c r="BZ108" s="129"/>
      <c r="CA108" s="129"/>
      <c r="CB108" s="129"/>
      <c r="CC108" s="95"/>
      <c r="CD108" s="95"/>
      <c r="CE108" s="95"/>
      <c r="CF108" s="95"/>
      <c r="CG108" s="95"/>
      <c r="CH108" s="95"/>
      <c r="CI108" s="129"/>
      <c r="CJ108" s="129"/>
      <c r="CK108" s="129"/>
      <c r="CL108" s="129"/>
      <c r="CM108" s="129"/>
      <c r="CN108" s="129"/>
      <c r="CO108" s="117"/>
      <c r="CP108" s="117"/>
      <c r="CQ108" s="117"/>
      <c r="CR108" s="117"/>
      <c r="CS108" s="117"/>
      <c r="CT108" s="117"/>
      <c r="CU108" s="191"/>
      <c r="CV108" s="191"/>
      <c r="CW108" s="191"/>
      <c r="CX108" s="191"/>
      <c r="CY108" s="191"/>
      <c r="CZ108" s="191"/>
      <c r="DA108" s="95"/>
      <c r="DB108" s="95"/>
      <c r="DC108" s="95"/>
      <c r="DD108" s="95"/>
      <c r="DE108" s="95"/>
      <c r="DF108" s="95"/>
      <c r="DG108" s="129"/>
      <c r="DH108" s="129"/>
      <c r="DI108" s="129"/>
      <c r="DJ108" s="129"/>
      <c r="DK108" s="129"/>
      <c r="DL108" s="129"/>
      <c r="DT108" s="187"/>
      <c r="DU108" s="129"/>
      <c r="DV108" s="129"/>
      <c r="DW108" s="129"/>
      <c r="DX108" s="129"/>
      <c r="DY108" s="129"/>
      <c r="DZ108" s="129"/>
      <c r="EH108" s="192"/>
      <c r="EI108" s="129"/>
      <c r="EJ108" s="129"/>
      <c r="EK108" s="129"/>
      <c r="EL108" s="129"/>
      <c r="EM108" s="129"/>
      <c r="EN108" s="129"/>
    </row>
    <row r="109" spans="2:144" s="4" customFormat="1">
      <c r="B109" s="35"/>
      <c r="C109" s="35"/>
      <c r="D109" s="35"/>
      <c r="E109" s="35"/>
      <c r="F109" s="35"/>
      <c r="G109" s="35"/>
      <c r="H109" s="35"/>
      <c r="I109" s="129"/>
      <c r="J109" s="129"/>
      <c r="K109" s="129"/>
      <c r="L109" s="129"/>
      <c r="M109" s="129"/>
      <c r="N109" s="129"/>
      <c r="O109" s="129"/>
      <c r="W109" s="187"/>
      <c r="X109" s="129"/>
      <c r="Y109" s="129"/>
      <c r="Z109" s="129"/>
      <c r="AA109" s="129"/>
      <c r="AB109" s="129"/>
      <c r="AC109" s="129"/>
      <c r="AH109" s="187"/>
      <c r="AK109" s="187"/>
      <c r="AL109" s="129"/>
      <c r="AM109" s="129"/>
      <c r="AN109" s="129"/>
      <c r="AO109" s="129"/>
      <c r="AP109" s="129"/>
      <c r="AX109" s="95"/>
      <c r="AY109" s="129"/>
      <c r="AZ109" s="129"/>
      <c r="BA109" s="129"/>
      <c r="BB109" s="129"/>
      <c r="BC109" s="129"/>
      <c r="BL109" s="129"/>
      <c r="BM109" s="129"/>
      <c r="BN109" s="129"/>
      <c r="BO109" s="129"/>
      <c r="BP109" s="129"/>
      <c r="BQ109" s="95"/>
      <c r="BR109" s="95"/>
      <c r="BS109" s="95"/>
      <c r="BT109" s="95"/>
      <c r="BU109" s="95"/>
      <c r="BV109" s="95"/>
      <c r="BW109" s="129"/>
      <c r="BX109" s="129"/>
      <c r="BY109" s="129"/>
      <c r="BZ109" s="129"/>
      <c r="CA109" s="129"/>
      <c r="CB109" s="129"/>
      <c r="CC109" s="95"/>
      <c r="CD109" s="95"/>
      <c r="CE109" s="95"/>
      <c r="CF109" s="95"/>
      <c r="CG109" s="95"/>
      <c r="CH109" s="95"/>
      <c r="CI109" s="129"/>
      <c r="CJ109" s="129"/>
      <c r="CK109" s="129"/>
      <c r="CL109" s="129"/>
      <c r="CM109" s="129"/>
      <c r="CN109" s="129"/>
      <c r="CO109" s="117"/>
      <c r="CP109" s="117"/>
      <c r="CQ109" s="117"/>
      <c r="CR109" s="117"/>
      <c r="CS109" s="117"/>
      <c r="CT109" s="117"/>
      <c r="CU109" s="191"/>
      <c r="CV109" s="191"/>
      <c r="CW109" s="191"/>
      <c r="CX109" s="191"/>
      <c r="CY109" s="191"/>
      <c r="CZ109" s="191"/>
      <c r="DA109" s="95"/>
      <c r="DB109" s="95"/>
      <c r="DC109" s="95"/>
      <c r="DD109" s="95"/>
      <c r="DE109" s="95"/>
      <c r="DF109" s="95"/>
      <c r="DG109" s="129"/>
      <c r="DH109" s="129"/>
      <c r="DI109" s="129"/>
      <c r="DJ109" s="129"/>
      <c r="DK109" s="129"/>
      <c r="DL109" s="129"/>
      <c r="DT109" s="187"/>
      <c r="DU109" s="129"/>
      <c r="DV109" s="129"/>
      <c r="DW109" s="129"/>
      <c r="DX109" s="129"/>
      <c r="DY109" s="129"/>
      <c r="DZ109" s="129"/>
      <c r="EH109" s="192"/>
      <c r="EI109" s="129"/>
      <c r="EJ109" s="129"/>
      <c r="EK109" s="129"/>
      <c r="EL109" s="129"/>
      <c r="EM109" s="129"/>
      <c r="EN109" s="129"/>
    </row>
    <row r="110" spans="2:144" s="4" customFormat="1">
      <c r="B110" s="35"/>
      <c r="C110" s="35"/>
      <c r="D110" s="35"/>
      <c r="E110" s="35"/>
      <c r="F110" s="35"/>
      <c r="G110" s="35"/>
      <c r="H110" s="35"/>
      <c r="I110" s="129"/>
      <c r="J110" s="129"/>
      <c r="K110" s="129"/>
      <c r="L110" s="129"/>
      <c r="M110" s="129"/>
      <c r="N110" s="129"/>
      <c r="O110" s="129"/>
      <c r="W110" s="187"/>
      <c r="X110" s="129"/>
      <c r="Y110" s="129"/>
      <c r="Z110" s="129"/>
      <c r="AA110" s="129"/>
      <c r="AB110" s="129"/>
      <c r="AC110" s="129"/>
      <c r="AH110" s="187"/>
      <c r="AK110" s="187"/>
      <c r="AL110" s="129"/>
      <c r="AM110" s="129"/>
      <c r="AN110" s="129"/>
      <c r="AO110" s="129"/>
      <c r="AP110" s="129"/>
      <c r="AX110" s="95"/>
      <c r="AY110" s="129"/>
      <c r="AZ110" s="129"/>
      <c r="BA110" s="129"/>
      <c r="BB110" s="129"/>
      <c r="BC110" s="129"/>
      <c r="BL110" s="129"/>
      <c r="BM110" s="129"/>
      <c r="BN110" s="129"/>
      <c r="BO110" s="129"/>
      <c r="BP110" s="129"/>
      <c r="BQ110" s="95"/>
      <c r="BR110" s="95"/>
      <c r="BS110" s="95"/>
      <c r="BT110" s="95"/>
      <c r="BU110" s="95"/>
      <c r="BV110" s="95"/>
      <c r="BW110" s="129"/>
      <c r="BX110" s="129"/>
      <c r="BY110" s="129"/>
      <c r="BZ110" s="129"/>
      <c r="CA110" s="129"/>
      <c r="CB110" s="129"/>
      <c r="CC110" s="95"/>
      <c r="CD110" s="95"/>
      <c r="CE110" s="95"/>
      <c r="CF110" s="95"/>
      <c r="CG110" s="95"/>
      <c r="CH110" s="95"/>
      <c r="CI110" s="129"/>
      <c r="CJ110" s="129"/>
      <c r="CK110" s="129"/>
      <c r="CL110" s="129"/>
      <c r="CM110" s="129"/>
      <c r="CN110" s="129"/>
      <c r="CO110" s="117"/>
      <c r="CP110" s="117"/>
      <c r="CQ110" s="117"/>
      <c r="CR110" s="117"/>
      <c r="CS110" s="117"/>
      <c r="CT110" s="117"/>
      <c r="CU110" s="191"/>
      <c r="CV110" s="191"/>
      <c r="CW110" s="191"/>
      <c r="CX110" s="191"/>
      <c r="CY110" s="191"/>
      <c r="CZ110" s="191"/>
      <c r="DA110" s="95"/>
      <c r="DB110" s="95"/>
      <c r="DC110" s="95"/>
      <c r="DD110" s="95"/>
      <c r="DE110" s="95"/>
      <c r="DF110" s="95"/>
      <c r="DG110" s="129"/>
      <c r="DH110" s="129"/>
      <c r="DI110" s="129"/>
      <c r="DJ110" s="129"/>
      <c r="DK110" s="129"/>
      <c r="DL110" s="129"/>
      <c r="DT110" s="187"/>
      <c r="DU110" s="129"/>
      <c r="DV110" s="129"/>
      <c r="DW110" s="129"/>
      <c r="DX110" s="129"/>
      <c r="DY110" s="129"/>
      <c r="DZ110" s="129"/>
      <c r="EH110" s="192"/>
      <c r="EI110" s="129"/>
      <c r="EJ110" s="129"/>
      <c r="EK110" s="129"/>
      <c r="EL110" s="129"/>
      <c r="EM110" s="129"/>
      <c r="EN110" s="129"/>
    </row>
    <row r="111" spans="2:144" s="4" customFormat="1">
      <c r="B111" s="35"/>
      <c r="C111" s="35"/>
      <c r="D111" s="35"/>
      <c r="E111" s="35"/>
      <c r="F111" s="35"/>
      <c r="G111" s="35"/>
      <c r="H111" s="35"/>
      <c r="I111" s="129"/>
      <c r="J111" s="129"/>
      <c r="K111" s="129"/>
      <c r="L111" s="129"/>
      <c r="M111" s="129"/>
      <c r="N111" s="129"/>
      <c r="O111" s="129"/>
      <c r="W111" s="187"/>
      <c r="X111" s="129"/>
      <c r="Y111" s="129"/>
      <c r="Z111" s="129"/>
      <c r="AA111" s="129"/>
      <c r="AB111" s="129"/>
      <c r="AC111" s="129"/>
      <c r="AH111" s="187"/>
      <c r="AK111" s="187"/>
      <c r="AL111" s="129"/>
      <c r="AM111" s="129"/>
      <c r="AN111" s="129"/>
      <c r="AO111" s="129"/>
      <c r="AP111" s="129"/>
      <c r="AX111" s="95"/>
      <c r="AY111" s="129"/>
      <c r="AZ111" s="129"/>
      <c r="BA111" s="129"/>
      <c r="BB111" s="129"/>
      <c r="BC111" s="129"/>
      <c r="BL111" s="129"/>
      <c r="BM111" s="129"/>
      <c r="BN111" s="129"/>
      <c r="BO111" s="129"/>
      <c r="BP111" s="129"/>
      <c r="BQ111" s="95"/>
      <c r="BR111" s="95"/>
      <c r="BS111" s="95"/>
      <c r="BT111" s="95"/>
      <c r="BU111" s="95"/>
      <c r="BV111" s="95"/>
      <c r="BW111" s="129"/>
      <c r="BX111" s="129"/>
      <c r="BY111" s="129"/>
      <c r="BZ111" s="129"/>
      <c r="CA111" s="129"/>
      <c r="CB111" s="129"/>
      <c r="CC111" s="95"/>
      <c r="CD111" s="95"/>
      <c r="CE111" s="95"/>
      <c r="CF111" s="95"/>
      <c r="CG111" s="95"/>
      <c r="CH111" s="95"/>
      <c r="CI111" s="129"/>
      <c r="CJ111" s="129"/>
      <c r="CK111" s="129"/>
      <c r="CL111" s="129"/>
      <c r="CM111" s="129"/>
      <c r="CN111" s="129"/>
      <c r="CO111" s="117"/>
      <c r="CP111" s="117"/>
      <c r="CQ111" s="117"/>
      <c r="CR111" s="117"/>
      <c r="CS111" s="117"/>
      <c r="CT111" s="117"/>
      <c r="CU111" s="191"/>
      <c r="CV111" s="191"/>
      <c r="CW111" s="191"/>
      <c r="CX111" s="191"/>
      <c r="CY111" s="191"/>
      <c r="CZ111" s="191"/>
      <c r="DA111" s="95"/>
      <c r="DB111" s="95"/>
      <c r="DC111" s="95"/>
      <c r="DD111" s="95"/>
      <c r="DE111" s="95"/>
      <c r="DF111" s="95"/>
      <c r="DG111" s="129"/>
      <c r="DH111" s="129"/>
      <c r="DI111" s="129"/>
      <c r="DJ111" s="129"/>
      <c r="DK111" s="129"/>
      <c r="DL111" s="129"/>
      <c r="DT111" s="187"/>
      <c r="DU111" s="129"/>
      <c r="DV111" s="129"/>
      <c r="DW111" s="129"/>
      <c r="DX111" s="129"/>
      <c r="DY111" s="129"/>
      <c r="DZ111" s="129"/>
      <c r="EH111" s="192"/>
      <c r="EI111" s="129"/>
      <c r="EJ111" s="129"/>
      <c r="EK111" s="129"/>
      <c r="EL111" s="129"/>
      <c r="EM111" s="129"/>
      <c r="EN111" s="129"/>
    </row>
    <row r="112" spans="2:144" s="4" customFormat="1">
      <c r="B112" s="35"/>
      <c r="C112" s="35"/>
      <c r="D112" s="35"/>
      <c r="E112" s="35"/>
      <c r="F112" s="35"/>
      <c r="G112" s="35"/>
      <c r="H112" s="35"/>
      <c r="I112" s="129"/>
      <c r="J112" s="129"/>
      <c r="K112" s="129"/>
      <c r="L112" s="129"/>
      <c r="M112" s="129"/>
      <c r="N112" s="129"/>
      <c r="O112" s="129"/>
      <c r="W112" s="187"/>
      <c r="X112" s="129"/>
      <c r="Y112" s="129"/>
      <c r="Z112" s="129"/>
      <c r="AA112" s="129"/>
      <c r="AB112" s="129"/>
      <c r="AC112" s="129"/>
      <c r="AH112" s="187"/>
      <c r="AK112" s="187"/>
      <c r="AL112" s="129"/>
      <c r="AM112" s="129"/>
      <c r="AN112" s="129"/>
      <c r="AO112" s="129"/>
      <c r="AP112" s="129"/>
      <c r="AX112" s="95"/>
      <c r="AY112" s="129"/>
      <c r="AZ112" s="129"/>
      <c r="BA112" s="129"/>
      <c r="BB112" s="129"/>
      <c r="BC112" s="129"/>
      <c r="BL112" s="129"/>
      <c r="BM112" s="129"/>
      <c r="BN112" s="129"/>
      <c r="BO112" s="129"/>
      <c r="BP112" s="129"/>
      <c r="BQ112" s="95"/>
      <c r="BR112" s="95"/>
      <c r="BS112" s="95"/>
      <c r="BT112" s="95"/>
      <c r="BU112" s="95"/>
      <c r="BV112" s="95"/>
      <c r="BW112" s="129"/>
      <c r="BX112" s="129"/>
      <c r="BY112" s="129"/>
      <c r="BZ112" s="129"/>
      <c r="CA112" s="129"/>
      <c r="CB112" s="129"/>
      <c r="CC112" s="95"/>
      <c r="CD112" s="95"/>
      <c r="CE112" s="95"/>
      <c r="CF112" s="95"/>
      <c r="CG112" s="95"/>
      <c r="CH112" s="95"/>
      <c r="CI112" s="129"/>
      <c r="CJ112" s="129"/>
      <c r="CK112" s="129"/>
      <c r="CL112" s="129"/>
      <c r="CM112" s="129"/>
      <c r="CN112" s="129"/>
      <c r="CO112" s="117"/>
      <c r="CP112" s="117"/>
      <c r="CQ112" s="117"/>
      <c r="CR112" s="117"/>
      <c r="CS112" s="117"/>
      <c r="CT112" s="117"/>
      <c r="CU112" s="191"/>
      <c r="CV112" s="191"/>
      <c r="CW112" s="191"/>
      <c r="CX112" s="191"/>
      <c r="CY112" s="191"/>
      <c r="CZ112" s="191"/>
      <c r="DA112" s="95"/>
      <c r="DB112" s="95"/>
      <c r="DC112" s="95"/>
      <c r="DD112" s="95"/>
      <c r="DE112" s="95"/>
      <c r="DF112" s="95"/>
      <c r="DG112" s="129"/>
      <c r="DH112" s="129"/>
      <c r="DI112" s="129"/>
      <c r="DJ112" s="129"/>
      <c r="DK112" s="129"/>
      <c r="DL112" s="129"/>
      <c r="DT112" s="187"/>
      <c r="DU112" s="129"/>
      <c r="DV112" s="129"/>
      <c r="DW112" s="129"/>
      <c r="DX112" s="129"/>
      <c r="DY112" s="129"/>
      <c r="DZ112" s="129"/>
      <c r="EH112" s="192"/>
      <c r="EI112" s="129"/>
      <c r="EJ112" s="129"/>
      <c r="EK112" s="129"/>
      <c r="EL112" s="129"/>
      <c r="EM112" s="129"/>
      <c r="EN112" s="129"/>
    </row>
    <row r="113" spans="2:144" s="4" customFormat="1">
      <c r="B113" s="35"/>
      <c r="C113" s="35"/>
      <c r="D113" s="35"/>
      <c r="E113" s="35"/>
      <c r="F113" s="35"/>
      <c r="G113" s="35"/>
      <c r="H113" s="35"/>
      <c r="I113" s="129"/>
      <c r="J113" s="129"/>
      <c r="K113" s="129"/>
      <c r="L113" s="129"/>
      <c r="M113" s="129"/>
      <c r="N113" s="129"/>
      <c r="O113" s="129"/>
      <c r="W113" s="187"/>
      <c r="X113" s="129"/>
      <c r="Y113" s="129"/>
      <c r="Z113" s="129"/>
      <c r="AA113" s="129"/>
      <c r="AB113" s="129"/>
      <c r="AC113" s="129"/>
      <c r="AH113" s="187"/>
      <c r="AK113" s="187"/>
      <c r="AL113" s="129"/>
      <c r="AM113" s="129"/>
      <c r="AN113" s="129"/>
      <c r="AO113" s="129"/>
      <c r="AP113" s="129"/>
      <c r="AX113" s="95"/>
      <c r="AY113" s="129"/>
      <c r="AZ113" s="129"/>
      <c r="BA113" s="129"/>
      <c r="BB113" s="129"/>
      <c r="BC113" s="129"/>
      <c r="BL113" s="129"/>
      <c r="BM113" s="129"/>
      <c r="BN113" s="129"/>
      <c r="BO113" s="129"/>
      <c r="BP113" s="129"/>
      <c r="BQ113" s="95"/>
      <c r="BR113" s="95"/>
      <c r="BS113" s="95"/>
      <c r="BT113" s="95"/>
      <c r="BU113" s="95"/>
      <c r="BV113" s="95"/>
      <c r="BW113" s="129"/>
      <c r="BX113" s="129"/>
      <c r="BY113" s="129"/>
      <c r="BZ113" s="129"/>
      <c r="CA113" s="129"/>
      <c r="CB113" s="129"/>
      <c r="CC113" s="95"/>
      <c r="CD113" s="95"/>
      <c r="CE113" s="95"/>
      <c r="CF113" s="95"/>
      <c r="CG113" s="95"/>
      <c r="CH113" s="95"/>
      <c r="CI113" s="129"/>
      <c r="CJ113" s="129"/>
      <c r="CK113" s="129"/>
      <c r="CL113" s="129"/>
      <c r="CM113" s="129"/>
      <c r="CN113" s="129"/>
      <c r="CO113" s="117"/>
      <c r="CP113" s="117"/>
      <c r="CQ113" s="117"/>
      <c r="CR113" s="117"/>
      <c r="CS113" s="117"/>
      <c r="CT113" s="117"/>
      <c r="CU113" s="191"/>
      <c r="CV113" s="191"/>
      <c r="CW113" s="191"/>
      <c r="CX113" s="191"/>
      <c r="CY113" s="191"/>
      <c r="CZ113" s="191"/>
      <c r="DA113" s="95"/>
      <c r="DB113" s="95"/>
      <c r="DC113" s="95"/>
      <c r="DD113" s="95"/>
      <c r="DE113" s="95"/>
      <c r="DF113" s="95"/>
      <c r="DG113" s="129"/>
      <c r="DH113" s="129"/>
      <c r="DI113" s="129"/>
      <c r="DJ113" s="129"/>
      <c r="DK113" s="129"/>
      <c r="DL113" s="129"/>
      <c r="DT113" s="187"/>
      <c r="DU113" s="129"/>
      <c r="DV113" s="129"/>
      <c r="DW113" s="129"/>
      <c r="DX113" s="129"/>
      <c r="DY113" s="129"/>
      <c r="DZ113" s="129"/>
      <c r="EH113" s="192"/>
      <c r="EI113" s="129"/>
      <c r="EJ113" s="129"/>
      <c r="EK113" s="129"/>
      <c r="EL113" s="129"/>
      <c r="EM113" s="129"/>
      <c r="EN113" s="129"/>
    </row>
    <row r="114" spans="2:144" s="4" customFormat="1">
      <c r="B114" s="35"/>
      <c r="C114" s="35"/>
      <c r="D114" s="35"/>
      <c r="E114" s="35"/>
      <c r="F114" s="35"/>
      <c r="G114" s="35"/>
      <c r="H114" s="35"/>
      <c r="I114" s="129"/>
      <c r="J114" s="129"/>
      <c r="K114" s="129"/>
      <c r="L114" s="129"/>
      <c r="M114" s="129"/>
      <c r="N114" s="129"/>
      <c r="O114" s="129"/>
      <c r="W114" s="187"/>
      <c r="X114" s="129"/>
      <c r="Y114" s="129"/>
      <c r="Z114" s="129"/>
      <c r="AA114" s="129"/>
      <c r="AB114" s="129"/>
      <c r="AC114" s="129"/>
      <c r="AH114" s="187"/>
      <c r="AK114" s="187"/>
      <c r="AL114" s="129"/>
      <c r="AM114" s="129"/>
      <c r="AN114" s="129"/>
      <c r="AO114" s="129"/>
      <c r="AP114" s="129"/>
      <c r="AX114" s="95"/>
      <c r="AY114" s="129"/>
      <c r="AZ114" s="129"/>
      <c r="BA114" s="129"/>
      <c r="BB114" s="129"/>
      <c r="BC114" s="129"/>
      <c r="BL114" s="129"/>
      <c r="BM114" s="129"/>
      <c r="BN114" s="129"/>
      <c r="BO114" s="129"/>
      <c r="BP114" s="129"/>
      <c r="BQ114" s="95"/>
      <c r="BR114" s="95"/>
      <c r="BS114" s="95"/>
      <c r="BT114" s="95"/>
      <c r="BU114" s="95"/>
      <c r="BV114" s="95"/>
      <c r="BW114" s="129"/>
      <c r="BX114" s="129"/>
      <c r="BY114" s="129"/>
      <c r="BZ114" s="129"/>
      <c r="CA114" s="129"/>
      <c r="CB114" s="129"/>
      <c r="CC114" s="95"/>
      <c r="CD114" s="95"/>
      <c r="CE114" s="95"/>
      <c r="CF114" s="95"/>
      <c r="CG114" s="95"/>
      <c r="CH114" s="95"/>
      <c r="CI114" s="129"/>
      <c r="CJ114" s="129"/>
      <c r="CK114" s="129"/>
      <c r="CL114" s="129"/>
      <c r="CM114" s="129"/>
      <c r="CN114" s="129"/>
      <c r="CO114" s="117"/>
      <c r="CP114" s="117"/>
      <c r="CQ114" s="117"/>
      <c r="CR114" s="117"/>
      <c r="CS114" s="117"/>
      <c r="CT114" s="117"/>
      <c r="CU114" s="191"/>
      <c r="CV114" s="191"/>
      <c r="CW114" s="191"/>
      <c r="CX114" s="191"/>
      <c r="CY114" s="191"/>
      <c r="CZ114" s="191"/>
      <c r="DA114" s="95"/>
      <c r="DB114" s="95"/>
      <c r="DC114" s="95"/>
      <c r="DD114" s="95"/>
      <c r="DE114" s="95"/>
      <c r="DF114" s="95"/>
      <c r="DG114" s="129"/>
      <c r="DH114" s="129"/>
      <c r="DI114" s="129"/>
      <c r="DJ114" s="129"/>
      <c r="DK114" s="129"/>
      <c r="DL114" s="129"/>
      <c r="DT114" s="187"/>
      <c r="DU114" s="129"/>
      <c r="DV114" s="129"/>
      <c r="DW114" s="129"/>
      <c r="DX114" s="129"/>
      <c r="DY114" s="129"/>
      <c r="DZ114" s="129"/>
      <c r="EH114" s="192"/>
      <c r="EI114" s="129"/>
      <c r="EJ114" s="129"/>
      <c r="EK114" s="129"/>
      <c r="EL114" s="129"/>
      <c r="EM114" s="129"/>
      <c r="EN114" s="129"/>
    </row>
    <row r="115" spans="2:144" s="4" customFormat="1">
      <c r="B115" s="35"/>
      <c r="C115" s="35"/>
      <c r="D115" s="35"/>
      <c r="E115" s="35"/>
      <c r="F115" s="35"/>
      <c r="G115" s="35"/>
      <c r="H115" s="35"/>
      <c r="I115" s="129"/>
      <c r="J115" s="129"/>
      <c r="K115" s="129"/>
      <c r="L115" s="129"/>
      <c r="M115" s="129"/>
      <c r="N115" s="129"/>
      <c r="O115" s="129"/>
      <c r="W115" s="187"/>
      <c r="X115" s="129"/>
      <c r="Y115" s="129"/>
      <c r="Z115" s="129"/>
      <c r="AA115" s="129"/>
      <c r="AB115" s="129"/>
      <c r="AC115" s="129"/>
      <c r="AH115" s="187"/>
      <c r="AK115" s="187"/>
      <c r="AL115" s="129"/>
      <c r="AM115" s="129"/>
      <c r="AN115" s="129"/>
      <c r="AO115" s="129"/>
      <c r="AP115" s="129"/>
      <c r="AX115" s="95"/>
      <c r="AY115" s="129"/>
      <c r="AZ115" s="129"/>
      <c r="BA115" s="129"/>
      <c r="BB115" s="129"/>
      <c r="BC115" s="129"/>
      <c r="BL115" s="129"/>
      <c r="BM115" s="129"/>
      <c r="BN115" s="129"/>
      <c r="BO115" s="129"/>
      <c r="BP115" s="129"/>
      <c r="BQ115" s="95"/>
      <c r="BR115" s="95"/>
      <c r="BS115" s="95"/>
      <c r="BT115" s="95"/>
      <c r="BU115" s="95"/>
      <c r="BV115" s="95"/>
      <c r="BW115" s="129"/>
      <c r="BX115" s="129"/>
      <c r="BY115" s="129"/>
      <c r="BZ115" s="129"/>
      <c r="CA115" s="129"/>
      <c r="CB115" s="129"/>
      <c r="CC115" s="95"/>
      <c r="CD115" s="95"/>
      <c r="CE115" s="95"/>
      <c r="CF115" s="95"/>
      <c r="CG115" s="95"/>
      <c r="CH115" s="95"/>
      <c r="CI115" s="129"/>
      <c r="CJ115" s="129"/>
      <c r="CK115" s="129"/>
      <c r="CL115" s="129"/>
      <c r="CM115" s="129"/>
      <c r="CN115" s="129"/>
      <c r="CO115" s="117"/>
      <c r="CP115" s="117"/>
      <c r="CQ115" s="117"/>
      <c r="CR115" s="117"/>
      <c r="CS115" s="117"/>
      <c r="CT115" s="117"/>
      <c r="CU115" s="191"/>
      <c r="CV115" s="191"/>
      <c r="CW115" s="191"/>
      <c r="CX115" s="191"/>
      <c r="CY115" s="191"/>
      <c r="CZ115" s="191"/>
      <c r="DA115" s="95"/>
      <c r="DB115" s="95"/>
      <c r="DC115" s="95"/>
      <c r="DD115" s="95"/>
      <c r="DE115" s="95"/>
      <c r="DF115" s="95"/>
      <c r="DG115" s="129"/>
      <c r="DH115" s="129"/>
      <c r="DI115" s="129"/>
      <c r="DJ115" s="129"/>
      <c r="DK115" s="129"/>
      <c r="DL115" s="129"/>
      <c r="DT115" s="187"/>
      <c r="DU115" s="129"/>
      <c r="DV115" s="129"/>
      <c r="DW115" s="129"/>
      <c r="DX115" s="129"/>
      <c r="DY115" s="129"/>
      <c r="DZ115" s="129"/>
      <c r="EH115" s="192"/>
      <c r="EI115" s="129"/>
      <c r="EJ115" s="129"/>
      <c r="EK115" s="129"/>
      <c r="EL115" s="129"/>
      <c r="EM115" s="129"/>
      <c r="EN115" s="129"/>
    </row>
    <row r="116" spans="2:144" s="4" customFormat="1">
      <c r="B116" s="35"/>
      <c r="C116" s="35"/>
      <c r="D116" s="35"/>
      <c r="E116" s="35"/>
      <c r="F116" s="35"/>
      <c r="G116" s="35"/>
      <c r="H116" s="35"/>
      <c r="I116" s="129"/>
      <c r="J116" s="129"/>
      <c r="K116" s="129"/>
      <c r="L116" s="129"/>
      <c r="M116" s="129"/>
      <c r="N116" s="129"/>
      <c r="O116" s="129"/>
      <c r="W116" s="187"/>
      <c r="X116" s="129"/>
      <c r="Y116" s="129"/>
      <c r="Z116" s="129"/>
      <c r="AA116" s="129"/>
      <c r="AB116" s="129"/>
      <c r="AC116" s="129"/>
      <c r="AH116" s="187"/>
      <c r="AK116" s="187"/>
      <c r="AL116" s="129"/>
      <c r="AM116" s="129"/>
      <c r="AN116" s="129"/>
      <c r="AO116" s="129"/>
      <c r="AP116" s="129"/>
      <c r="AX116" s="95"/>
      <c r="AY116" s="129"/>
      <c r="AZ116" s="129"/>
      <c r="BA116" s="129"/>
      <c r="BB116" s="129"/>
      <c r="BC116" s="129"/>
      <c r="BL116" s="129"/>
      <c r="BM116" s="129"/>
      <c r="BN116" s="129"/>
      <c r="BO116" s="129"/>
      <c r="BP116" s="129"/>
      <c r="BQ116" s="95"/>
      <c r="BR116" s="95"/>
      <c r="BS116" s="95"/>
      <c r="BT116" s="95"/>
      <c r="BU116" s="95"/>
      <c r="BV116" s="95"/>
      <c r="BW116" s="129"/>
      <c r="BX116" s="129"/>
      <c r="BY116" s="129"/>
      <c r="BZ116" s="129"/>
      <c r="CA116" s="129"/>
      <c r="CB116" s="129"/>
      <c r="CC116" s="95"/>
      <c r="CD116" s="95"/>
      <c r="CE116" s="95"/>
      <c r="CF116" s="95"/>
      <c r="CG116" s="95"/>
      <c r="CH116" s="95"/>
      <c r="CI116" s="129"/>
      <c r="CJ116" s="129"/>
      <c r="CK116" s="129"/>
      <c r="CL116" s="129"/>
      <c r="CM116" s="129"/>
      <c r="CN116" s="129"/>
      <c r="CO116" s="117"/>
      <c r="CP116" s="117"/>
      <c r="CQ116" s="117"/>
      <c r="CR116" s="117"/>
      <c r="CS116" s="117"/>
      <c r="CT116" s="117"/>
      <c r="CU116" s="191"/>
      <c r="CV116" s="191"/>
      <c r="CW116" s="191"/>
      <c r="CX116" s="191"/>
      <c r="CY116" s="191"/>
      <c r="CZ116" s="191"/>
      <c r="DA116" s="95"/>
      <c r="DB116" s="95"/>
      <c r="DC116" s="95"/>
      <c r="DD116" s="95"/>
      <c r="DE116" s="95"/>
      <c r="DF116" s="95"/>
      <c r="DG116" s="129"/>
      <c r="DH116" s="129"/>
      <c r="DI116" s="129"/>
      <c r="DJ116" s="129"/>
      <c r="DK116" s="129"/>
      <c r="DL116" s="129"/>
      <c r="DT116" s="187"/>
      <c r="DU116" s="129"/>
      <c r="DV116" s="129"/>
      <c r="DW116" s="129"/>
      <c r="DX116" s="129"/>
      <c r="DY116" s="129"/>
      <c r="DZ116" s="129"/>
      <c r="EH116" s="192"/>
      <c r="EI116" s="129"/>
      <c r="EJ116" s="129"/>
      <c r="EK116" s="129"/>
      <c r="EL116" s="129"/>
      <c r="EM116" s="129"/>
      <c r="EN116" s="129"/>
    </row>
    <row r="117" spans="2:144" s="4" customFormat="1">
      <c r="B117" s="35"/>
      <c r="C117" s="35"/>
      <c r="D117" s="35"/>
      <c r="E117" s="35"/>
      <c r="F117" s="35"/>
      <c r="G117" s="35"/>
      <c r="H117" s="35"/>
      <c r="I117" s="129"/>
      <c r="J117" s="129"/>
      <c r="K117" s="129"/>
      <c r="L117" s="129"/>
      <c r="M117" s="129"/>
      <c r="N117" s="129"/>
      <c r="O117" s="129"/>
      <c r="W117" s="187"/>
      <c r="X117" s="129"/>
      <c r="Y117" s="129"/>
      <c r="Z117" s="129"/>
      <c r="AA117" s="129"/>
      <c r="AB117" s="129"/>
      <c r="AC117" s="129"/>
      <c r="AH117" s="187"/>
      <c r="AK117" s="187"/>
      <c r="AL117" s="129"/>
      <c r="AM117" s="129"/>
      <c r="AN117" s="129"/>
      <c r="AO117" s="129"/>
      <c r="AP117" s="129"/>
      <c r="AX117" s="95"/>
      <c r="AY117" s="129"/>
      <c r="AZ117" s="129"/>
      <c r="BA117" s="129"/>
      <c r="BB117" s="129"/>
      <c r="BC117" s="129"/>
      <c r="BL117" s="129"/>
      <c r="BM117" s="129"/>
      <c r="BN117" s="129"/>
      <c r="BO117" s="129"/>
      <c r="BP117" s="129"/>
      <c r="BQ117" s="95"/>
      <c r="BR117" s="95"/>
      <c r="BS117" s="95"/>
      <c r="BT117" s="95"/>
      <c r="BU117" s="95"/>
      <c r="BV117" s="95"/>
      <c r="BW117" s="129"/>
      <c r="BX117" s="129"/>
      <c r="BY117" s="129"/>
      <c r="BZ117" s="129"/>
      <c r="CA117" s="129"/>
      <c r="CB117" s="129"/>
      <c r="CC117" s="95"/>
      <c r="CD117" s="95"/>
      <c r="CE117" s="95"/>
      <c r="CF117" s="95"/>
      <c r="CG117" s="95"/>
      <c r="CH117" s="95"/>
      <c r="CI117" s="129"/>
      <c r="CJ117" s="129"/>
      <c r="CK117" s="129"/>
      <c r="CL117" s="129"/>
      <c r="CM117" s="129"/>
      <c r="CN117" s="129"/>
      <c r="CO117" s="117"/>
      <c r="CP117" s="117"/>
      <c r="CQ117" s="117"/>
      <c r="CR117" s="117"/>
      <c r="CS117" s="117"/>
      <c r="CT117" s="117"/>
      <c r="CU117" s="191"/>
      <c r="CV117" s="191"/>
      <c r="CW117" s="191"/>
      <c r="CX117" s="191"/>
      <c r="CY117" s="191"/>
      <c r="CZ117" s="191"/>
      <c r="DA117" s="95"/>
      <c r="DB117" s="95"/>
      <c r="DC117" s="95"/>
      <c r="DD117" s="95"/>
      <c r="DE117" s="95"/>
      <c r="DF117" s="95"/>
      <c r="DG117" s="129"/>
      <c r="DH117" s="129"/>
      <c r="DI117" s="129"/>
      <c r="DJ117" s="129"/>
      <c r="DK117" s="129"/>
      <c r="DL117" s="129"/>
      <c r="DT117" s="187"/>
      <c r="DU117" s="129"/>
      <c r="DV117" s="129"/>
      <c r="DW117" s="129"/>
      <c r="DX117" s="129"/>
      <c r="DY117" s="129"/>
      <c r="DZ117" s="129"/>
      <c r="EH117" s="192"/>
      <c r="EI117" s="129"/>
      <c r="EJ117" s="129"/>
      <c r="EK117" s="129"/>
      <c r="EL117" s="129"/>
      <c r="EM117" s="129"/>
      <c r="EN117" s="129"/>
    </row>
    <row r="118" spans="2:144" s="4" customFormat="1">
      <c r="B118" s="35"/>
      <c r="C118" s="35"/>
      <c r="D118" s="35"/>
      <c r="E118" s="35"/>
      <c r="F118" s="35"/>
      <c r="G118" s="35"/>
      <c r="H118" s="35"/>
      <c r="I118" s="129"/>
      <c r="J118" s="129"/>
      <c r="K118" s="129"/>
      <c r="L118" s="129"/>
      <c r="M118" s="129"/>
      <c r="N118" s="129"/>
      <c r="O118" s="129"/>
      <c r="W118" s="187"/>
      <c r="X118" s="129"/>
      <c r="Y118" s="129"/>
      <c r="Z118" s="129"/>
      <c r="AA118" s="129"/>
      <c r="AB118" s="129"/>
      <c r="AC118" s="129"/>
      <c r="AH118" s="187"/>
      <c r="AK118" s="187"/>
      <c r="AL118" s="129"/>
      <c r="AM118" s="129"/>
      <c r="AN118" s="129"/>
      <c r="AO118" s="129"/>
      <c r="AP118" s="129"/>
      <c r="AX118" s="95"/>
      <c r="AY118" s="129"/>
      <c r="AZ118" s="129"/>
      <c r="BA118" s="129"/>
      <c r="BB118" s="129"/>
      <c r="BC118" s="129"/>
      <c r="BL118" s="129"/>
      <c r="BM118" s="129"/>
      <c r="BN118" s="129"/>
      <c r="BO118" s="129"/>
      <c r="BP118" s="129"/>
      <c r="BQ118" s="95"/>
      <c r="BR118" s="95"/>
      <c r="BS118" s="95"/>
      <c r="BT118" s="95"/>
      <c r="BU118" s="95"/>
      <c r="BV118" s="95"/>
      <c r="BW118" s="129"/>
      <c r="BX118" s="129"/>
      <c r="BY118" s="129"/>
      <c r="BZ118" s="129"/>
      <c r="CA118" s="129"/>
      <c r="CB118" s="129"/>
      <c r="CC118" s="95"/>
      <c r="CD118" s="95"/>
      <c r="CE118" s="95"/>
      <c r="CF118" s="95"/>
      <c r="CG118" s="95"/>
      <c r="CH118" s="95"/>
      <c r="CI118" s="129"/>
      <c r="CJ118" s="129"/>
      <c r="CK118" s="129"/>
      <c r="CL118" s="129"/>
      <c r="CM118" s="129"/>
      <c r="CN118" s="129"/>
      <c r="CO118" s="117"/>
      <c r="CP118" s="117"/>
      <c r="CQ118" s="117"/>
      <c r="CR118" s="117"/>
      <c r="CS118" s="117"/>
      <c r="CT118" s="117"/>
      <c r="CU118" s="191"/>
      <c r="CV118" s="191"/>
      <c r="CW118" s="191"/>
      <c r="CX118" s="191"/>
      <c r="CY118" s="191"/>
      <c r="CZ118" s="191"/>
      <c r="DA118" s="95"/>
      <c r="DB118" s="95"/>
      <c r="DC118" s="95"/>
      <c r="DD118" s="95"/>
      <c r="DE118" s="95"/>
      <c r="DF118" s="95"/>
      <c r="DG118" s="129"/>
      <c r="DH118" s="129"/>
      <c r="DI118" s="129"/>
      <c r="DJ118" s="129"/>
      <c r="DK118" s="129"/>
      <c r="DL118" s="129"/>
      <c r="DT118" s="187"/>
      <c r="DU118" s="129"/>
      <c r="DV118" s="129"/>
      <c r="DW118" s="129"/>
      <c r="DX118" s="129"/>
      <c r="DY118" s="129"/>
      <c r="DZ118" s="129"/>
      <c r="EH118" s="192"/>
      <c r="EI118" s="129"/>
      <c r="EJ118" s="129"/>
      <c r="EK118" s="129"/>
      <c r="EL118" s="129"/>
      <c r="EM118" s="129"/>
      <c r="EN118" s="129"/>
    </row>
    <row r="119" spans="2:144" s="4" customFormat="1">
      <c r="B119" s="35"/>
      <c r="C119" s="35"/>
      <c r="D119" s="35"/>
      <c r="E119" s="35"/>
      <c r="F119" s="35"/>
      <c r="G119" s="35"/>
      <c r="H119" s="35"/>
      <c r="I119" s="129"/>
      <c r="J119" s="129"/>
      <c r="K119" s="129"/>
      <c r="L119" s="129"/>
      <c r="M119" s="129"/>
      <c r="N119" s="129"/>
      <c r="O119" s="129"/>
      <c r="W119" s="187"/>
      <c r="X119" s="129"/>
      <c r="Y119" s="129"/>
      <c r="Z119" s="129"/>
      <c r="AA119" s="129"/>
      <c r="AB119" s="129"/>
      <c r="AC119" s="129"/>
      <c r="AH119" s="187"/>
      <c r="AK119" s="187"/>
      <c r="AL119" s="129"/>
      <c r="AM119" s="129"/>
      <c r="AN119" s="129"/>
      <c r="AO119" s="129"/>
      <c r="AP119" s="129"/>
      <c r="AX119" s="95"/>
      <c r="AY119" s="129"/>
      <c r="AZ119" s="129"/>
      <c r="BA119" s="129"/>
      <c r="BB119" s="129"/>
      <c r="BC119" s="129"/>
      <c r="BL119" s="129"/>
      <c r="BM119" s="129"/>
      <c r="BN119" s="129"/>
      <c r="BO119" s="129"/>
      <c r="BP119" s="129"/>
      <c r="BQ119" s="95"/>
      <c r="BR119" s="95"/>
      <c r="BS119" s="95"/>
      <c r="BT119" s="95"/>
      <c r="BU119" s="95"/>
      <c r="BV119" s="95"/>
      <c r="BW119" s="129"/>
      <c r="BX119" s="129"/>
      <c r="BY119" s="129"/>
      <c r="BZ119" s="129"/>
      <c r="CA119" s="129"/>
      <c r="CB119" s="129"/>
      <c r="CC119" s="95"/>
      <c r="CD119" s="95"/>
      <c r="CE119" s="95"/>
      <c r="CF119" s="95"/>
      <c r="CG119" s="95"/>
      <c r="CH119" s="95"/>
      <c r="CI119" s="129"/>
      <c r="CJ119" s="129"/>
      <c r="CK119" s="129"/>
      <c r="CL119" s="129"/>
      <c r="CM119" s="129"/>
      <c r="CN119" s="129"/>
      <c r="CO119" s="117"/>
      <c r="CP119" s="117"/>
      <c r="CQ119" s="117"/>
      <c r="CR119" s="117"/>
      <c r="CS119" s="117"/>
      <c r="CT119" s="117"/>
      <c r="CU119" s="191"/>
      <c r="CV119" s="191"/>
      <c r="CW119" s="191"/>
      <c r="CX119" s="191"/>
      <c r="CY119" s="191"/>
      <c r="CZ119" s="191"/>
      <c r="DA119" s="95"/>
      <c r="DB119" s="95"/>
      <c r="DC119" s="95"/>
      <c r="DD119" s="95"/>
      <c r="DE119" s="95"/>
      <c r="DF119" s="95"/>
      <c r="DG119" s="129"/>
      <c r="DH119" s="129"/>
      <c r="DI119" s="129"/>
      <c r="DJ119" s="129"/>
      <c r="DK119" s="129"/>
      <c r="DL119" s="129"/>
      <c r="DT119" s="187"/>
      <c r="DU119" s="129"/>
      <c r="DV119" s="129"/>
      <c r="DW119" s="129"/>
      <c r="DX119" s="129"/>
      <c r="DY119" s="129"/>
      <c r="DZ119" s="129"/>
      <c r="EH119" s="192"/>
      <c r="EI119" s="129"/>
      <c r="EJ119" s="129"/>
      <c r="EK119" s="129"/>
      <c r="EL119" s="129"/>
      <c r="EM119" s="129"/>
      <c r="EN119" s="129"/>
    </row>
    <row r="120" spans="2:144" s="4" customFormat="1">
      <c r="B120" s="35"/>
      <c r="C120" s="35"/>
      <c r="D120" s="35"/>
      <c r="E120" s="35"/>
      <c r="F120" s="35"/>
      <c r="G120" s="35"/>
      <c r="H120" s="35"/>
      <c r="I120" s="129"/>
      <c r="J120" s="129"/>
      <c r="K120" s="129"/>
      <c r="L120" s="129"/>
      <c r="M120" s="129"/>
      <c r="N120" s="129"/>
      <c r="O120" s="129"/>
      <c r="W120" s="187"/>
      <c r="X120" s="129"/>
      <c r="Y120" s="129"/>
      <c r="Z120" s="129"/>
      <c r="AA120" s="129"/>
      <c r="AB120" s="129"/>
      <c r="AC120" s="129"/>
      <c r="AH120" s="187"/>
      <c r="AK120" s="187"/>
      <c r="AL120" s="129"/>
      <c r="AM120" s="129"/>
      <c r="AN120" s="129"/>
      <c r="AO120" s="129"/>
      <c r="AP120" s="129"/>
      <c r="AX120" s="95"/>
      <c r="AY120" s="129"/>
      <c r="AZ120" s="129"/>
      <c r="BA120" s="129"/>
      <c r="BB120" s="129"/>
      <c r="BC120" s="129"/>
      <c r="BL120" s="129"/>
      <c r="BM120" s="129"/>
      <c r="BN120" s="129"/>
      <c r="BO120" s="129"/>
      <c r="BP120" s="129"/>
      <c r="BQ120" s="95"/>
      <c r="BR120" s="95"/>
      <c r="BS120" s="95"/>
      <c r="BT120" s="95"/>
      <c r="BU120" s="95"/>
      <c r="BV120" s="95"/>
      <c r="BW120" s="129"/>
      <c r="BX120" s="129"/>
      <c r="BY120" s="129"/>
      <c r="BZ120" s="129"/>
      <c r="CA120" s="129"/>
      <c r="CB120" s="129"/>
      <c r="CC120" s="95"/>
      <c r="CD120" s="95"/>
      <c r="CE120" s="95"/>
      <c r="CF120" s="95"/>
      <c r="CG120" s="95"/>
      <c r="CH120" s="95"/>
      <c r="CI120" s="129"/>
      <c r="CJ120" s="129"/>
      <c r="CK120" s="129"/>
      <c r="CL120" s="129"/>
      <c r="CM120" s="129"/>
      <c r="CN120" s="129"/>
      <c r="CO120" s="117"/>
      <c r="CP120" s="117"/>
      <c r="CQ120" s="117"/>
      <c r="CR120" s="117"/>
      <c r="CS120" s="117"/>
      <c r="CT120" s="117"/>
      <c r="CU120" s="191"/>
      <c r="CV120" s="191"/>
      <c r="CW120" s="191"/>
      <c r="CX120" s="191"/>
      <c r="CY120" s="191"/>
      <c r="CZ120" s="191"/>
      <c r="DA120" s="95"/>
      <c r="DB120" s="95"/>
      <c r="DC120" s="95"/>
      <c r="DD120" s="95"/>
      <c r="DE120" s="95"/>
      <c r="DF120" s="95"/>
      <c r="DG120" s="129"/>
      <c r="DH120" s="129"/>
      <c r="DI120" s="129"/>
      <c r="DJ120" s="129"/>
      <c r="DK120" s="129"/>
      <c r="DL120" s="129"/>
      <c r="DT120" s="187"/>
      <c r="DU120" s="129"/>
      <c r="DV120" s="129"/>
      <c r="DW120" s="129"/>
      <c r="DX120" s="129"/>
      <c r="DY120" s="129"/>
      <c r="DZ120" s="129"/>
      <c r="EH120" s="192"/>
      <c r="EI120" s="129"/>
      <c r="EJ120" s="129"/>
      <c r="EK120" s="129"/>
      <c r="EL120" s="129"/>
      <c r="EM120" s="129"/>
      <c r="EN120" s="129"/>
    </row>
    <row r="121" spans="2:144" s="4" customFormat="1">
      <c r="B121" s="35"/>
      <c r="C121" s="35"/>
      <c r="D121" s="35"/>
      <c r="E121" s="35"/>
      <c r="F121" s="35"/>
      <c r="G121" s="35"/>
      <c r="H121" s="35"/>
      <c r="I121" s="129"/>
      <c r="J121" s="129"/>
      <c r="K121" s="129"/>
      <c r="L121" s="129"/>
      <c r="M121" s="129"/>
      <c r="N121" s="129"/>
      <c r="O121" s="129"/>
      <c r="W121" s="187"/>
      <c r="X121" s="129"/>
      <c r="Y121" s="129"/>
      <c r="Z121" s="129"/>
      <c r="AA121" s="129"/>
      <c r="AB121" s="129"/>
      <c r="AC121" s="129"/>
      <c r="AH121" s="187"/>
      <c r="AK121" s="187"/>
      <c r="AL121" s="129"/>
      <c r="AM121" s="129"/>
      <c r="AN121" s="129"/>
      <c r="AO121" s="129"/>
      <c r="AP121" s="129"/>
      <c r="AX121" s="95"/>
      <c r="AY121" s="129"/>
      <c r="AZ121" s="129"/>
      <c r="BA121" s="129"/>
      <c r="BB121" s="129"/>
      <c r="BC121" s="129"/>
      <c r="BL121" s="129"/>
      <c r="BM121" s="129"/>
      <c r="BN121" s="129"/>
      <c r="BO121" s="129"/>
      <c r="BP121" s="129"/>
      <c r="BQ121" s="95"/>
      <c r="BR121" s="95"/>
      <c r="BS121" s="95"/>
      <c r="BT121" s="95"/>
      <c r="BU121" s="95"/>
      <c r="BV121" s="95"/>
      <c r="BW121" s="129"/>
      <c r="BX121" s="129"/>
      <c r="BY121" s="129"/>
      <c r="BZ121" s="129"/>
      <c r="CA121" s="129"/>
      <c r="CB121" s="129"/>
      <c r="CC121" s="95"/>
      <c r="CD121" s="95"/>
      <c r="CE121" s="95"/>
      <c r="CF121" s="95"/>
      <c r="CG121" s="95"/>
      <c r="CH121" s="95"/>
      <c r="CI121" s="129"/>
      <c r="CJ121" s="129"/>
      <c r="CK121" s="129"/>
      <c r="CL121" s="129"/>
      <c r="CM121" s="129"/>
      <c r="CN121" s="129"/>
      <c r="CO121" s="117"/>
      <c r="CP121" s="117"/>
      <c r="CQ121" s="117"/>
      <c r="CR121" s="117"/>
      <c r="CS121" s="117"/>
      <c r="CT121" s="117"/>
      <c r="CU121" s="191"/>
      <c r="CV121" s="191"/>
      <c r="CW121" s="191"/>
      <c r="CX121" s="191"/>
      <c r="CY121" s="191"/>
      <c r="CZ121" s="191"/>
      <c r="DA121" s="95"/>
      <c r="DB121" s="95"/>
      <c r="DC121" s="95"/>
      <c r="DD121" s="95"/>
      <c r="DE121" s="95"/>
      <c r="DF121" s="95"/>
      <c r="DG121" s="129"/>
      <c r="DH121" s="129"/>
      <c r="DI121" s="129"/>
      <c r="DJ121" s="129"/>
      <c r="DK121" s="129"/>
      <c r="DL121" s="129"/>
      <c r="DT121" s="187"/>
      <c r="DU121" s="129"/>
      <c r="DV121" s="129"/>
      <c r="DW121" s="129"/>
      <c r="DX121" s="129"/>
      <c r="DY121" s="129"/>
      <c r="DZ121" s="129"/>
      <c r="EH121" s="192"/>
      <c r="EI121" s="129"/>
      <c r="EJ121" s="129"/>
      <c r="EK121" s="129"/>
      <c r="EL121" s="129"/>
      <c r="EM121" s="129"/>
      <c r="EN121" s="129"/>
    </row>
    <row r="122" spans="2:144" s="4" customFormat="1">
      <c r="B122" s="35"/>
      <c r="C122" s="35"/>
      <c r="D122" s="35"/>
      <c r="E122" s="35"/>
      <c r="F122" s="35"/>
      <c r="G122" s="35"/>
      <c r="H122" s="35"/>
      <c r="I122" s="129"/>
      <c r="J122" s="129"/>
      <c r="K122" s="129"/>
      <c r="L122" s="129"/>
      <c r="M122" s="129"/>
      <c r="N122" s="129"/>
      <c r="O122" s="129"/>
      <c r="W122" s="187"/>
      <c r="X122" s="129"/>
      <c r="Y122" s="129"/>
      <c r="Z122" s="129"/>
      <c r="AA122" s="129"/>
      <c r="AB122" s="129"/>
      <c r="AC122" s="129"/>
      <c r="AH122" s="187"/>
      <c r="AK122" s="187"/>
      <c r="AL122" s="129"/>
      <c r="AM122" s="129"/>
      <c r="AN122" s="129"/>
      <c r="AO122" s="129"/>
      <c r="AP122" s="129"/>
      <c r="AX122" s="95"/>
      <c r="AY122" s="129"/>
      <c r="AZ122" s="129"/>
      <c r="BA122" s="129"/>
      <c r="BB122" s="129"/>
      <c r="BC122" s="129"/>
      <c r="BL122" s="129"/>
      <c r="BM122" s="129"/>
      <c r="BN122" s="129"/>
      <c r="BO122" s="129"/>
      <c r="BP122" s="129"/>
      <c r="BQ122" s="95"/>
      <c r="BR122" s="95"/>
      <c r="BS122" s="95"/>
      <c r="BT122" s="95"/>
      <c r="BU122" s="95"/>
      <c r="BV122" s="95"/>
      <c r="BW122" s="129"/>
      <c r="BX122" s="129"/>
      <c r="BY122" s="129"/>
      <c r="BZ122" s="129"/>
      <c r="CA122" s="129"/>
      <c r="CB122" s="129"/>
      <c r="CC122" s="95"/>
      <c r="CD122" s="95"/>
      <c r="CE122" s="95"/>
      <c r="CF122" s="95"/>
      <c r="CG122" s="95"/>
      <c r="CH122" s="95"/>
      <c r="CI122" s="129"/>
      <c r="CJ122" s="129"/>
      <c r="CK122" s="129"/>
      <c r="CL122" s="129"/>
      <c r="CM122" s="129"/>
      <c r="CN122" s="129"/>
      <c r="CO122" s="117"/>
      <c r="CP122" s="117"/>
      <c r="CQ122" s="117"/>
      <c r="CR122" s="117"/>
      <c r="CS122" s="117"/>
      <c r="CT122" s="117"/>
      <c r="CU122" s="191"/>
      <c r="CV122" s="191"/>
      <c r="CW122" s="191"/>
      <c r="CX122" s="191"/>
      <c r="CY122" s="191"/>
      <c r="CZ122" s="191"/>
      <c r="DA122" s="95"/>
      <c r="DB122" s="95"/>
      <c r="DC122" s="95"/>
      <c r="DD122" s="95"/>
      <c r="DE122" s="95"/>
      <c r="DF122" s="95"/>
      <c r="DG122" s="129"/>
      <c r="DH122" s="129"/>
      <c r="DI122" s="129"/>
      <c r="DJ122" s="129"/>
      <c r="DK122" s="129"/>
      <c r="DL122" s="129"/>
      <c r="DT122" s="187"/>
      <c r="DU122" s="129"/>
      <c r="DV122" s="129"/>
      <c r="DW122" s="129"/>
      <c r="DX122" s="129"/>
      <c r="DY122" s="129"/>
      <c r="DZ122" s="129"/>
      <c r="EH122" s="192"/>
      <c r="EI122" s="129"/>
      <c r="EJ122" s="129"/>
      <c r="EK122" s="129"/>
      <c r="EL122" s="129"/>
      <c r="EM122" s="129"/>
      <c r="EN122" s="129"/>
    </row>
    <row r="123" spans="2:144" s="4" customFormat="1">
      <c r="B123" s="35"/>
      <c r="C123" s="35"/>
      <c r="D123" s="35"/>
      <c r="E123" s="35"/>
      <c r="F123" s="35"/>
      <c r="G123" s="35"/>
      <c r="H123" s="35"/>
      <c r="I123" s="129"/>
      <c r="J123" s="129"/>
      <c r="K123" s="129"/>
      <c r="L123" s="129"/>
      <c r="M123" s="129"/>
      <c r="N123" s="129"/>
      <c r="O123" s="129"/>
      <c r="W123" s="187"/>
      <c r="X123" s="129"/>
      <c r="Y123" s="129"/>
      <c r="Z123" s="129"/>
      <c r="AA123" s="129"/>
      <c r="AB123" s="129"/>
      <c r="AC123" s="129"/>
      <c r="AH123" s="187"/>
      <c r="AK123" s="187"/>
      <c r="AL123" s="129"/>
      <c r="AM123" s="129"/>
      <c r="AN123" s="129"/>
      <c r="AO123" s="129"/>
      <c r="AP123" s="129"/>
      <c r="AX123" s="95"/>
      <c r="AY123" s="129"/>
      <c r="AZ123" s="129"/>
      <c r="BA123" s="129"/>
      <c r="BB123" s="129"/>
      <c r="BC123" s="129"/>
      <c r="BL123" s="129"/>
      <c r="BM123" s="129"/>
      <c r="BN123" s="129"/>
      <c r="BO123" s="129"/>
      <c r="BP123" s="129"/>
      <c r="BQ123" s="95"/>
      <c r="BR123" s="95"/>
      <c r="BS123" s="95"/>
      <c r="BT123" s="95"/>
      <c r="BU123" s="95"/>
      <c r="BV123" s="95"/>
      <c r="BW123" s="129"/>
      <c r="BX123" s="129"/>
      <c r="BY123" s="129"/>
      <c r="BZ123" s="129"/>
      <c r="CA123" s="129"/>
      <c r="CB123" s="129"/>
      <c r="CC123" s="95"/>
      <c r="CD123" s="95"/>
      <c r="CE123" s="95"/>
      <c r="CF123" s="95"/>
      <c r="CG123" s="95"/>
      <c r="CH123" s="95"/>
      <c r="CI123" s="129"/>
      <c r="CJ123" s="129"/>
      <c r="CK123" s="129"/>
      <c r="CL123" s="129"/>
      <c r="CM123" s="129"/>
      <c r="CN123" s="129"/>
      <c r="CO123" s="117"/>
      <c r="CP123" s="117"/>
      <c r="CQ123" s="117"/>
      <c r="CR123" s="117"/>
      <c r="CS123" s="117"/>
      <c r="CT123" s="117"/>
      <c r="CU123" s="191"/>
      <c r="CV123" s="191"/>
      <c r="CW123" s="191"/>
      <c r="CX123" s="191"/>
      <c r="CY123" s="191"/>
      <c r="CZ123" s="191"/>
      <c r="DA123" s="95"/>
      <c r="DB123" s="95"/>
      <c r="DC123" s="95"/>
      <c r="DD123" s="95"/>
      <c r="DE123" s="95"/>
      <c r="DF123" s="95"/>
      <c r="DG123" s="129"/>
      <c r="DH123" s="129"/>
      <c r="DI123" s="129"/>
      <c r="DJ123" s="129"/>
      <c r="DK123" s="129"/>
      <c r="DL123" s="129"/>
      <c r="DT123" s="187"/>
      <c r="DU123" s="129"/>
      <c r="DV123" s="129"/>
      <c r="DW123" s="129"/>
      <c r="DX123" s="129"/>
      <c r="DY123" s="129"/>
      <c r="DZ123" s="129"/>
      <c r="EH123" s="192"/>
      <c r="EI123" s="129"/>
      <c r="EJ123" s="129"/>
      <c r="EK123" s="129"/>
      <c r="EL123" s="129"/>
      <c r="EM123" s="129"/>
      <c r="EN123" s="129"/>
    </row>
    <row r="124" spans="2:144" s="4" customFormat="1">
      <c r="B124" s="35"/>
      <c r="C124" s="35"/>
      <c r="D124" s="35"/>
      <c r="E124" s="35"/>
      <c r="F124" s="35"/>
      <c r="G124" s="35"/>
      <c r="H124" s="35"/>
      <c r="I124" s="129"/>
      <c r="J124" s="129"/>
      <c r="K124" s="129"/>
      <c r="L124" s="129"/>
      <c r="M124" s="129"/>
      <c r="N124" s="129"/>
      <c r="O124" s="129"/>
      <c r="W124" s="187"/>
      <c r="X124" s="129"/>
      <c r="Y124" s="129"/>
      <c r="Z124" s="129"/>
      <c r="AA124" s="129"/>
      <c r="AB124" s="129"/>
      <c r="AC124" s="129"/>
      <c r="AH124" s="187"/>
      <c r="AK124" s="187"/>
      <c r="AL124" s="129"/>
      <c r="AM124" s="129"/>
      <c r="AN124" s="129"/>
      <c r="AO124" s="129"/>
      <c r="AP124" s="129"/>
      <c r="AX124" s="95"/>
      <c r="AY124" s="129"/>
      <c r="AZ124" s="129"/>
      <c r="BA124" s="129"/>
      <c r="BB124" s="129"/>
      <c r="BC124" s="129"/>
      <c r="BL124" s="129"/>
      <c r="BM124" s="129"/>
      <c r="BN124" s="129"/>
      <c r="BO124" s="129"/>
      <c r="BP124" s="129"/>
      <c r="BQ124" s="95"/>
      <c r="BR124" s="95"/>
      <c r="BS124" s="95"/>
      <c r="BT124" s="95"/>
      <c r="BU124" s="95"/>
      <c r="BV124" s="95"/>
      <c r="BW124" s="129"/>
      <c r="BX124" s="129"/>
      <c r="BY124" s="129"/>
      <c r="BZ124" s="129"/>
      <c r="CA124" s="129"/>
      <c r="CB124" s="129"/>
      <c r="CC124" s="95"/>
      <c r="CD124" s="95"/>
      <c r="CE124" s="95"/>
      <c r="CF124" s="95"/>
      <c r="CG124" s="95"/>
      <c r="CH124" s="95"/>
      <c r="CI124" s="129"/>
      <c r="CJ124" s="129"/>
      <c r="CK124" s="129"/>
      <c r="CL124" s="129"/>
      <c r="CM124" s="129"/>
      <c r="CN124" s="129"/>
      <c r="CO124" s="117"/>
      <c r="CP124" s="117"/>
      <c r="CQ124" s="117"/>
      <c r="CR124" s="117"/>
      <c r="CS124" s="117"/>
      <c r="CT124" s="117"/>
      <c r="CU124" s="191"/>
      <c r="CV124" s="191"/>
      <c r="CW124" s="191"/>
      <c r="CX124" s="191"/>
      <c r="CY124" s="191"/>
      <c r="CZ124" s="191"/>
      <c r="DA124" s="95"/>
      <c r="DB124" s="95"/>
      <c r="DC124" s="95"/>
      <c r="DD124" s="95"/>
      <c r="DE124" s="95"/>
      <c r="DF124" s="95"/>
      <c r="DG124" s="129"/>
      <c r="DH124" s="129"/>
      <c r="DI124" s="129"/>
      <c r="DJ124" s="129"/>
      <c r="DK124" s="129"/>
      <c r="DL124" s="129"/>
      <c r="DT124" s="187"/>
      <c r="DU124" s="129"/>
      <c r="DV124" s="129"/>
      <c r="DW124" s="129"/>
      <c r="DX124" s="129"/>
      <c r="DY124" s="129"/>
      <c r="DZ124" s="129"/>
      <c r="EH124" s="192"/>
      <c r="EI124" s="129"/>
      <c r="EJ124" s="129"/>
      <c r="EK124" s="129"/>
      <c r="EL124" s="129"/>
      <c r="EM124" s="129"/>
      <c r="EN124" s="129"/>
    </row>
    <row r="125" spans="2:144" s="4" customFormat="1">
      <c r="B125" s="35"/>
      <c r="C125" s="35"/>
      <c r="D125" s="35"/>
      <c r="E125" s="35"/>
      <c r="F125" s="35"/>
      <c r="G125" s="35"/>
      <c r="H125" s="35"/>
      <c r="I125" s="129"/>
      <c r="J125" s="129"/>
      <c r="K125" s="129"/>
      <c r="L125" s="129"/>
      <c r="M125" s="129"/>
      <c r="N125" s="129"/>
      <c r="O125" s="129"/>
      <c r="W125" s="187"/>
      <c r="X125" s="129"/>
      <c r="Y125" s="129"/>
      <c r="Z125" s="129"/>
      <c r="AA125" s="129"/>
      <c r="AB125" s="129"/>
      <c r="AC125" s="129"/>
      <c r="AH125" s="187"/>
      <c r="AK125" s="187"/>
      <c r="AL125" s="129"/>
      <c r="AM125" s="129"/>
      <c r="AN125" s="129"/>
      <c r="AO125" s="129"/>
      <c r="AP125" s="129"/>
      <c r="AX125" s="95"/>
      <c r="AY125" s="129"/>
      <c r="AZ125" s="129"/>
      <c r="BA125" s="129"/>
      <c r="BB125" s="129"/>
      <c r="BC125" s="129"/>
      <c r="BL125" s="129"/>
      <c r="BM125" s="129"/>
      <c r="BN125" s="129"/>
      <c r="BO125" s="129"/>
      <c r="BP125" s="129"/>
      <c r="BQ125" s="95"/>
      <c r="BR125" s="95"/>
      <c r="BS125" s="95"/>
      <c r="BT125" s="95"/>
      <c r="BU125" s="95"/>
      <c r="BV125" s="95"/>
      <c r="BW125" s="129"/>
      <c r="BX125" s="129"/>
      <c r="BY125" s="129"/>
      <c r="BZ125" s="129"/>
      <c r="CA125" s="129"/>
      <c r="CB125" s="129"/>
      <c r="CC125" s="95"/>
      <c r="CD125" s="95"/>
      <c r="CE125" s="95"/>
      <c r="CF125" s="95"/>
      <c r="CG125" s="95"/>
      <c r="CH125" s="95"/>
      <c r="CI125" s="129"/>
      <c r="CJ125" s="129"/>
      <c r="CK125" s="129"/>
      <c r="CL125" s="129"/>
      <c r="CM125" s="129"/>
      <c r="CN125" s="129"/>
      <c r="CO125" s="117"/>
      <c r="CP125" s="117"/>
      <c r="CQ125" s="117"/>
      <c r="CR125" s="117"/>
      <c r="CS125" s="117"/>
      <c r="CT125" s="117"/>
      <c r="CU125" s="191"/>
      <c r="CV125" s="191"/>
      <c r="CW125" s="191"/>
      <c r="CX125" s="191"/>
      <c r="CY125" s="191"/>
      <c r="CZ125" s="191"/>
      <c r="DA125" s="95"/>
      <c r="DB125" s="95"/>
      <c r="DC125" s="95"/>
      <c r="DD125" s="95"/>
      <c r="DE125" s="95"/>
      <c r="DF125" s="95"/>
      <c r="DG125" s="129"/>
      <c r="DH125" s="129"/>
      <c r="DI125" s="129"/>
      <c r="DJ125" s="129"/>
      <c r="DK125" s="129"/>
      <c r="DL125" s="129"/>
      <c r="DT125" s="187"/>
      <c r="DU125" s="129"/>
      <c r="DV125" s="129"/>
      <c r="DW125" s="129"/>
      <c r="DX125" s="129"/>
      <c r="DY125" s="129"/>
      <c r="DZ125" s="129"/>
      <c r="EH125" s="192"/>
      <c r="EI125" s="129"/>
      <c r="EJ125" s="129"/>
      <c r="EK125" s="129"/>
      <c r="EL125" s="129"/>
      <c r="EM125" s="129"/>
      <c r="EN125" s="129"/>
    </row>
    <row r="126" spans="2:144" s="4" customFormat="1">
      <c r="B126" s="35"/>
      <c r="C126" s="35"/>
      <c r="D126" s="35"/>
      <c r="E126" s="35"/>
      <c r="F126" s="35"/>
      <c r="G126" s="35"/>
      <c r="H126" s="35"/>
      <c r="I126" s="129"/>
      <c r="J126" s="129"/>
      <c r="K126" s="129"/>
      <c r="L126" s="129"/>
      <c r="M126" s="129"/>
      <c r="N126" s="129"/>
      <c r="O126" s="129"/>
      <c r="W126" s="187"/>
      <c r="X126" s="129"/>
      <c r="Y126" s="129"/>
      <c r="Z126" s="129"/>
      <c r="AA126" s="129"/>
      <c r="AB126" s="129"/>
      <c r="AC126" s="129"/>
      <c r="AH126" s="187"/>
      <c r="AK126" s="187"/>
      <c r="AL126" s="129"/>
      <c r="AM126" s="129"/>
      <c r="AN126" s="129"/>
      <c r="AO126" s="129"/>
      <c r="AP126" s="129"/>
      <c r="AX126" s="95"/>
      <c r="AY126" s="129"/>
      <c r="AZ126" s="129"/>
      <c r="BA126" s="129"/>
      <c r="BB126" s="129"/>
      <c r="BC126" s="129"/>
      <c r="BL126" s="129"/>
      <c r="BM126" s="129"/>
      <c r="BN126" s="129"/>
      <c r="BO126" s="129"/>
      <c r="BP126" s="129"/>
      <c r="BQ126" s="95"/>
      <c r="BR126" s="95"/>
      <c r="BS126" s="95"/>
      <c r="BT126" s="95"/>
      <c r="BU126" s="95"/>
      <c r="BV126" s="95"/>
      <c r="BW126" s="129"/>
      <c r="BX126" s="129"/>
      <c r="BY126" s="129"/>
      <c r="BZ126" s="129"/>
      <c r="CA126" s="129"/>
      <c r="CB126" s="129"/>
      <c r="CC126" s="95"/>
      <c r="CD126" s="95"/>
      <c r="CE126" s="95"/>
      <c r="CF126" s="95"/>
      <c r="CG126" s="95"/>
      <c r="CH126" s="95"/>
      <c r="CI126" s="129"/>
      <c r="CJ126" s="129"/>
      <c r="CK126" s="129"/>
      <c r="CL126" s="129"/>
      <c r="CM126" s="129"/>
      <c r="CN126" s="129"/>
      <c r="CO126" s="117"/>
      <c r="CP126" s="117"/>
      <c r="CQ126" s="117"/>
      <c r="CR126" s="117"/>
      <c r="CS126" s="117"/>
      <c r="CT126" s="117"/>
      <c r="CU126" s="191"/>
      <c r="CV126" s="191"/>
      <c r="CW126" s="191"/>
      <c r="CX126" s="191"/>
      <c r="CY126" s="191"/>
      <c r="CZ126" s="191"/>
      <c r="DA126" s="95"/>
      <c r="DB126" s="95"/>
      <c r="DC126" s="95"/>
      <c r="DD126" s="95"/>
      <c r="DE126" s="95"/>
      <c r="DF126" s="95"/>
      <c r="DG126" s="129"/>
      <c r="DH126" s="129"/>
      <c r="DI126" s="129"/>
      <c r="DJ126" s="129"/>
      <c r="DK126" s="129"/>
      <c r="DL126" s="129"/>
      <c r="DT126" s="187"/>
      <c r="DU126" s="129"/>
      <c r="DV126" s="129"/>
      <c r="DW126" s="129"/>
      <c r="DX126" s="129"/>
      <c r="DY126" s="129"/>
      <c r="DZ126" s="129"/>
      <c r="EH126" s="192"/>
      <c r="EI126" s="129"/>
      <c r="EJ126" s="129"/>
      <c r="EK126" s="129"/>
      <c r="EL126" s="129"/>
      <c r="EM126" s="129"/>
      <c r="EN126" s="129"/>
    </row>
    <row r="127" spans="2:144" s="4" customFormat="1">
      <c r="B127" s="35"/>
      <c r="C127" s="35"/>
      <c r="D127" s="35"/>
      <c r="E127" s="35"/>
      <c r="F127" s="35"/>
      <c r="G127" s="35"/>
      <c r="H127" s="35"/>
      <c r="I127" s="129"/>
      <c r="J127" s="129"/>
      <c r="K127" s="129"/>
      <c r="L127" s="129"/>
      <c r="M127" s="129"/>
      <c r="N127" s="129"/>
      <c r="O127" s="129"/>
      <c r="W127" s="187"/>
      <c r="X127" s="129"/>
      <c r="Y127" s="129"/>
      <c r="Z127" s="129"/>
      <c r="AA127" s="129"/>
      <c r="AB127" s="129"/>
      <c r="AC127" s="129"/>
      <c r="AH127" s="187"/>
      <c r="AK127" s="187"/>
      <c r="AL127" s="129"/>
      <c r="AM127" s="129"/>
      <c r="AN127" s="129"/>
      <c r="AO127" s="129"/>
      <c r="AP127" s="129"/>
      <c r="AX127" s="95"/>
      <c r="AY127" s="129"/>
      <c r="AZ127" s="129"/>
      <c r="BA127" s="129"/>
      <c r="BB127" s="129"/>
      <c r="BC127" s="129"/>
      <c r="BL127" s="129"/>
      <c r="BM127" s="129"/>
      <c r="BN127" s="129"/>
      <c r="BO127" s="129"/>
      <c r="BP127" s="129"/>
      <c r="BQ127" s="95"/>
      <c r="BR127" s="95"/>
      <c r="BS127" s="95"/>
      <c r="BT127" s="95"/>
      <c r="BU127" s="95"/>
      <c r="BV127" s="95"/>
      <c r="BW127" s="129"/>
      <c r="BX127" s="129"/>
      <c r="BY127" s="129"/>
      <c r="BZ127" s="129"/>
      <c r="CA127" s="129"/>
      <c r="CB127" s="129"/>
      <c r="CC127" s="95"/>
      <c r="CD127" s="95"/>
      <c r="CE127" s="95"/>
      <c r="CF127" s="95"/>
      <c r="CG127" s="95"/>
      <c r="CH127" s="95"/>
      <c r="CI127" s="129"/>
      <c r="CJ127" s="129"/>
      <c r="CK127" s="129"/>
      <c r="CL127" s="129"/>
      <c r="CM127" s="129"/>
      <c r="CN127" s="129"/>
      <c r="CO127" s="117"/>
      <c r="CP127" s="117"/>
      <c r="CQ127" s="117"/>
      <c r="CR127" s="117"/>
      <c r="CS127" s="117"/>
      <c r="CT127" s="117"/>
      <c r="CU127" s="191"/>
      <c r="CV127" s="191"/>
      <c r="CW127" s="191"/>
      <c r="CX127" s="191"/>
      <c r="CY127" s="191"/>
      <c r="CZ127" s="191"/>
      <c r="DA127" s="95"/>
      <c r="DB127" s="95"/>
      <c r="DC127" s="95"/>
      <c r="DD127" s="95"/>
      <c r="DE127" s="95"/>
      <c r="DF127" s="95"/>
      <c r="DG127" s="129"/>
      <c r="DH127" s="129"/>
      <c r="DI127" s="129"/>
      <c r="DJ127" s="129"/>
      <c r="DK127" s="129"/>
      <c r="DL127" s="129"/>
      <c r="DT127" s="187"/>
      <c r="DU127" s="129"/>
      <c r="DV127" s="129"/>
      <c r="DW127" s="129"/>
      <c r="DX127" s="129"/>
      <c r="DY127" s="129"/>
      <c r="DZ127" s="129"/>
      <c r="EH127" s="192"/>
      <c r="EI127" s="129"/>
      <c r="EJ127" s="129"/>
      <c r="EK127" s="129"/>
      <c r="EL127" s="129"/>
      <c r="EM127" s="129"/>
      <c r="EN127" s="129"/>
    </row>
    <row r="128" spans="2:144" s="4" customFormat="1">
      <c r="B128" s="35"/>
      <c r="C128" s="35"/>
      <c r="D128" s="35"/>
      <c r="E128" s="35"/>
      <c r="F128" s="35"/>
      <c r="G128" s="35"/>
      <c r="H128" s="35"/>
      <c r="I128" s="129"/>
      <c r="J128" s="129"/>
      <c r="K128" s="129"/>
      <c r="L128" s="129"/>
      <c r="M128" s="129"/>
      <c r="N128" s="129"/>
      <c r="O128" s="129"/>
      <c r="W128" s="187"/>
      <c r="X128" s="129"/>
      <c r="Y128" s="129"/>
      <c r="Z128" s="129"/>
      <c r="AA128" s="129"/>
      <c r="AB128" s="129"/>
      <c r="AC128" s="129"/>
      <c r="AH128" s="187"/>
      <c r="AK128" s="187"/>
      <c r="AL128" s="129"/>
      <c r="AM128" s="129"/>
      <c r="AN128" s="129"/>
      <c r="AO128" s="129"/>
      <c r="AP128" s="129"/>
      <c r="AX128" s="95"/>
      <c r="AY128" s="129"/>
      <c r="AZ128" s="129"/>
      <c r="BA128" s="129"/>
      <c r="BB128" s="129"/>
      <c r="BC128" s="129"/>
      <c r="BL128" s="129"/>
      <c r="BM128" s="129"/>
      <c r="BN128" s="129"/>
      <c r="BO128" s="129"/>
      <c r="BP128" s="129"/>
      <c r="BQ128" s="95"/>
      <c r="BR128" s="95"/>
      <c r="BS128" s="95"/>
      <c r="BT128" s="95"/>
      <c r="BU128" s="95"/>
      <c r="BV128" s="95"/>
      <c r="BW128" s="129"/>
      <c r="BX128" s="129"/>
      <c r="BY128" s="129"/>
      <c r="BZ128" s="129"/>
      <c r="CA128" s="129"/>
      <c r="CB128" s="129"/>
      <c r="CC128" s="95"/>
      <c r="CD128" s="95"/>
      <c r="CE128" s="95"/>
      <c r="CF128" s="95"/>
      <c r="CG128" s="95"/>
      <c r="CH128" s="95"/>
      <c r="CI128" s="129"/>
      <c r="CJ128" s="129"/>
      <c r="CK128" s="129"/>
      <c r="CL128" s="129"/>
      <c r="CM128" s="129"/>
      <c r="CN128" s="129"/>
      <c r="CO128" s="117"/>
      <c r="CP128" s="117"/>
      <c r="CQ128" s="117"/>
      <c r="CR128" s="117"/>
      <c r="CS128" s="117"/>
      <c r="CT128" s="117"/>
      <c r="CU128" s="191"/>
      <c r="CV128" s="191"/>
      <c r="CW128" s="191"/>
      <c r="CX128" s="191"/>
      <c r="CY128" s="191"/>
      <c r="CZ128" s="191"/>
      <c r="DA128" s="95"/>
      <c r="DB128" s="95"/>
      <c r="DC128" s="95"/>
      <c r="DD128" s="95"/>
      <c r="DE128" s="95"/>
      <c r="DF128" s="95"/>
      <c r="DG128" s="129"/>
      <c r="DH128" s="129"/>
      <c r="DI128" s="129"/>
      <c r="DJ128" s="129"/>
      <c r="DK128" s="129"/>
      <c r="DL128" s="129"/>
      <c r="DT128" s="187"/>
      <c r="DU128" s="129"/>
      <c r="DV128" s="129"/>
      <c r="DW128" s="129"/>
      <c r="DX128" s="129"/>
      <c r="DY128" s="129"/>
      <c r="DZ128" s="129"/>
      <c r="EH128" s="192"/>
      <c r="EI128" s="129"/>
      <c r="EJ128" s="129"/>
      <c r="EK128" s="129"/>
      <c r="EL128" s="129"/>
      <c r="EM128" s="129"/>
      <c r="EN128" s="129"/>
    </row>
    <row r="129" spans="2:144" s="4" customFormat="1">
      <c r="B129" s="35"/>
      <c r="C129" s="35"/>
      <c r="D129" s="35"/>
      <c r="E129" s="35"/>
      <c r="F129" s="35"/>
      <c r="G129" s="35"/>
      <c r="H129" s="35"/>
      <c r="I129" s="129"/>
      <c r="J129" s="129"/>
      <c r="K129" s="129"/>
      <c r="L129" s="129"/>
      <c r="M129" s="129"/>
      <c r="N129" s="129"/>
      <c r="O129" s="129"/>
      <c r="W129" s="187"/>
      <c r="X129" s="129"/>
      <c r="Y129" s="129"/>
      <c r="Z129" s="129"/>
      <c r="AA129" s="129"/>
      <c r="AB129" s="129"/>
      <c r="AC129" s="129"/>
      <c r="AH129" s="187"/>
      <c r="AK129" s="187"/>
      <c r="AL129" s="129"/>
      <c r="AM129" s="129"/>
      <c r="AN129" s="129"/>
      <c r="AO129" s="129"/>
      <c r="AP129" s="129"/>
      <c r="AX129" s="95"/>
      <c r="AY129" s="129"/>
      <c r="AZ129" s="129"/>
      <c r="BA129" s="129"/>
      <c r="BB129" s="129"/>
      <c r="BC129" s="129"/>
      <c r="BL129" s="129"/>
      <c r="BM129" s="129"/>
      <c r="BN129" s="129"/>
      <c r="BO129" s="129"/>
      <c r="BP129" s="129"/>
      <c r="BQ129" s="95"/>
      <c r="BR129" s="95"/>
      <c r="BS129" s="95"/>
      <c r="BT129" s="95"/>
      <c r="BU129" s="95"/>
      <c r="BV129" s="95"/>
      <c r="BW129" s="129"/>
      <c r="BX129" s="129"/>
      <c r="BY129" s="129"/>
      <c r="BZ129" s="129"/>
      <c r="CA129" s="129"/>
      <c r="CB129" s="129"/>
      <c r="CC129" s="95"/>
      <c r="CD129" s="95"/>
      <c r="CE129" s="95"/>
      <c r="CF129" s="95"/>
      <c r="CG129" s="95"/>
      <c r="CH129" s="95"/>
      <c r="CI129" s="129"/>
      <c r="CJ129" s="129"/>
      <c r="CK129" s="129"/>
      <c r="CL129" s="129"/>
      <c r="CM129" s="129"/>
      <c r="CN129" s="129"/>
      <c r="CO129" s="117"/>
      <c r="CP129" s="117"/>
      <c r="CQ129" s="117"/>
      <c r="CR129" s="117"/>
      <c r="CS129" s="117"/>
      <c r="CT129" s="117"/>
      <c r="CU129" s="191"/>
      <c r="CV129" s="191"/>
      <c r="CW129" s="191"/>
      <c r="CX129" s="191"/>
      <c r="CY129" s="191"/>
      <c r="CZ129" s="191"/>
      <c r="DA129" s="95"/>
      <c r="DB129" s="95"/>
      <c r="DC129" s="95"/>
      <c r="DD129" s="95"/>
      <c r="DE129" s="95"/>
      <c r="DF129" s="95"/>
      <c r="DG129" s="129"/>
      <c r="DH129" s="129"/>
      <c r="DI129" s="129"/>
      <c r="DJ129" s="129"/>
      <c r="DK129" s="129"/>
      <c r="DL129" s="129"/>
      <c r="DT129" s="187"/>
      <c r="DU129" s="129"/>
      <c r="DV129" s="129"/>
      <c r="DW129" s="129"/>
      <c r="DX129" s="129"/>
      <c r="DY129" s="129"/>
      <c r="DZ129" s="129"/>
      <c r="EH129" s="192"/>
      <c r="EI129" s="129"/>
      <c r="EJ129" s="129"/>
      <c r="EK129" s="129"/>
      <c r="EL129" s="129"/>
      <c r="EM129" s="129"/>
      <c r="EN129" s="129"/>
    </row>
    <row r="130" spans="2:144" s="4" customFormat="1">
      <c r="B130" s="35"/>
      <c r="C130" s="35"/>
      <c r="D130" s="35"/>
      <c r="E130" s="35"/>
      <c r="F130" s="35"/>
      <c r="G130" s="35"/>
      <c r="H130" s="35"/>
      <c r="I130" s="129"/>
      <c r="J130" s="129"/>
      <c r="K130" s="129"/>
      <c r="L130" s="129"/>
      <c r="M130" s="129"/>
      <c r="N130" s="129"/>
      <c r="O130" s="129"/>
      <c r="W130" s="187"/>
      <c r="X130" s="129"/>
      <c r="Y130" s="129"/>
      <c r="Z130" s="129"/>
      <c r="AA130" s="129"/>
      <c r="AB130" s="129"/>
      <c r="AC130" s="129"/>
      <c r="AH130" s="187"/>
      <c r="AK130" s="187"/>
      <c r="AL130" s="129"/>
      <c r="AM130" s="129"/>
      <c r="AN130" s="129"/>
      <c r="AO130" s="129"/>
      <c r="AP130" s="129"/>
      <c r="AX130" s="95"/>
      <c r="AY130" s="129"/>
      <c r="AZ130" s="129"/>
      <c r="BA130" s="129"/>
      <c r="BB130" s="129"/>
      <c r="BC130" s="129"/>
      <c r="BL130" s="129"/>
      <c r="BM130" s="129"/>
      <c r="BN130" s="129"/>
      <c r="BO130" s="129"/>
      <c r="BP130" s="129"/>
      <c r="BQ130" s="95"/>
      <c r="BR130" s="95"/>
      <c r="BS130" s="95"/>
      <c r="BT130" s="95"/>
      <c r="BU130" s="95"/>
      <c r="BV130" s="95"/>
      <c r="BW130" s="129"/>
      <c r="BX130" s="129"/>
      <c r="BY130" s="129"/>
      <c r="BZ130" s="129"/>
      <c r="CA130" s="129"/>
      <c r="CB130" s="129"/>
      <c r="CC130" s="95"/>
      <c r="CD130" s="95"/>
      <c r="CE130" s="95"/>
      <c r="CF130" s="95"/>
      <c r="CG130" s="95"/>
      <c r="CH130" s="95"/>
      <c r="CI130" s="129"/>
      <c r="CJ130" s="129"/>
      <c r="CK130" s="129"/>
      <c r="CL130" s="129"/>
      <c r="CM130" s="129"/>
      <c r="CN130" s="129"/>
      <c r="CO130" s="117"/>
      <c r="CP130" s="117"/>
      <c r="CQ130" s="117"/>
      <c r="CR130" s="117"/>
      <c r="CS130" s="117"/>
      <c r="CT130" s="117"/>
      <c r="CU130" s="191"/>
      <c r="CV130" s="191"/>
      <c r="CW130" s="191"/>
      <c r="CX130" s="191"/>
      <c r="CY130" s="191"/>
      <c r="CZ130" s="191"/>
      <c r="DA130" s="95"/>
      <c r="DB130" s="95"/>
      <c r="DC130" s="95"/>
      <c r="DD130" s="95"/>
      <c r="DE130" s="95"/>
      <c r="DF130" s="95"/>
      <c r="DG130" s="129"/>
      <c r="DH130" s="129"/>
      <c r="DI130" s="129"/>
      <c r="DJ130" s="129"/>
      <c r="DK130" s="129"/>
      <c r="DL130" s="129"/>
      <c r="DT130" s="187"/>
      <c r="DU130" s="129"/>
      <c r="DV130" s="129"/>
      <c r="DW130" s="129"/>
      <c r="DX130" s="129"/>
      <c r="DY130" s="129"/>
      <c r="DZ130" s="129"/>
      <c r="EH130" s="192"/>
      <c r="EI130" s="129"/>
      <c r="EJ130" s="129"/>
      <c r="EK130" s="129"/>
      <c r="EL130" s="129"/>
      <c r="EM130" s="129"/>
      <c r="EN130" s="129"/>
    </row>
    <row r="131" spans="2:144" s="4" customFormat="1">
      <c r="B131" s="35"/>
      <c r="C131" s="35"/>
      <c r="D131" s="35"/>
      <c r="E131" s="35"/>
      <c r="F131" s="35"/>
      <c r="G131" s="35"/>
      <c r="H131" s="35"/>
      <c r="I131" s="129"/>
      <c r="J131" s="129"/>
      <c r="K131" s="129"/>
      <c r="L131" s="129"/>
      <c r="M131" s="129"/>
      <c r="N131" s="129"/>
      <c r="O131" s="129"/>
      <c r="W131" s="187"/>
      <c r="X131" s="129"/>
      <c r="Y131" s="129"/>
      <c r="Z131" s="129"/>
      <c r="AA131" s="129"/>
      <c r="AB131" s="129"/>
      <c r="AC131" s="129"/>
      <c r="AH131" s="187"/>
      <c r="AK131" s="187"/>
      <c r="AL131" s="129"/>
      <c r="AM131" s="129"/>
      <c r="AN131" s="129"/>
      <c r="AO131" s="129"/>
      <c r="AP131" s="129"/>
      <c r="AX131" s="95"/>
      <c r="AY131" s="129"/>
      <c r="AZ131" s="129"/>
      <c r="BA131" s="129"/>
      <c r="BB131" s="129"/>
      <c r="BC131" s="129"/>
      <c r="BL131" s="129"/>
      <c r="BM131" s="129"/>
      <c r="BN131" s="129"/>
      <c r="BO131" s="129"/>
      <c r="BP131" s="129"/>
      <c r="BQ131" s="95"/>
      <c r="BR131" s="95"/>
      <c r="BS131" s="95"/>
      <c r="BT131" s="95"/>
      <c r="BU131" s="95"/>
      <c r="BV131" s="95"/>
      <c r="BW131" s="129"/>
      <c r="BX131" s="129"/>
      <c r="BY131" s="129"/>
      <c r="BZ131" s="129"/>
      <c r="CA131" s="129"/>
      <c r="CB131" s="129"/>
      <c r="CC131" s="95"/>
      <c r="CD131" s="95"/>
      <c r="CE131" s="95"/>
      <c r="CF131" s="95"/>
      <c r="CG131" s="95"/>
      <c r="CH131" s="95"/>
      <c r="CI131" s="129"/>
      <c r="CJ131" s="129"/>
      <c r="CK131" s="129"/>
      <c r="CL131" s="129"/>
      <c r="CM131" s="129"/>
      <c r="CN131" s="129"/>
      <c r="CO131" s="117"/>
      <c r="CP131" s="117"/>
      <c r="CQ131" s="117"/>
      <c r="CR131" s="117"/>
      <c r="CS131" s="117"/>
      <c r="CT131" s="117"/>
      <c r="CU131" s="191"/>
      <c r="CV131" s="191"/>
      <c r="CW131" s="191"/>
      <c r="CX131" s="191"/>
      <c r="CY131" s="191"/>
      <c r="CZ131" s="191"/>
      <c r="DA131" s="95"/>
      <c r="DB131" s="95"/>
      <c r="DC131" s="95"/>
      <c r="DD131" s="95"/>
      <c r="DE131" s="95"/>
      <c r="DF131" s="95"/>
      <c r="DG131" s="129"/>
      <c r="DH131" s="129"/>
      <c r="DI131" s="129"/>
      <c r="DJ131" s="129"/>
      <c r="DK131" s="129"/>
      <c r="DL131" s="129"/>
      <c r="DT131" s="187"/>
      <c r="DU131" s="129"/>
      <c r="DV131" s="129"/>
      <c r="DW131" s="129"/>
      <c r="DX131" s="129"/>
      <c r="DY131" s="129"/>
      <c r="DZ131" s="129"/>
      <c r="EH131" s="192"/>
      <c r="EI131" s="129"/>
      <c r="EJ131" s="129"/>
      <c r="EK131" s="129"/>
      <c r="EL131" s="129"/>
      <c r="EM131" s="129"/>
      <c r="EN131" s="129"/>
    </row>
    <row r="132" spans="2:144" s="4" customFormat="1">
      <c r="B132" s="35"/>
      <c r="C132" s="35"/>
      <c r="D132" s="35"/>
      <c r="E132" s="35"/>
      <c r="F132" s="35"/>
      <c r="G132" s="35"/>
      <c r="H132" s="35"/>
      <c r="I132" s="129"/>
      <c r="J132" s="129"/>
      <c r="K132" s="129"/>
      <c r="L132" s="129"/>
      <c r="M132" s="129"/>
      <c r="N132" s="129"/>
      <c r="O132" s="129"/>
      <c r="W132" s="187"/>
      <c r="X132" s="129"/>
      <c r="Y132" s="129"/>
      <c r="Z132" s="129"/>
      <c r="AA132" s="129"/>
      <c r="AB132" s="129"/>
      <c r="AC132" s="129"/>
      <c r="AH132" s="187"/>
      <c r="AK132" s="187"/>
      <c r="AL132" s="129"/>
      <c r="AM132" s="129"/>
      <c r="AN132" s="129"/>
      <c r="AO132" s="129"/>
      <c r="AP132" s="129"/>
      <c r="AX132" s="95"/>
      <c r="AY132" s="129"/>
      <c r="AZ132" s="129"/>
      <c r="BA132" s="129"/>
      <c r="BB132" s="129"/>
      <c r="BC132" s="129"/>
      <c r="BL132" s="129"/>
      <c r="BM132" s="129"/>
      <c r="BN132" s="129"/>
      <c r="BO132" s="129"/>
      <c r="BP132" s="129"/>
      <c r="BQ132" s="95"/>
      <c r="BR132" s="95"/>
      <c r="BS132" s="95"/>
      <c r="BT132" s="95"/>
      <c r="BU132" s="95"/>
      <c r="BV132" s="95"/>
      <c r="BW132" s="129"/>
      <c r="BX132" s="129"/>
      <c r="BY132" s="129"/>
      <c r="BZ132" s="129"/>
      <c r="CA132" s="129"/>
      <c r="CB132" s="129"/>
      <c r="CC132" s="95"/>
      <c r="CD132" s="95"/>
      <c r="CE132" s="95"/>
      <c r="CF132" s="95"/>
      <c r="CG132" s="95"/>
      <c r="CH132" s="95"/>
      <c r="CI132" s="129"/>
      <c r="CJ132" s="129"/>
      <c r="CK132" s="129"/>
      <c r="CL132" s="129"/>
      <c r="CM132" s="129"/>
      <c r="CN132" s="129"/>
      <c r="CO132" s="117"/>
      <c r="CP132" s="117"/>
      <c r="CQ132" s="117"/>
      <c r="CR132" s="117"/>
      <c r="CS132" s="117"/>
      <c r="CT132" s="117"/>
      <c r="CU132" s="191"/>
      <c r="CV132" s="191"/>
      <c r="CW132" s="191"/>
      <c r="CX132" s="191"/>
      <c r="CY132" s="191"/>
      <c r="CZ132" s="191"/>
      <c r="DA132" s="95"/>
      <c r="DB132" s="95"/>
      <c r="DC132" s="95"/>
      <c r="DD132" s="95"/>
      <c r="DE132" s="95"/>
      <c r="DF132" s="95"/>
      <c r="DG132" s="129"/>
      <c r="DH132" s="129"/>
      <c r="DI132" s="129"/>
      <c r="DJ132" s="129"/>
      <c r="DK132" s="129"/>
      <c r="DL132" s="129"/>
      <c r="DT132" s="187"/>
      <c r="DU132" s="129"/>
      <c r="DV132" s="129"/>
      <c r="DW132" s="129"/>
      <c r="DX132" s="129"/>
      <c r="DY132" s="129"/>
      <c r="DZ132" s="129"/>
      <c r="EH132" s="192"/>
      <c r="EI132" s="129"/>
      <c r="EJ132" s="129"/>
      <c r="EK132" s="129"/>
      <c r="EL132" s="129"/>
      <c r="EM132" s="129"/>
      <c r="EN132" s="129"/>
    </row>
    <row r="133" spans="2:144" s="4" customFormat="1">
      <c r="B133" s="35"/>
      <c r="C133" s="35"/>
      <c r="D133" s="35"/>
      <c r="E133" s="35"/>
      <c r="F133" s="35"/>
      <c r="G133" s="35"/>
      <c r="H133" s="35"/>
      <c r="I133" s="129"/>
      <c r="J133" s="129"/>
      <c r="K133" s="129"/>
      <c r="L133" s="129"/>
      <c r="M133" s="129"/>
      <c r="N133" s="129"/>
      <c r="O133" s="129"/>
      <c r="W133" s="187"/>
      <c r="X133" s="129"/>
      <c r="Y133" s="129"/>
      <c r="Z133" s="129"/>
      <c r="AA133" s="129"/>
      <c r="AB133" s="129"/>
      <c r="AC133" s="129"/>
      <c r="AH133" s="187"/>
      <c r="AK133" s="187"/>
      <c r="AL133" s="129"/>
      <c r="AM133" s="129"/>
      <c r="AN133" s="129"/>
      <c r="AO133" s="129"/>
      <c r="AP133" s="129"/>
      <c r="AX133" s="95"/>
      <c r="AY133" s="129"/>
      <c r="AZ133" s="129"/>
      <c r="BA133" s="129"/>
      <c r="BB133" s="129"/>
      <c r="BC133" s="129"/>
      <c r="BL133" s="129"/>
      <c r="BM133" s="129"/>
      <c r="BN133" s="129"/>
      <c r="BO133" s="129"/>
      <c r="BP133" s="129"/>
      <c r="BQ133" s="95"/>
      <c r="BR133" s="95"/>
      <c r="BS133" s="95"/>
      <c r="BT133" s="95"/>
      <c r="BU133" s="95"/>
      <c r="BV133" s="95"/>
      <c r="BW133" s="129"/>
      <c r="BX133" s="129"/>
      <c r="BY133" s="129"/>
      <c r="BZ133" s="129"/>
      <c r="CA133" s="129"/>
      <c r="CB133" s="129"/>
      <c r="CC133" s="95"/>
      <c r="CD133" s="95"/>
      <c r="CE133" s="95"/>
      <c r="CF133" s="95"/>
      <c r="CG133" s="95"/>
      <c r="CH133" s="95"/>
      <c r="CI133" s="129"/>
      <c r="CJ133" s="129"/>
      <c r="CK133" s="129"/>
      <c r="CL133" s="129"/>
      <c r="CM133" s="129"/>
      <c r="CN133" s="129"/>
      <c r="CO133" s="117"/>
      <c r="CP133" s="117"/>
      <c r="CQ133" s="117"/>
      <c r="CR133" s="117"/>
      <c r="CS133" s="117"/>
      <c r="CT133" s="117"/>
      <c r="CU133" s="191"/>
      <c r="CV133" s="191"/>
      <c r="CW133" s="191"/>
      <c r="CX133" s="191"/>
      <c r="CY133" s="191"/>
      <c r="CZ133" s="191"/>
      <c r="DA133" s="95"/>
      <c r="DB133" s="95"/>
      <c r="DC133" s="95"/>
      <c r="DD133" s="95"/>
      <c r="DE133" s="95"/>
      <c r="DF133" s="95"/>
      <c r="DG133" s="129"/>
      <c r="DH133" s="129"/>
      <c r="DI133" s="129"/>
      <c r="DJ133" s="129"/>
      <c r="DK133" s="129"/>
      <c r="DL133" s="129"/>
      <c r="DT133" s="187"/>
      <c r="DU133" s="129"/>
      <c r="DV133" s="129"/>
      <c r="DW133" s="129"/>
      <c r="DX133" s="129"/>
      <c r="DY133" s="129"/>
      <c r="DZ133" s="129"/>
      <c r="EH133" s="192"/>
      <c r="EI133" s="129"/>
      <c r="EJ133" s="129"/>
      <c r="EK133" s="129"/>
      <c r="EL133" s="129"/>
      <c r="EM133" s="129"/>
      <c r="EN133" s="129"/>
    </row>
    <row r="134" spans="2:144" s="4" customFormat="1">
      <c r="B134" s="35"/>
      <c r="C134" s="35"/>
      <c r="D134" s="35"/>
      <c r="E134" s="35"/>
      <c r="F134" s="35"/>
      <c r="G134" s="35"/>
      <c r="H134" s="35"/>
      <c r="I134" s="129"/>
      <c r="J134" s="129"/>
      <c r="K134" s="129"/>
      <c r="L134" s="129"/>
      <c r="M134" s="129"/>
      <c r="N134" s="129"/>
      <c r="O134" s="129"/>
      <c r="W134" s="187"/>
      <c r="X134" s="129"/>
      <c r="Y134" s="129"/>
      <c r="Z134" s="129"/>
      <c r="AA134" s="129"/>
      <c r="AB134" s="129"/>
      <c r="AC134" s="129"/>
      <c r="AH134" s="187"/>
      <c r="AK134" s="187"/>
      <c r="AL134" s="129"/>
      <c r="AM134" s="129"/>
      <c r="AN134" s="129"/>
      <c r="AO134" s="129"/>
      <c r="AP134" s="129"/>
      <c r="AX134" s="95"/>
      <c r="AY134" s="129"/>
      <c r="AZ134" s="129"/>
      <c r="BA134" s="129"/>
      <c r="BB134" s="129"/>
      <c r="BC134" s="129"/>
      <c r="BL134" s="129"/>
      <c r="BM134" s="129"/>
      <c r="BN134" s="129"/>
      <c r="BO134" s="129"/>
      <c r="BP134" s="129"/>
      <c r="BQ134" s="95"/>
      <c r="BR134" s="95"/>
      <c r="BS134" s="95"/>
      <c r="BT134" s="95"/>
      <c r="BU134" s="95"/>
      <c r="BV134" s="95"/>
      <c r="BW134" s="129"/>
      <c r="BX134" s="129"/>
      <c r="BY134" s="129"/>
      <c r="BZ134" s="129"/>
      <c r="CA134" s="129"/>
      <c r="CB134" s="129"/>
      <c r="CC134" s="95"/>
      <c r="CD134" s="95"/>
      <c r="CE134" s="95"/>
      <c r="CF134" s="95"/>
      <c r="CG134" s="95"/>
      <c r="CH134" s="95"/>
      <c r="CI134" s="129"/>
      <c r="CJ134" s="129"/>
      <c r="CK134" s="129"/>
      <c r="CL134" s="129"/>
      <c r="CM134" s="129"/>
      <c r="CN134" s="129"/>
      <c r="CO134" s="117"/>
      <c r="CP134" s="117"/>
      <c r="CQ134" s="117"/>
      <c r="CR134" s="117"/>
      <c r="CS134" s="117"/>
      <c r="CT134" s="117"/>
      <c r="CU134" s="191"/>
      <c r="CV134" s="191"/>
      <c r="CW134" s="191"/>
      <c r="CX134" s="191"/>
      <c r="CY134" s="191"/>
      <c r="CZ134" s="191"/>
      <c r="DA134" s="95"/>
      <c r="DB134" s="95"/>
      <c r="DC134" s="95"/>
      <c r="DD134" s="95"/>
      <c r="DE134" s="95"/>
      <c r="DF134" s="95"/>
      <c r="DG134" s="129"/>
      <c r="DH134" s="129"/>
      <c r="DI134" s="129"/>
      <c r="DJ134" s="129"/>
      <c r="DK134" s="129"/>
      <c r="DL134" s="129"/>
      <c r="DT134" s="187"/>
      <c r="DU134" s="129"/>
      <c r="DV134" s="129"/>
      <c r="DW134" s="129"/>
      <c r="DX134" s="129"/>
      <c r="DY134" s="129"/>
      <c r="DZ134" s="129"/>
      <c r="EH134" s="192"/>
      <c r="EI134" s="129"/>
      <c r="EJ134" s="129"/>
      <c r="EK134" s="129"/>
      <c r="EL134" s="129"/>
      <c r="EM134" s="129"/>
      <c r="EN134" s="129"/>
    </row>
    <row r="135" spans="2:144" s="4" customFormat="1">
      <c r="B135" s="35"/>
      <c r="C135" s="35"/>
      <c r="D135" s="35"/>
      <c r="E135" s="35"/>
      <c r="F135" s="35"/>
      <c r="G135" s="35"/>
      <c r="H135" s="35"/>
      <c r="I135" s="129"/>
      <c r="J135" s="129"/>
      <c r="K135" s="129"/>
      <c r="L135" s="129"/>
      <c r="M135" s="129"/>
      <c r="N135" s="129"/>
      <c r="O135" s="129"/>
      <c r="W135" s="187"/>
      <c r="X135" s="129"/>
      <c r="Y135" s="129"/>
      <c r="Z135" s="129"/>
      <c r="AA135" s="129"/>
      <c r="AB135" s="129"/>
      <c r="AC135" s="129"/>
      <c r="AH135" s="187"/>
      <c r="AK135" s="187"/>
      <c r="AL135" s="129"/>
      <c r="AM135" s="129"/>
      <c r="AN135" s="129"/>
      <c r="AO135" s="129"/>
      <c r="AP135" s="129"/>
      <c r="AX135" s="95"/>
      <c r="AY135" s="129"/>
      <c r="AZ135" s="129"/>
      <c r="BA135" s="129"/>
      <c r="BB135" s="129"/>
      <c r="BC135" s="129"/>
      <c r="BL135" s="129"/>
      <c r="BM135" s="129"/>
      <c r="BN135" s="129"/>
      <c r="BO135" s="129"/>
      <c r="BP135" s="129"/>
      <c r="BQ135" s="95"/>
      <c r="BR135" s="95"/>
      <c r="BS135" s="95"/>
      <c r="BT135" s="95"/>
      <c r="BU135" s="95"/>
      <c r="BV135" s="95"/>
      <c r="BW135" s="129"/>
      <c r="BX135" s="129"/>
      <c r="BY135" s="129"/>
      <c r="BZ135" s="129"/>
      <c r="CA135" s="129"/>
      <c r="CB135" s="129"/>
      <c r="CC135" s="95"/>
      <c r="CD135" s="95"/>
      <c r="CE135" s="95"/>
      <c r="CF135" s="95"/>
      <c r="CG135" s="95"/>
      <c r="CH135" s="95"/>
      <c r="CI135" s="129"/>
      <c r="CJ135" s="129"/>
      <c r="CK135" s="129"/>
      <c r="CL135" s="129"/>
      <c r="CM135" s="129"/>
      <c r="CN135" s="129"/>
      <c r="CO135" s="117"/>
      <c r="CP135" s="117"/>
      <c r="CQ135" s="117"/>
      <c r="CR135" s="117"/>
      <c r="CS135" s="117"/>
      <c r="CT135" s="117"/>
      <c r="CU135" s="191"/>
      <c r="CV135" s="191"/>
      <c r="CW135" s="191"/>
      <c r="CX135" s="191"/>
      <c r="CY135" s="191"/>
      <c r="CZ135" s="191"/>
      <c r="DA135" s="95"/>
      <c r="DB135" s="95"/>
      <c r="DC135" s="95"/>
      <c r="DD135" s="95"/>
      <c r="DE135" s="95"/>
      <c r="DF135" s="95"/>
      <c r="DG135" s="129"/>
      <c r="DH135" s="129"/>
      <c r="DI135" s="129"/>
      <c r="DJ135" s="129"/>
      <c r="DK135" s="129"/>
      <c r="DL135" s="129"/>
      <c r="DT135" s="187"/>
      <c r="DU135" s="129"/>
      <c r="DV135" s="129"/>
      <c r="DW135" s="129"/>
      <c r="DX135" s="129"/>
      <c r="DY135" s="129"/>
      <c r="DZ135" s="129"/>
      <c r="EH135" s="192"/>
      <c r="EI135" s="129"/>
      <c r="EJ135" s="129"/>
      <c r="EK135" s="129"/>
      <c r="EL135" s="129"/>
      <c r="EM135" s="129"/>
      <c r="EN135" s="129"/>
    </row>
    <row r="136" spans="2:144" s="4" customFormat="1">
      <c r="B136" s="35"/>
      <c r="C136" s="35"/>
      <c r="D136" s="35"/>
      <c r="E136" s="35"/>
      <c r="F136" s="35"/>
      <c r="G136" s="35"/>
      <c r="H136" s="35"/>
      <c r="I136" s="129"/>
      <c r="J136" s="129"/>
      <c r="K136" s="129"/>
      <c r="L136" s="129"/>
      <c r="M136" s="129"/>
      <c r="N136" s="129"/>
      <c r="O136" s="129"/>
      <c r="W136" s="187"/>
      <c r="X136" s="129"/>
      <c r="Y136" s="129"/>
      <c r="Z136" s="129"/>
      <c r="AA136" s="129"/>
      <c r="AB136" s="129"/>
      <c r="AC136" s="129"/>
      <c r="AH136" s="187"/>
      <c r="AK136" s="187"/>
      <c r="AL136" s="129"/>
      <c r="AM136" s="129"/>
      <c r="AN136" s="129"/>
      <c r="AO136" s="129"/>
      <c r="AP136" s="129"/>
      <c r="AX136" s="95"/>
      <c r="AY136" s="129"/>
      <c r="AZ136" s="129"/>
      <c r="BA136" s="129"/>
      <c r="BB136" s="129"/>
      <c r="BC136" s="129"/>
      <c r="BL136" s="129"/>
      <c r="BM136" s="129"/>
      <c r="BN136" s="129"/>
      <c r="BO136" s="129"/>
      <c r="BP136" s="129"/>
      <c r="BQ136" s="95"/>
      <c r="BR136" s="95"/>
      <c r="BS136" s="95"/>
      <c r="BT136" s="95"/>
      <c r="BU136" s="95"/>
      <c r="BV136" s="95"/>
      <c r="BW136" s="129"/>
      <c r="BX136" s="129"/>
      <c r="BY136" s="129"/>
      <c r="BZ136" s="129"/>
      <c r="CA136" s="129"/>
      <c r="CB136" s="129"/>
      <c r="CC136" s="95"/>
      <c r="CD136" s="95"/>
      <c r="CE136" s="95"/>
      <c r="CF136" s="95"/>
      <c r="CG136" s="95"/>
      <c r="CH136" s="95"/>
      <c r="CI136" s="129"/>
      <c r="CJ136" s="129"/>
      <c r="CK136" s="129"/>
      <c r="CL136" s="129"/>
      <c r="CM136" s="129"/>
      <c r="CN136" s="129"/>
      <c r="CO136" s="117"/>
      <c r="CP136" s="117"/>
      <c r="CQ136" s="117"/>
      <c r="CR136" s="117"/>
      <c r="CS136" s="117"/>
      <c r="CT136" s="117"/>
      <c r="CU136" s="191"/>
      <c r="CV136" s="191"/>
      <c r="CW136" s="191"/>
      <c r="CX136" s="191"/>
      <c r="CY136" s="191"/>
      <c r="CZ136" s="191"/>
      <c r="DA136" s="95"/>
      <c r="DB136" s="95"/>
      <c r="DC136" s="95"/>
      <c r="DD136" s="95"/>
      <c r="DE136" s="95"/>
      <c r="DF136" s="95"/>
      <c r="DG136" s="129"/>
      <c r="DH136" s="129"/>
      <c r="DI136" s="129"/>
      <c r="DJ136" s="129"/>
      <c r="DK136" s="129"/>
      <c r="DL136" s="129"/>
      <c r="DT136" s="187"/>
      <c r="DU136" s="129"/>
      <c r="DV136" s="129"/>
      <c r="DW136" s="129"/>
      <c r="DX136" s="129"/>
      <c r="DY136" s="129"/>
      <c r="DZ136" s="129"/>
      <c r="EH136" s="192"/>
      <c r="EI136" s="129"/>
      <c r="EJ136" s="129"/>
      <c r="EK136" s="129"/>
      <c r="EL136" s="129"/>
      <c r="EM136" s="129"/>
      <c r="EN136" s="129"/>
    </row>
    <row r="137" spans="2:144" s="4" customFormat="1">
      <c r="B137" s="35"/>
      <c r="C137" s="35"/>
      <c r="D137" s="35"/>
      <c r="E137" s="35"/>
      <c r="F137" s="35"/>
      <c r="G137" s="35"/>
      <c r="H137" s="35"/>
      <c r="I137" s="129"/>
      <c r="J137" s="129"/>
      <c r="K137" s="129"/>
      <c r="L137" s="129"/>
      <c r="M137" s="129"/>
      <c r="N137" s="129"/>
      <c r="O137" s="129"/>
      <c r="W137" s="187"/>
      <c r="X137" s="129"/>
      <c r="Y137" s="129"/>
      <c r="Z137" s="129"/>
      <c r="AA137" s="129"/>
      <c r="AB137" s="129"/>
      <c r="AC137" s="129"/>
      <c r="AH137" s="187"/>
      <c r="AK137" s="187"/>
      <c r="AL137" s="129"/>
      <c r="AM137" s="129"/>
      <c r="AN137" s="129"/>
      <c r="AO137" s="129"/>
      <c r="AP137" s="129"/>
      <c r="AX137" s="95"/>
      <c r="AY137" s="129"/>
      <c r="AZ137" s="129"/>
      <c r="BA137" s="129"/>
      <c r="BB137" s="129"/>
      <c r="BC137" s="129"/>
      <c r="BL137" s="129"/>
      <c r="BM137" s="129"/>
      <c r="BN137" s="129"/>
      <c r="BO137" s="129"/>
      <c r="BP137" s="129"/>
      <c r="BQ137" s="95"/>
      <c r="BR137" s="95"/>
      <c r="BS137" s="95"/>
      <c r="BT137" s="95"/>
      <c r="BU137" s="95"/>
      <c r="BV137" s="95"/>
      <c r="BW137" s="129"/>
      <c r="BX137" s="129"/>
      <c r="BY137" s="129"/>
      <c r="BZ137" s="129"/>
      <c r="CA137" s="129"/>
      <c r="CB137" s="129"/>
      <c r="CC137" s="95"/>
      <c r="CD137" s="95"/>
      <c r="CE137" s="95"/>
      <c r="CF137" s="95"/>
      <c r="CG137" s="95"/>
      <c r="CH137" s="95"/>
      <c r="CI137" s="129"/>
      <c r="CJ137" s="129"/>
      <c r="CK137" s="129"/>
      <c r="CL137" s="129"/>
      <c r="CM137" s="129"/>
      <c r="CN137" s="129"/>
      <c r="CO137" s="117"/>
      <c r="CP137" s="117"/>
      <c r="CQ137" s="117"/>
      <c r="CR137" s="117"/>
      <c r="CS137" s="117"/>
      <c r="CT137" s="117"/>
      <c r="CU137" s="191"/>
      <c r="CV137" s="191"/>
      <c r="CW137" s="191"/>
      <c r="CX137" s="191"/>
      <c r="CY137" s="191"/>
      <c r="CZ137" s="191"/>
      <c r="DA137" s="95"/>
      <c r="DB137" s="95"/>
      <c r="DC137" s="95"/>
      <c r="DD137" s="95"/>
      <c r="DE137" s="95"/>
      <c r="DF137" s="95"/>
      <c r="DG137" s="129"/>
      <c r="DH137" s="129"/>
      <c r="DI137" s="129"/>
      <c r="DJ137" s="129"/>
      <c r="DK137" s="129"/>
      <c r="DL137" s="129"/>
      <c r="DT137" s="187"/>
      <c r="DU137" s="129"/>
      <c r="DV137" s="129"/>
      <c r="DW137" s="129"/>
      <c r="DX137" s="129"/>
      <c r="DY137" s="129"/>
      <c r="DZ137" s="129"/>
      <c r="EH137" s="192"/>
      <c r="EI137" s="129"/>
      <c r="EJ137" s="129"/>
      <c r="EK137" s="129"/>
      <c r="EL137" s="129"/>
      <c r="EM137" s="129"/>
      <c r="EN137" s="129"/>
    </row>
    <row r="138" spans="2:144" s="4" customFormat="1">
      <c r="B138" s="35"/>
      <c r="C138" s="35"/>
      <c r="D138" s="35"/>
      <c r="E138" s="35"/>
      <c r="F138" s="35"/>
      <c r="G138" s="35"/>
      <c r="H138" s="35"/>
      <c r="I138" s="129"/>
      <c r="J138" s="129"/>
      <c r="K138" s="129"/>
      <c r="L138" s="129"/>
      <c r="M138" s="129"/>
      <c r="N138" s="129"/>
      <c r="O138" s="129"/>
      <c r="W138" s="187"/>
      <c r="X138" s="129"/>
      <c r="Y138" s="129"/>
      <c r="Z138" s="129"/>
      <c r="AA138" s="129"/>
      <c r="AB138" s="129"/>
      <c r="AC138" s="129"/>
      <c r="AH138" s="187"/>
      <c r="AK138" s="187"/>
      <c r="AL138" s="129"/>
      <c r="AM138" s="129"/>
      <c r="AN138" s="129"/>
      <c r="AO138" s="129"/>
      <c r="AP138" s="129"/>
      <c r="AX138" s="95"/>
      <c r="AY138" s="129"/>
      <c r="AZ138" s="129"/>
      <c r="BA138" s="129"/>
      <c r="BB138" s="129"/>
      <c r="BC138" s="129"/>
      <c r="BL138" s="129"/>
      <c r="BM138" s="129"/>
      <c r="BN138" s="129"/>
      <c r="BO138" s="129"/>
      <c r="BP138" s="129"/>
      <c r="BQ138" s="95"/>
      <c r="BR138" s="95"/>
      <c r="BS138" s="95"/>
      <c r="BT138" s="95"/>
      <c r="BU138" s="95"/>
      <c r="BV138" s="95"/>
      <c r="BW138" s="129"/>
      <c r="BX138" s="129"/>
      <c r="BY138" s="129"/>
      <c r="BZ138" s="129"/>
      <c r="CA138" s="129"/>
      <c r="CB138" s="129"/>
      <c r="CC138" s="95"/>
      <c r="CD138" s="95"/>
      <c r="CE138" s="95"/>
      <c r="CF138" s="95"/>
      <c r="CG138" s="95"/>
      <c r="CH138" s="95"/>
      <c r="CI138" s="129"/>
      <c r="CJ138" s="129"/>
      <c r="CK138" s="129"/>
      <c r="CL138" s="129"/>
      <c r="CM138" s="129"/>
      <c r="CN138" s="129"/>
      <c r="CO138" s="117"/>
      <c r="CP138" s="117"/>
      <c r="CQ138" s="117"/>
      <c r="CR138" s="117"/>
      <c r="CS138" s="117"/>
      <c r="CT138" s="117"/>
      <c r="CU138" s="191"/>
      <c r="CV138" s="191"/>
      <c r="CW138" s="191"/>
      <c r="CX138" s="191"/>
      <c r="CY138" s="191"/>
      <c r="CZ138" s="191"/>
      <c r="DA138" s="95"/>
      <c r="DB138" s="95"/>
      <c r="DC138" s="95"/>
      <c r="DD138" s="95"/>
      <c r="DE138" s="95"/>
      <c r="DF138" s="95"/>
      <c r="DG138" s="129"/>
      <c r="DH138" s="129"/>
      <c r="DI138" s="129"/>
      <c r="DJ138" s="129"/>
      <c r="DK138" s="129"/>
      <c r="DL138" s="129"/>
      <c r="DT138" s="187"/>
      <c r="DU138" s="129"/>
      <c r="DV138" s="129"/>
      <c r="DW138" s="129"/>
      <c r="DX138" s="129"/>
      <c r="DY138" s="129"/>
      <c r="DZ138" s="129"/>
      <c r="EH138" s="192"/>
      <c r="EI138" s="129"/>
      <c r="EJ138" s="129"/>
      <c r="EK138" s="129"/>
      <c r="EL138" s="129"/>
      <c r="EM138" s="129"/>
      <c r="EN138" s="129"/>
    </row>
    <row r="139" spans="2:144" s="4" customFormat="1">
      <c r="B139" s="35"/>
      <c r="C139" s="35"/>
      <c r="D139" s="35"/>
      <c r="E139" s="35"/>
      <c r="F139" s="35"/>
      <c r="G139" s="35"/>
      <c r="H139" s="35"/>
      <c r="I139" s="129"/>
      <c r="J139" s="129"/>
      <c r="K139" s="129"/>
      <c r="L139" s="129"/>
      <c r="M139" s="129"/>
      <c r="N139" s="129"/>
      <c r="O139" s="129"/>
      <c r="W139" s="187"/>
      <c r="X139" s="129"/>
      <c r="Y139" s="129"/>
      <c r="Z139" s="129"/>
      <c r="AA139" s="129"/>
      <c r="AB139" s="129"/>
      <c r="AC139" s="129"/>
      <c r="AH139" s="187"/>
      <c r="AK139" s="187"/>
      <c r="AL139" s="129"/>
      <c r="AM139" s="129"/>
      <c r="AN139" s="129"/>
      <c r="AO139" s="129"/>
      <c r="AP139" s="129"/>
      <c r="AX139" s="95"/>
      <c r="AY139" s="129"/>
      <c r="AZ139" s="129"/>
      <c r="BA139" s="129"/>
      <c r="BB139" s="129"/>
      <c r="BC139" s="129"/>
      <c r="BL139" s="129"/>
      <c r="BM139" s="129"/>
      <c r="BN139" s="129"/>
      <c r="BO139" s="129"/>
      <c r="BP139" s="129"/>
      <c r="BQ139" s="95"/>
      <c r="BR139" s="95"/>
      <c r="BS139" s="95"/>
      <c r="BT139" s="95"/>
      <c r="BU139" s="95"/>
      <c r="BV139" s="95"/>
      <c r="BW139" s="129"/>
      <c r="BX139" s="129"/>
      <c r="BY139" s="129"/>
      <c r="BZ139" s="129"/>
      <c r="CA139" s="129"/>
      <c r="CB139" s="129"/>
      <c r="CC139" s="95"/>
      <c r="CD139" s="95"/>
      <c r="CE139" s="95"/>
      <c r="CF139" s="95"/>
      <c r="CG139" s="95"/>
      <c r="CH139" s="95"/>
      <c r="CI139" s="129"/>
      <c r="CJ139" s="129"/>
      <c r="CK139" s="129"/>
      <c r="CL139" s="129"/>
      <c r="CM139" s="129"/>
      <c r="CN139" s="129"/>
      <c r="CO139" s="117"/>
      <c r="CP139" s="117"/>
      <c r="CQ139" s="117"/>
      <c r="CR139" s="117"/>
      <c r="CS139" s="117"/>
      <c r="CT139" s="117"/>
      <c r="CU139" s="191"/>
      <c r="CV139" s="191"/>
      <c r="CW139" s="191"/>
      <c r="CX139" s="191"/>
      <c r="CY139" s="191"/>
      <c r="CZ139" s="191"/>
      <c r="DA139" s="95"/>
      <c r="DB139" s="95"/>
      <c r="DC139" s="95"/>
      <c r="DD139" s="95"/>
      <c r="DE139" s="95"/>
      <c r="DF139" s="95"/>
      <c r="DG139" s="129"/>
      <c r="DH139" s="129"/>
      <c r="DI139" s="129"/>
      <c r="DJ139" s="129"/>
      <c r="DK139" s="129"/>
      <c r="DL139" s="129"/>
      <c r="DT139" s="187"/>
      <c r="DU139" s="129"/>
      <c r="DV139" s="129"/>
      <c r="DW139" s="129"/>
      <c r="DX139" s="129"/>
      <c r="DY139" s="129"/>
      <c r="DZ139" s="129"/>
      <c r="EH139" s="192"/>
      <c r="EI139" s="129"/>
      <c r="EJ139" s="129"/>
      <c r="EK139" s="129"/>
      <c r="EL139" s="129"/>
      <c r="EM139" s="129"/>
      <c r="EN139" s="129"/>
    </row>
    <row r="140" spans="2:144" s="4" customFormat="1">
      <c r="B140" s="35"/>
      <c r="C140" s="35"/>
      <c r="D140" s="35"/>
      <c r="E140" s="35"/>
      <c r="F140" s="35"/>
      <c r="G140" s="35"/>
      <c r="H140" s="35"/>
      <c r="I140" s="129"/>
      <c r="J140" s="129"/>
      <c r="K140" s="129"/>
      <c r="L140" s="129"/>
      <c r="M140" s="129"/>
      <c r="N140" s="129"/>
      <c r="O140" s="129"/>
      <c r="W140" s="187"/>
      <c r="X140" s="129"/>
      <c r="Y140" s="129"/>
      <c r="Z140" s="129"/>
      <c r="AA140" s="129"/>
      <c r="AB140" s="129"/>
      <c r="AC140" s="129"/>
      <c r="AH140" s="187"/>
      <c r="AK140" s="187"/>
      <c r="AL140" s="129"/>
      <c r="AM140" s="129"/>
      <c r="AN140" s="129"/>
      <c r="AO140" s="129"/>
      <c r="AP140" s="129"/>
      <c r="AX140" s="95"/>
      <c r="AY140" s="129"/>
      <c r="AZ140" s="129"/>
      <c r="BA140" s="129"/>
      <c r="BB140" s="129"/>
      <c r="BC140" s="129"/>
      <c r="BL140" s="129"/>
      <c r="BM140" s="129"/>
      <c r="BN140" s="129"/>
      <c r="BO140" s="129"/>
      <c r="BP140" s="129"/>
      <c r="BQ140" s="95"/>
      <c r="BR140" s="95"/>
      <c r="BS140" s="95"/>
      <c r="BT140" s="95"/>
      <c r="BU140" s="95"/>
      <c r="BV140" s="95"/>
      <c r="BW140" s="129"/>
      <c r="BX140" s="129"/>
      <c r="BY140" s="129"/>
      <c r="BZ140" s="129"/>
      <c r="CA140" s="129"/>
      <c r="CB140" s="129"/>
      <c r="CC140" s="95"/>
      <c r="CD140" s="95"/>
      <c r="CE140" s="95"/>
      <c r="CF140" s="95"/>
      <c r="CG140" s="95"/>
      <c r="CH140" s="95"/>
      <c r="CI140" s="129"/>
      <c r="CJ140" s="129"/>
      <c r="CK140" s="129"/>
      <c r="CL140" s="129"/>
      <c r="CM140" s="129"/>
      <c r="CN140" s="129"/>
      <c r="CO140" s="117"/>
      <c r="CP140" s="117"/>
      <c r="CQ140" s="117"/>
      <c r="CR140" s="117"/>
      <c r="CS140" s="117"/>
      <c r="CT140" s="117"/>
      <c r="CU140" s="191"/>
      <c r="CV140" s="191"/>
      <c r="CW140" s="191"/>
      <c r="CX140" s="191"/>
      <c r="CY140" s="191"/>
      <c r="CZ140" s="191"/>
      <c r="DA140" s="95"/>
      <c r="DB140" s="95"/>
      <c r="DC140" s="95"/>
      <c r="DD140" s="95"/>
      <c r="DE140" s="95"/>
      <c r="DF140" s="95"/>
      <c r="DG140" s="129"/>
      <c r="DH140" s="129"/>
      <c r="DI140" s="129"/>
      <c r="DJ140" s="129"/>
      <c r="DK140" s="129"/>
      <c r="DL140" s="129"/>
      <c r="DT140" s="187"/>
      <c r="DU140" s="129"/>
      <c r="DV140" s="129"/>
      <c r="DW140" s="129"/>
      <c r="DX140" s="129"/>
      <c r="DY140" s="129"/>
      <c r="DZ140" s="129"/>
      <c r="EH140" s="192"/>
      <c r="EI140" s="129"/>
      <c r="EJ140" s="129"/>
      <c r="EK140" s="129"/>
      <c r="EL140" s="129"/>
      <c r="EM140" s="129"/>
      <c r="EN140" s="129"/>
    </row>
    <row r="141" spans="2:144" s="4" customFormat="1">
      <c r="B141" s="35"/>
      <c r="C141" s="35"/>
      <c r="D141" s="35"/>
      <c r="E141" s="35"/>
      <c r="F141" s="35"/>
      <c r="G141" s="35"/>
      <c r="H141" s="35"/>
      <c r="I141" s="129"/>
      <c r="J141" s="129"/>
      <c r="K141" s="129"/>
      <c r="L141" s="129"/>
      <c r="M141" s="129"/>
      <c r="N141" s="129"/>
      <c r="O141" s="129"/>
      <c r="W141" s="187"/>
      <c r="X141" s="129"/>
      <c r="Y141" s="129"/>
      <c r="Z141" s="129"/>
      <c r="AA141" s="129"/>
      <c r="AB141" s="129"/>
      <c r="AC141" s="129"/>
      <c r="AH141" s="187"/>
      <c r="AK141" s="187"/>
      <c r="AL141" s="129"/>
      <c r="AM141" s="129"/>
      <c r="AN141" s="129"/>
      <c r="AO141" s="129"/>
      <c r="AP141" s="129"/>
      <c r="AX141" s="95"/>
      <c r="AY141" s="129"/>
      <c r="AZ141" s="129"/>
      <c r="BA141" s="129"/>
      <c r="BB141" s="129"/>
      <c r="BC141" s="129"/>
      <c r="BL141" s="129"/>
      <c r="BM141" s="129"/>
      <c r="BN141" s="129"/>
      <c r="BO141" s="129"/>
      <c r="BP141" s="129"/>
      <c r="BQ141" s="95"/>
      <c r="BR141" s="95"/>
      <c r="BS141" s="95"/>
      <c r="BT141" s="95"/>
      <c r="BU141" s="95"/>
      <c r="BV141" s="95"/>
      <c r="BW141" s="129"/>
      <c r="BX141" s="129"/>
      <c r="BY141" s="129"/>
      <c r="BZ141" s="129"/>
      <c r="CA141" s="129"/>
      <c r="CB141" s="129"/>
      <c r="CC141" s="95"/>
      <c r="CD141" s="95"/>
      <c r="CE141" s="95"/>
      <c r="CF141" s="95"/>
      <c r="CG141" s="95"/>
      <c r="CH141" s="95"/>
      <c r="CI141" s="129"/>
      <c r="CJ141" s="129"/>
      <c r="CK141" s="129"/>
      <c r="CL141" s="129"/>
      <c r="CM141" s="129"/>
      <c r="CN141" s="129"/>
      <c r="CO141" s="117"/>
      <c r="CP141" s="117"/>
      <c r="CQ141" s="117"/>
      <c r="CR141" s="117"/>
      <c r="CS141" s="117"/>
      <c r="CT141" s="117"/>
      <c r="CU141" s="191"/>
      <c r="CV141" s="191"/>
      <c r="CW141" s="191"/>
      <c r="CX141" s="191"/>
      <c r="CY141" s="191"/>
      <c r="CZ141" s="191"/>
      <c r="DA141" s="95"/>
      <c r="DB141" s="95"/>
      <c r="DC141" s="95"/>
      <c r="DD141" s="95"/>
      <c r="DE141" s="95"/>
      <c r="DF141" s="95"/>
      <c r="DG141" s="129"/>
      <c r="DH141" s="129"/>
      <c r="DI141" s="129"/>
      <c r="DJ141" s="129"/>
      <c r="DK141" s="129"/>
      <c r="DL141" s="129"/>
      <c r="DT141" s="187"/>
      <c r="DU141" s="129"/>
      <c r="DV141" s="129"/>
      <c r="DW141" s="129"/>
      <c r="DX141" s="129"/>
      <c r="DY141" s="129"/>
      <c r="DZ141" s="129"/>
      <c r="EH141" s="192"/>
      <c r="EI141" s="129"/>
      <c r="EJ141" s="129"/>
      <c r="EK141" s="129"/>
      <c r="EL141" s="129"/>
      <c r="EM141" s="129"/>
      <c r="EN141" s="129"/>
    </row>
    <row r="142" spans="2:144" s="4" customFormat="1">
      <c r="B142" s="35"/>
      <c r="C142" s="35"/>
      <c r="D142" s="35"/>
      <c r="E142" s="35"/>
      <c r="F142" s="35"/>
      <c r="G142" s="35"/>
      <c r="H142" s="35"/>
      <c r="I142" s="129"/>
      <c r="J142" s="129"/>
      <c r="K142" s="129"/>
      <c r="L142" s="129"/>
      <c r="M142" s="129"/>
      <c r="N142" s="129"/>
      <c r="O142" s="129"/>
      <c r="W142" s="187"/>
      <c r="X142" s="129"/>
      <c r="Y142" s="129"/>
      <c r="Z142" s="129"/>
      <c r="AA142" s="129"/>
      <c r="AB142" s="129"/>
      <c r="AC142" s="129"/>
      <c r="AH142" s="187"/>
      <c r="AK142" s="187"/>
      <c r="AL142" s="129"/>
      <c r="AM142" s="129"/>
      <c r="AN142" s="129"/>
      <c r="AO142" s="129"/>
      <c r="AP142" s="129"/>
      <c r="AX142" s="95"/>
      <c r="AY142" s="129"/>
      <c r="AZ142" s="129"/>
      <c r="BA142" s="129"/>
      <c r="BB142" s="129"/>
      <c r="BC142" s="129"/>
      <c r="BL142" s="129"/>
      <c r="BM142" s="129"/>
      <c r="BN142" s="129"/>
      <c r="BO142" s="129"/>
      <c r="BP142" s="129"/>
      <c r="BQ142" s="95"/>
      <c r="BR142" s="95"/>
      <c r="BS142" s="95"/>
      <c r="BT142" s="95"/>
      <c r="BU142" s="95"/>
      <c r="BV142" s="95"/>
      <c r="BW142" s="129"/>
      <c r="BX142" s="129"/>
      <c r="BY142" s="129"/>
      <c r="BZ142" s="129"/>
      <c r="CA142" s="129"/>
      <c r="CB142" s="129"/>
      <c r="CC142" s="95"/>
      <c r="CD142" s="95"/>
      <c r="CE142" s="95"/>
      <c r="CF142" s="95"/>
      <c r="CG142" s="95"/>
      <c r="CH142" s="95"/>
      <c r="CI142" s="129"/>
      <c r="CJ142" s="129"/>
      <c r="CK142" s="129"/>
      <c r="CL142" s="129"/>
      <c r="CM142" s="129"/>
      <c r="CN142" s="129"/>
      <c r="CO142" s="117"/>
      <c r="CP142" s="117"/>
      <c r="CQ142" s="117"/>
      <c r="CR142" s="117"/>
      <c r="CS142" s="117"/>
      <c r="CT142" s="117"/>
      <c r="CU142" s="191"/>
      <c r="CV142" s="191"/>
      <c r="CW142" s="191"/>
      <c r="CX142" s="191"/>
      <c r="CY142" s="191"/>
      <c r="CZ142" s="191"/>
      <c r="DA142" s="95"/>
      <c r="DB142" s="95"/>
      <c r="DC142" s="95"/>
      <c r="DD142" s="95"/>
      <c r="DE142" s="95"/>
      <c r="DF142" s="95"/>
      <c r="DG142" s="129"/>
      <c r="DH142" s="129"/>
      <c r="DI142" s="129"/>
      <c r="DJ142" s="129"/>
      <c r="DK142" s="129"/>
      <c r="DL142" s="129"/>
      <c r="DT142" s="187"/>
      <c r="DU142" s="129"/>
      <c r="DV142" s="129"/>
      <c r="DW142" s="129"/>
      <c r="DX142" s="129"/>
      <c r="DY142" s="129"/>
      <c r="DZ142" s="129"/>
      <c r="EH142" s="192"/>
      <c r="EI142" s="129"/>
      <c r="EJ142" s="129"/>
      <c r="EK142" s="129"/>
      <c r="EL142" s="129"/>
      <c r="EM142" s="129"/>
      <c r="EN142" s="129"/>
    </row>
    <row r="143" spans="2:144" s="4" customFormat="1">
      <c r="B143" s="35"/>
      <c r="C143" s="35"/>
      <c r="D143" s="35"/>
      <c r="E143" s="35"/>
      <c r="F143" s="35"/>
      <c r="G143" s="35"/>
      <c r="H143" s="35"/>
      <c r="I143" s="129"/>
      <c r="J143" s="129"/>
      <c r="K143" s="129"/>
      <c r="L143" s="129"/>
      <c r="M143" s="129"/>
      <c r="N143" s="129"/>
      <c r="O143" s="129"/>
      <c r="W143" s="187"/>
      <c r="X143" s="129"/>
      <c r="Y143" s="129"/>
      <c r="Z143" s="129"/>
      <c r="AA143" s="129"/>
      <c r="AB143" s="129"/>
      <c r="AC143" s="129"/>
      <c r="AH143" s="187"/>
      <c r="AK143" s="187"/>
      <c r="AL143" s="129"/>
      <c r="AM143" s="129"/>
      <c r="AN143" s="129"/>
      <c r="AO143" s="129"/>
      <c r="AP143" s="129"/>
      <c r="AX143" s="95"/>
      <c r="AY143" s="129"/>
      <c r="AZ143" s="129"/>
      <c r="BA143" s="129"/>
      <c r="BB143" s="129"/>
      <c r="BC143" s="129"/>
      <c r="BL143" s="129"/>
      <c r="BM143" s="129"/>
      <c r="BN143" s="129"/>
      <c r="BO143" s="129"/>
      <c r="BP143" s="129"/>
      <c r="BQ143" s="95"/>
      <c r="BR143" s="95"/>
      <c r="BS143" s="95"/>
      <c r="BT143" s="95"/>
      <c r="BU143" s="95"/>
      <c r="BV143" s="95"/>
      <c r="BW143" s="129"/>
      <c r="BX143" s="129"/>
      <c r="BY143" s="129"/>
      <c r="BZ143" s="129"/>
      <c r="CA143" s="129"/>
      <c r="CB143" s="129"/>
      <c r="CC143" s="95"/>
      <c r="CD143" s="95"/>
      <c r="CE143" s="95"/>
      <c r="CF143" s="95"/>
      <c r="CG143" s="95"/>
      <c r="CH143" s="95"/>
      <c r="CI143" s="129"/>
      <c r="CJ143" s="129"/>
      <c r="CK143" s="129"/>
      <c r="CL143" s="129"/>
      <c r="CM143" s="129"/>
      <c r="CN143" s="129"/>
      <c r="CO143" s="117"/>
      <c r="CP143" s="117"/>
      <c r="CQ143" s="117"/>
      <c r="CR143" s="117"/>
      <c r="CS143" s="117"/>
      <c r="CT143" s="117"/>
      <c r="CU143" s="191"/>
      <c r="CV143" s="191"/>
      <c r="CW143" s="191"/>
      <c r="CX143" s="191"/>
      <c r="CY143" s="191"/>
      <c r="CZ143" s="191"/>
      <c r="DA143" s="95"/>
      <c r="DB143" s="95"/>
      <c r="DC143" s="95"/>
      <c r="DD143" s="95"/>
      <c r="DE143" s="95"/>
      <c r="DF143" s="95"/>
      <c r="DG143" s="129"/>
      <c r="DH143" s="129"/>
      <c r="DI143" s="129"/>
      <c r="DJ143" s="129"/>
      <c r="DK143" s="129"/>
      <c r="DL143" s="129"/>
      <c r="DT143" s="187"/>
      <c r="DU143" s="129"/>
      <c r="DV143" s="129"/>
      <c r="DW143" s="129"/>
      <c r="DX143" s="129"/>
      <c r="DY143" s="129"/>
      <c r="DZ143" s="129"/>
      <c r="EH143" s="192"/>
      <c r="EI143" s="129"/>
      <c r="EJ143" s="129"/>
      <c r="EK143" s="129"/>
      <c r="EL143" s="129"/>
      <c r="EM143" s="129"/>
      <c r="EN143" s="129"/>
    </row>
    <row r="144" spans="2:144" s="4" customFormat="1">
      <c r="B144" s="35"/>
      <c r="C144" s="35"/>
      <c r="D144" s="35"/>
      <c r="E144" s="35"/>
      <c r="F144" s="35"/>
      <c r="G144" s="35"/>
      <c r="H144" s="35"/>
      <c r="I144" s="129"/>
      <c r="J144" s="129"/>
      <c r="K144" s="129"/>
      <c r="L144" s="129"/>
      <c r="M144" s="129"/>
      <c r="N144" s="129"/>
      <c r="O144" s="129"/>
      <c r="W144" s="187"/>
      <c r="X144" s="129"/>
      <c r="Y144" s="129"/>
      <c r="Z144" s="129"/>
      <c r="AA144" s="129"/>
      <c r="AB144" s="129"/>
      <c r="AC144" s="129"/>
      <c r="AH144" s="187"/>
      <c r="AK144" s="187"/>
      <c r="AL144" s="129"/>
      <c r="AM144" s="129"/>
      <c r="AN144" s="129"/>
      <c r="AO144" s="129"/>
      <c r="AP144" s="129"/>
      <c r="AX144" s="95"/>
      <c r="AY144" s="129"/>
      <c r="AZ144" s="129"/>
      <c r="BA144" s="129"/>
      <c r="BB144" s="129"/>
      <c r="BC144" s="129"/>
      <c r="BL144" s="129"/>
      <c r="BM144" s="129"/>
      <c r="BN144" s="129"/>
      <c r="BO144" s="129"/>
      <c r="BP144" s="129"/>
      <c r="BQ144" s="95"/>
      <c r="BR144" s="95"/>
      <c r="BS144" s="95"/>
      <c r="BT144" s="95"/>
      <c r="BU144" s="95"/>
      <c r="BV144" s="95"/>
      <c r="BW144" s="129"/>
      <c r="BX144" s="129"/>
      <c r="BY144" s="129"/>
      <c r="BZ144" s="129"/>
      <c r="CA144" s="129"/>
      <c r="CB144" s="129"/>
      <c r="CC144" s="95"/>
      <c r="CD144" s="95"/>
      <c r="CE144" s="95"/>
      <c r="CF144" s="95"/>
      <c r="CG144" s="95"/>
      <c r="CH144" s="95"/>
      <c r="CI144" s="129"/>
      <c r="CJ144" s="129"/>
      <c r="CK144" s="129"/>
      <c r="CL144" s="129"/>
      <c r="CM144" s="129"/>
      <c r="CN144" s="129"/>
      <c r="CO144" s="117"/>
      <c r="CP144" s="117"/>
      <c r="CQ144" s="117"/>
      <c r="CR144" s="117"/>
      <c r="CS144" s="117"/>
      <c r="CT144" s="117"/>
      <c r="CU144" s="191"/>
      <c r="CV144" s="191"/>
      <c r="CW144" s="191"/>
      <c r="CX144" s="191"/>
      <c r="CY144" s="191"/>
      <c r="CZ144" s="191"/>
      <c r="DA144" s="95"/>
      <c r="DB144" s="95"/>
      <c r="DC144" s="95"/>
      <c r="DD144" s="95"/>
      <c r="DE144" s="95"/>
      <c r="DF144" s="95"/>
      <c r="DG144" s="129"/>
      <c r="DH144" s="129"/>
      <c r="DI144" s="129"/>
      <c r="DJ144" s="129"/>
      <c r="DK144" s="129"/>
      <c r="DL144" s="129"/>
      <c r="DT144" s="187"/>
      <c r="DU144" s="129"/>
      <c r="DV144" s="129"/>
      <c r="DW144" s="129"/>
      <c r="DX144" s="129"/>
      <c r="DY144" s="129"/>
      <c r="DZ144" s="129"/>
      <c r="EH144" s="192"/>
      <c r="EI144" s="129"/>
      <c r="EJ144" s="129"/>
      <c r="EK144" s="129"/>
      <c r="EL144" s="129"/>
      <c r="EM144" s="129"/>
      <c r="EN144" s="129"/>
    </row>
    <row r="145" spans="2:144" s="4" customFormat="1">
      <c r="B145" s="35"/>
      <c r="C145" s="35"/>
      <c r="D145" s="35"/>
      <c r="E145" s="35"/>
      <c r="F145" s="35"/>
      <c r="G145" s="35"/>
      <c r="H145" s="35"/>
      <c r="I145" s="129"/>
      <c r="J145" s="129"/>
      <c r="K145" s="129"/>
      <c r="L145" s="129"/>
      <c r="M145" s="129"/>
      <c r="N145" s="129"/>
      <c r="O145" s="129"/>
      <c r="W145" s="187"/>
      <c r="X145" s="129"/>
      <c r="Y145" s="129"/>
      <c r="Z145" s="129"/>
      <c r="AA145" s="129"/>
      <c r="AB145" s="129"/>
      <c r="AC145" s="129"/>
      <c r="AH145" s="187"/>
      <c r="AK145" s="187"/>
      <c r="AL145" s="129"/>
      <c r="AM145" s="129"/>
      <c r="AN145" s="129"/>
      <c r="AO145" s="129"/>
      <c r="AP145" s="129"/>
      <c r="AX145" s="95"/>
      <c r="AY145" s="129"/>
      <c r="AZ145" s="129"/>
      <c r="BA145" s="129"/>
      <c r="BB145" s="129"/>
      <c r="BC145" s="129"/>
      <c r="BL145" s="129"/>
      <c r="BM145" s="129"/>
      <c r="BN145" s="129"/>
      <c r="BO145" s="129"/>
      <c r="BP145" s="129"/>
      <c r="BQ145" s="95"/>
      <c r="BR145" s="95"/>
      <c r="BS145" s="95"/>
      <c r="BT145" s="95"/>
      <c r="BU145" s="95"/>
      <c r="BV145" s="95"/>
      <c r="BW145" s="129"/>
      <c r="BX145" s="129"/>
      <c r="BY145" s="129"/>
      <c r="BZ145" s="129"/>
      <c r="CA145" s="129"/>
      <c r="CB145" s="129"/>
      <c r="CC145" s="95"/>
      <c r="CD145" s="95"/>
      <c r="CE145" s="95"/>
      <c r="CF145" s="95"/>
      <c r="CG145" s="95"/>
      <c r="CH145" s="95"/>
      <c r="CI145" s="129"/>
      <c r="CJ145" s="129"/>
      <c r="CK145" s="129"/>
      <c r="CL145" s="129"/>
      <c r="CM145" s="129"/>
      <c r="CN145" s="129"/>
      <c r="CO145" s="117"/>
      <c r="CP145" s="117"/>
      <c r="CQ145" s="117"/>
      <c r="CR145" s="117"/>
      <c r="CS145" s="117"/>
      <c r="CT145" s="117"/>
      <c r="CU145" s="191"/>
      <c r="CV145" s="191"/>
      <c r="CW145" s="191"/>
      <c r="CX145" s="191"/>
      <c r="CY145" s="191"/>
      <c r="CZ145" s="191"/>
      <c r="DA145" s="95"/>
      <c r="DB145" s="95"/>
      <c r="DC145" s="95"/>
      <c r="DD145" s="95"/>
      <c r="DE145" s="95"/>
      <c r="DF145" s="95"/>
      <c r="DG145" s="129"/>
      <c r="DH145" s="129"/>
      <c r="DI145" s="129"/>
      <c r="DJ145" s="129"/>
      <c r="DK145" s="129"/>
      <c r="DL145" s="129"/>
      <c r="DT145" s="187"/>
      <c r="DU145" s="129"/>
      <c r="DV145" s="129"/>
      <c r="DW145" s="129"/>
      <c r="DX145" s="129"/>
      <c r="DY145" s="129"/>
      <c r="DZ145" s="129"/>
      <c r="EH145" s="192"/>
      <c r="EI145" s="129"/>
      <c r="EJ145" s="129"/>
      <c r="EK145" s="129"/>
      <c r="EL145" s="129"/>
      <c r="EM145" s="129"/>
      <c r="EN145" s="129"/>
    </row>
    <row r="146" spans="2:144" s="4" customFormat="1">
      <c r="B146" s="35"/>
      <c r="C146" s="35"/>
      <c r="D146" s="35"/>
      <c r="E146" s="35"/>
      <c r="F146" s="35"/>
      <c r="G146" s="35"/>
      <c r="H146" s="35"/>
      <c r="I146" s="129"/>
      <c r="J146" s="129"/>
      <c r="K146" s="129"/>
      <c r="L146" s="129"/>
      <c r="M146" s="129"/>
      <c r="N146" s="129"/>
      <c r="O146" s="129"/>
      <c r="W146" s="187"/>
      <c r="X146" s="129"/>
      <c r="Y146" s="129"/>
      <c r="Z146" s="129"/>
      <c r="AA146" s="129"/>
      <c r="AB146" s="129"/>
      <c r="AC146" s="129"/>
      <c r="AH146" s="187"/>
      <c r="AK146" s="187"/>
      <c r="AL146" s="129"/>
      <c r="AM146" s="129"/>
      <c r="AN146" s="129"/>
      <c r="AO146" s="129"/>
      <c r="AP146" s="129"/>
      <c r="AX146" s="95"/>
      <c r="AY146" s="129"/>
      <c r="AZ146" s="129"/>
      <c r="BA146" s="129"/>
      <c r="BB146" s="129"/>
      <c r="BC146" s="129"/>
      <c r="BL146" s="129"/>
      <c r="BM146" s="129"/>
      <c r="BN146" s="129"/>
      <c r="BO146" s="129"/>
      <c r="BP146" s="129"/>
      <c r="BQ146" s="95"/>
      <c r="BR146" s="95"/>
      <c r="BS146" s="95"/>
      <c r="BT146" s="95"/>
      <c r="BU146" s="95"/>
      <c r="BV146" s="95"/>
      <c r="BW146" s="129"/>
      <c r="BX146" s="129"/>
      <c r="BY146" s="129"/>
      <c r="BZ146" s="129"/>
      <c r="CA146" s="129"/>
      <c r="CB146" s="129"/>
      <c r="CC146" s="95"/>
      <c r="CD146" s="95"/>
      <c r="CE146" s="95"/>
      <c r="CF146" s="95"/>
      <c r="CG146" s="95"/>
      <c r="CH146" s="95"/>
      <c r="CI146" s="129"/>
      <c r="CJ146" s="129"/>
      <c r="CK146" s="129"/>
      <c r="CL146" s="129"/>
      <c r="CM146" s="129"/>
      <c r="CN146" s="129"/>
      <c r="CO146" s="117"/>
      <c r="CP146" s="117"/>
      <c r="CQ146" s="117"/>
      <c r="CR146" s="117"/>
      <c r="CS146" s="117"/>
      <c r="CT146" s="117"/>
      <c r="CU146" s="191"/>
      <c r="CV146" s="191"/>
      <c r="CW146" s="191"/>
      <c r="CX146" s="191"/>
      <c r="CY146" s="191"/>
      <c r="CZ146" s="191"/>
      <c r="DA146" s="95"/>
      <c r="DB146" s="95"/>
      <c r="DC146" s="95"/>
      <c r="DD146" s="95"/>
      <c r="DE146" s="95"/>
      <c r="DF146" s="95"/>
      <c r="DG146" s="129"/>
      <c r="DH146" s="129"/>
      <c r="DI146" s="129"/>
      <c r="DJ146" s="129"/>
      <c r="DK146" s="129"/>
      <c r="DL146" s="129"/>
      <c r="DT146" s="187"/>
      <c r="DU146" s="129"/>
      <c r="DV146" s="129"/>
      <c r="DW146" s="129"/>
      <c r="DX146" s="129"/>
      <c r="DY146" s="129"/>
      <c r="DZ146" s="129"/>
      <c r="EH146" s="192"/>
      <c r="EI146" s="129"/>
      <c r="EJ146" s="129"/>
      <c r="EK146" s="129"/>
      <c r="EL146" s="129"/>
      <c r="EM146" s="129"/>
      <c r="EN146" s="129"/>
    </row>
    <row r="147" spans="2:144" s="4" customFormat="1">
      <c r="B147" s="35"/>
      <c r="C147" s="35"/>
      <c r="D147" s="35"/>
      <c r="E147" s="35"/>
      <c r="F147" s="35"/>
      <c r="G147" s="35"/>
      <c r="H147" s="35"/>
      <c r="I147" s="129"/>
      <c r="J147" s="129"/>
      <c r="K147" s="129"/>
      <c r="L147" s="129"/>
      <c r="M147" s="129"/>
      <c r="N147" s="129"/>
      <c r="O147" s="129"/>
      <c r="W147" s="187"/>
      <c r="X147" s="129"/>
      <c r="Y147" s="129"/>
      <c r="Z147" s="129"/>
      <c r="AA147" s="129"/>
      <c r="AB147" s="129"/>
      <c r="AC147" s="129"/>
      <c r="AH147" s="187"/>
      <c r="AK147" s="187"/>
      <c r="AL147" s="129"/>
      <c r="AM147" s="129"/>
      <c r="AN147" s="129"/>
      <c r="AO147" s="129"/>
      <c r="AP147" s="129"/>
      <c r="AX147" s="95"/>
      <c r="AY147" s="129"/>
      <c r="AZ147" s="129"/>
      <c r="BA147" s="129"/>
      <c r="BB147" s="129"/>
      <c r="BC147" s="129"/>
      <c r="BL147" s="129"/>
      <c r="BM147" s="129"/>
      <c r="BN147" s="129"/>
      <c r="BO147" s="129"/>
      <c r="BP147" s="129"/>
      <c r="BQ147" s="95"/>
      <c r="BR147" s="95"/>
      <c r="BS147" s="95"/>
      <c r="BT147" s="95"/>
      <c r="BU147" s="95"/>
      <c r="BV147" s="95"/>
      <c r="BW147" s="129"/>
      <c r="BX147" s="129"/>
      <c r="BY147" s="129"/>
      <c r="BZ147" s="129"/>
      <c r="CA147" s="129"/>
      <c r="CB147" s="129"/>
      <c r="CC147" s="95"/>
      <c r="CD147" s="95"/>
      <c r="CE147" s="95"/>
      <c r="CF147" s="95"/>
      <c r="CG147" s="95"/>
      <c r="CH147" s="95"/>
      <c r="CI147" s="129"/>
      <c r="CJ147" s="129"/>
      <c r="CK147" s="129"/>
      <c r="CL147" s="129"/>
      <c r="CM147" s="129"/>
      <c r="CN147" s="129"/>
      <c r="CO147" s="117"/>
      <c r="CP147" s="117"/>
      <c r="CQ147" s="117"/>
      <c r="CR147" s="117"/>
      <c r="CS147" s="117"/>
      <c r="CT147" s="117"/>
      <c r="CU147" s="191"/>
      <c r="CV147" s="191"/>
      <c r="CW147" s="191"/>
      <c r="CX147" s="191"/>
      <c r="CY147" s="191"/>
      <c r="CZ147" s="191"/>
      <c r="DA147" s="95"/>
      <c r="DB147" s="95"/>
      <c r="DC147" s="95"/>
      <c r="DD147" s="95"/>
      <c r="DE147" s="95"/>
      <c r="DF147" s="95"/>
      <c r="DG147" s="129"/>
      <c r="DH147" s="129"/>
      <c r="DI147" s="129"/>
      <c r="DJ147" s="129"/>
      <c r="DK147" s="129"/>
      <c r="DL147" s="129"/>
      <c r="DT147" s="187"/>
      <c r="DU147" s="129"/>
      <c r="DV147" s="129"/>
      <c r="DW147" s="129"/>
      <c r="DX147" s="129"/>
      <c r="DY147" s="129"/>
      <c r="DZ147" s="129"/>
      <c r="EH147" s="192"/>
      <c r="EI147" s="129"/>
      <c r="EJ147" s="129"/>
      <c r="EK147" s="129"/>
      <c r="EL147" s="129"/>
      <c r="EM147" s="129"/>
      <c r="EN147" s="129"/>
    </row>
    <row r="148" spans="2:144" s="4" customFormat="1">
      <c r="B148" s="35"/>
      <c r="C148" s="35"/>
      <c r="D148" s="35"/>
      <c r="E148" s="35"/>
      <c r="F148" s="35"/>
      <c r="G148" s="35"/>
      <c r="H148" s="35"/>
      <c r="I148" s="129"/>
      <c r="J148" s="129"/>
      <c r="K148" s="129"/>
      <c r="L148" s="129"/>
      <c r="M148" s="129"/>
      <c r="N148" s="129"/>
      <c r="O148" s="129"/>
      <c r="W148" s="187"/>
      <c r="X148" s="129"/>
      <c r="Y148" s="129"/>
      <c r="Z148" s="129"/>
      <c r="AA148" s="129"/>
      <c r="AB148" s="129"/>
      <c r="AC148" s="129"/>
      <c r="AH148" s="187"/>
      <c r="AK148" s="187"/>
      <c r="AL148" s="129"/>
      <c r="AM148" s="129"/>
      <c r="AN148" s="129"/>
      <c r="AO148" s="129"/>
      <c r="AP148" s="129"/>
      <c r="AX148" s="95"/>
      <c r="AY148" s="129"/>
      <c r="AZ148" s="129"/>
      <c r="BA148" s="129"/>
      <c r="BB148" s="129"/>
      <c r="BC148" s="129"/>
      <c r="BL148" s="129"/>
      <c r="BM148" s="129"/>
      <c r="BN148" s="129"/>
      <c r="BO148" s="129"/>
      <c r="BP148" s="129"/>
      <c r="BQ148" s="95"/>
      <c r="BR148" s="95"/>
      <c r="BS148" s="95"/>
      <c r="BT148" s="95"/>
      <c r="BU148" s="95"/>
      <c r="BV148" s="95"/>
      <c r="BW148" s="129"/>
      <c r="BX148" s="129"/>
      <c r="BY148" s="129"/>
      <c r="BZ148" s="129"/>
      <c r="CA148" s="129"/>
      <c r="CB148" s="129"/>
      <c r="CC148" s="95"/>
      <c r="CD148" s="95"/>
      <c r="CE148" s="95"/>
      <c r="CF148" s="95"/>
      <c r="CG148" s="95"/>
      <c r="CH148" s="95"/>
      <c r="CI148" s="129"/>
      <c r="CJ148" s="129"/>
      <c r="CK148" s="129"/>
      <c r="CL148" s="129"/>
      <c r="CM148" s="129"/>
      <c r="CN148" s="129"/>
      <c r="CO148" s="117"/>
      <c r="CP148" s="117"/>
      <c r="CQ148" s="117"/>
      <c r="CR148" s="117"/>
      <c r="CS148" s="117"/>
      <c r="CT148" s="117"/>
      <c r="CU148" s="191"/>
      <c r="CV148" s="191"/>
      <c r="CW148" s="191"/>
      <c r="CX148" s="191"/>
      <c r="CY148" s="191"/>
      <c r="CZ148" s="191"/>
      <c r="DA148" s="95"/>
      <c r="DB148" s="95"/>
      <c r="DC148" s="95"/>
      <c r="DD148" s="95"/>
      <c r="DE148" s="95"/>
      <c r="DF148" s="95"/>
      <c r="DG148" s="129"/>
      <c r="DH148" s="129"/>
      <c r="DI148" s="129"/>
      <c r="DJ148" s="129"/>
      <c r="DK148" s="129"/>
      <c r="DL148" s="129"/>
      <c r="DT148" s="187"/>
      <c r="DU148" s="129"/>
      <c r="DV148" s="129"/>
      <c r="DW148" s="129"/>
      <c r="DX148" s="129"/>
      <c r="DY148" s="129"/>
      <c r="DZ148" s="129"/>
      <c r="EH148" s="192"/>
      <c r="EI148" s="129"/>
      <c r="EJ148" s="129"/>
      <c r="EK148" s="129"/>
      <c r="EL148" s="129"/>
      <c r="EM148" s="129"/>
      <c r="EN148" s="129"/>
    </row>
    <row r="149" spans="2:144" s="4" customFormat="1">
      <c r="B149" s="35"/>
      <c r="C149" s="35"/>
      <c r="D149" s="35"/>
      <c r="E149" s="35"/>
      <c r="F149" s="35"/>
      <c r="G149" s="35"/>
      <c r="H149" s="35"/>
      <c r="I149" s="129"/>
      <c r="J149" s="129"/>
      <c r="K149" s="129"/>
      <c r="L149" s="129"/>
      <c r="M149" s="129"/>
      <c r="N149" s="129"/>
      <c r="O149" s="129"/>
      <c r="W149" s="187"/>
      <c r="X149" s="129"/>
      <c r="Y149" s="129"/>
      <c r="Z149" s="129"/>
      <c r="AA149" s="129"/>
      <c r="AB149" s="129"/>
      <c r="AC149" s="129"/>
      <c r="AH149" s="187"/>
      <c r="AK149" s="187"/>
      <c r="AL149" s="129"/>
      <c r="AM149" s="129"/>
      <c r="AN149" s="129"/>
      <c r="AO149" s="129"/>
      <c r="AP149" s="129"/>
      <c r="AX149" s="95"/>
      <c r="AY149" s="129"/>
      <c r="AZ149" s="129"/>
      <c r="BA149" s="129"/>
      <c r="BB149" s="129"/>
      <c r="BC149" s="129"/>
      <c r="BL149" s="129"/>
      <c r="BM149" s="129"/>
      <c r="BN149" s="129"/>
      <c r="BO149" s="129"/>
      <c r="BP149" s="129"/>
      <c r="BQ149" s="95"/>
      <c r="BR149" s="95"/>
      <c r="BS149" s="95"/>
      <c r="BT149" s="95"/>
      <c r="BU149" s="95"/>
      <c r="BV149" s="95"/>
      <c r="BW149" s="129"/>
      <c r="BX149" s="129"/>
      <c r="BY149" s="129"/>
      <c r="BZ149" s="129"/>
      <c r="CA149" s="129"/>
      <c r="CB149" s="129"/>
      <c r="CC149" s="95"/>
      <c r="CD149" s="95"/>
      <c r="CE149" s="95"/>
      <c r="CF149" s="95"/>
      <c r="CG149" s="95"/>
      <c r="CH149" s="95"/>
      <c r="CI149" s="129"/>
      <c r="CJ149" s="129"/>
      <c r="CK149" s="129"/>
      <c r="CL149" s="129"/>
      <c r="CM149" s="129"/>
      <c r="CN149" s="129"/>
      <c r="CO149" s="117"/>
      <c r="CP149" s="117"/>
      <c r="CQ149" s="117"/>
      <c r="CR149" s="117"/>
      <c r="CS149" s="117"/>
      <c r="CT149" s="117"/>
      <c r="CU149" s="191"/>
      <c r="CV149" s="191"/>
      <c r="CW149" s="191"/>
      <c r="CX149" s="191"/>
      <c r="CY149" s="191"/>
      <c r="CZ149" s="191"/>
      <c r="DA149" s="95"/>
      <c r="DB149" s="95"/>
      <c r="DC149" s="95"/>
      <c r="DD149" s="95"/>
      <c r="DE149" s="95"/>
      <c r="DF149" s="95"/>
      <c r="DG149" s="129"/>
      <c r="DH149" s="129"/>
      <c r="DI149" s="129"/>
      <c r="DJ149" s="129"/>
      <c r="DK149" s="129"/>
      <c r="DL149" s="129"/>
      <c r="DT149" s="187"/>
      <c r="DU149" s="129"/>
      <c r="DV149" s="129"/>
      <c r="DW149" s="129"/>
      <c r="DX149" s="129"/>
      <c r="DY149" s="129"/>
      <c r="DZ149" s="129"/>
      <c r="EH149" s="192"/>
      <c r="EI149" s="129"/>
      <c r="EJ149" s="129"/>
      <c r="EK149" s="129"/>
      <c r="EL149" s="129"/>
      <c r="EM149" s="129"/>
      <c r="EN149" s="129"/>
    </row>
    <row r="150" spans="2:144" s="4" customFormat="1">
      <c r="B150" s="35"/>
      <c r="C150" s="35"/>
      <c r="D150" s="35"/>
      <c r="E150" s="35"/>
      <c r="F150" s="35"/>
      <c r="G150" s="35"/>
      <c r="H150" s="35"/>
      <c r="I150" s="129"/>
      <c r="J150" s="129"/>
      <c r="K150" s="129"/>
      <c r="L150" s="129"/>
      <c r="M150" s="129"/>
      <c r="N150" s="129"/>
      <c r="O150" s="129"/>
      <c r="W150" s="187"/>
      <c r="X150" s="129"/>
      <c r="Y150" s="129"/>
      <c r="Z150" s="129"/>
      <c r="AA150" s="129"/>
      <c r="AB150" s="129"/>
      <c r="AC150" s="129"/>
      <c r="AH150" s="187"/>
      <c r="AK150" s="187"/>
      <c r="AL150" s="129"/>
      <c r="AM150" s="129"/>
      <c r="AN150" s="129"/>
      <c r="AO150" s="129"/>
      <c r="AP150" s="129"/>
      <c r="AX150" s="95"/>
      <c r="AY150" s="129"/>
      <c r="AZ150" s="129"/>
      <c r="BA150" s="129"/>
      <c r="BB150" s="129"/>
      <c r="BC150" s="129"/>
      <c r="BL150" s="129"/>
      <c r="BM150" s="129"/>
      <c r="BN150" s="129"/>
      <c r="BO150" s="129"/>
      <c r="BP150" s="129"/>
      <c r="BQ150" s="95"/>
      <c r="BR150" s="95"/>
      <c r="BS150" s="95"/>
      <c r="BT150" s="95"/>
      <c r="BU150" s="95"/>
      <c r="BV150" s="95"/>
      <c r="BW150" s="129"/>
      <c r="BX150" s="129"/>
      <c r="BY150" s="129"/>
      <c r="BZ150" s="129"/>
      <c r="CA150" s="129"/>
      <c r="CB150" s="129"/>
      <c r="CC150" s="95"/>
      <c r="CD150" s="95"/>
      <c r="CE150" s="95"/>
      <c r="CF150" s="95"/>
      <c r="CG150" s="95"/>
      <c r="CH150" s="95"/>
      <c r="CI150" s="129"/>
      <c r="CJ150" s="129"/>
      <c r="CK150" s="129"/>
      <c r="CL150" s="129"/>
      <c r="CM150" s="129"/>
      <c r="CN150" s="129"/>
      <c r="CO150" s="117"/>
      <c r="CP150" s="117"/>
      <c r="CQ150" s="117"/>
      <c r="CR150" s="117"/>
      <c r="CS150" s="117"/>
      <c r="CT150" s="117"/>
      <c r="CU150" s="191"/>
      <c r="CV150" s="191"/>
      <c r="CW150" s="191"/>
      <c r="CX150" s="191"/>
      <c r="CY150" s="191"/>
      <c r="CZ150" s="191"/>
      <c r="DA150" s="95"/>
      <c r="DB150" s="95"/>
      <c r="DC150" s="95"/>
      <c r="DD150" s="95"/>
      <c r="DE150" s="95"/>
      <c r="DF150" s="95"/>
      <c r="DG150" s="129"/>
      <c r="DH150" s="129"/>
      <c r="DI150" s="129"/>
      <c r="DJ150" s="129"/>
      <c r="DK150" s="129"/>
      <c r="DL150" s="129"/>
      <c r="DT150" s="187"/>
      <c r="DU150" s="129"/>
      <c r="DV150" s="129"/>
      <c r="DW150" s="129"/>
      <c r="DX150" s="129"/>
      <c r="DY150" s="129"/>
      <c r="DZ150" s="129"/>
      <c r="EH150" s="192"/>
      <c r="EI150" s="129"/>
      <c r="EJ150" s="129"/>
      <c r="EK150" s="129"/>
      <c r="EL150" s="129"/>
      <c r="EM150" s="129"/>
      <c r="EN150" s="129"/>
    </row>
    <row r="151" spans="2:144" s="4" customFormat="1">
      <c r="B151" s="35"/>
      <c r="C151" s="35"/>
      <c r="D151" s="35"/>
      <c r="E151" s="35"/>
      <c r="F151" s="35"/>
      <c r="G151" s="35"/>
      <c r="H151" s="35"/>
      <c r="I151" s="129"/>
      <c r="J151" s="129"/>
      <c r="K151" s="129"/>
      <c r="L151" s="129"/>
      <c r="M151" s="129"/>
      <c r="N151" s="129"/>
      <c r="O151" s="129"/>
      <c r="W151" s="187"/>
      <c r="X151" s="129"/>
      <c r="Y151" s="129"/>
      <c r="Z151" s="129"/>
      <c r="AA151" s="129"/>
      <c r="AB151" s="129"/>
      <c r="AC151" s="129"/>
      <c r="AH151" s="187"/>
      <c r="AK151" s="187"/>
      <c r="AL151" s="129"/>
      <c r="AM151" s="129"/>
      <c r="AN151" s="129"/>
      <c r="AO151" s="129"/>
      <c r="AP151" s="129"/>
      <c r="AX151" s="95"/>
      <c r="AY151" s="129"/>
      <c r="AZ151" s="129"/>
      <c r="BA151" s="129"/>
      <c r="BB151" s="129"/>
      <c r="BC151" s="129"/>
      <c r="BL151" s="129"/>
      <c r="BM151" s="129"/>
      <c r="BN151" s="129"/>
      <c r="BO151" s="129"/>
      <c r="BP151" s="129"/>
      <c r="BQ151" s="95"/>
      <c r="BR151" s="95"/>
      <c r="BS151" s="95"/>
      <c r="BT151" s="95"/>
      <c r="BU151" s="95"/>
      <c r="BV151" s="95"/>
      <c r="BW151" s="129"/>
      <c r="BX151" s="129"/>
      <c r="BY151" s="129"/>
      <c r="BZ151" s="129"/>
      <c r="CA151" s="129"/>
      <c r="CB151" s="129"/>
      <c r="CC151" s="95"/>
      <c r="CD151" s="95"/>
      <c r="CE151" s="95"/>
      <c r="CF151" s="95"/>
      <c r="CG151" s="95"/>
      <c r="CH151" s="95"/>
      <c r="CI151" s="129"/>
      <c r="CJ151" s="129"/>
      <c r="CK151" s="129"/>
      <c r="CL151" s="129"/>
      <c r="CM151" s="129"/>
      <c r="CN151" s="129"/>
      <c r="CO151" s="117"/>
      <c r="CP151" s="117"/>
      <c r="CQ151" s="117"/>
      <c r="CR151" s="117"/>
      <c r="CS151" s="117"/>
      <c r="CT151" s="117"/>
      <c r="CU151" s="191"/>
      <c r="CV151" s="191"/>
      <c r="CW151" s="191"/>
      <c r="CX151" s="191"/>
      <c r="CY151" s="191"/>
      <c r="CZ151" s="191"/>
      <c r="DA151" s="95"/>
      <c r="DB151" s="95"/>
      <c r="DC151" s="95"/>
      <c r="DD151" s="95"/>
      <c r="DE151" s="95"/>
      <c r="DF151" s="95"/>
      <c r="DG151" s="129"/>
      <c r="DH151" s="129"/>
      <c r="DI151" s="129"/>
      <c r="DJ151" s="129"/>
      <c r="DK151" s="129"/>
      <c r="DL151" s="129"/>
      <c r="DT151" s="187"/>
      <c r="DU151" s="129"/>
      <c r="DV151" s="129"/>
      <c r="DW151" s="129"/>
      <c r="DX151" s="129"/>
      <c r="DY151" s="129"/>
      <c r="DZ151" s="129"/>
      <c r="EH151" s="192"/>
      <c r="EI151" s="129"/>
      <c r="EJ151" s="129"/>
      <c r="EK151" s="129"/>
      <c r="EL151" s="129"/>
      <c r="EM151" s="129"/>
      <c r="EN151" s="129"/>
    </row>
    <row r="152" spans="2:144" s="4" customFormat="1">
      <c r="B152" s="35"/>
      <c r="C152" s="35"/>
      <c r="D152" s="35"/>
      <c r="E152" s="35"/>
      <c r="F152" s="35"/>
      <c r="G152" s="35"/>
      <c r="H152" s="35"/>
      <c r="I152" s="129"/>
      <c r="J152" s="129"/>
      <c r="K152" s="129"/>
      <c r="L152" s="129"/>
      <c r="M152" s="129"/>
      <c r="N152" s="129"/>
      <c r="O152" s="129"/>
      <c r="W152" s="187"/>
      <c r="X152" s="129"/>
      <c r="Y152" s="129"/>
      <c r="Z152" s="129"/>
      <c r="AA152" s="129"/>
      <c r="AB152" s="129"/>
      <c r="AC152" s="129"/>
      <c r="AH152" s="187"/>
      <c r="AK152" s="187"/>
      <c r="AL152" s="129"/>
      <c r="AM152" s="129"/>
      <c r="AN152" s="129"/>
      <c r="AO152" s="129"/>
      <c r="AP152" s="129"/>
      <c r="AX152" s="95"/>
      <c r="AY152" s="129"/>
      <c r="AZ152" s="129"/>
      <c r="BA152" s="129"/>
      <c r="BB152" s="129"/>
      <c r="BC152" s="129"/>
      <c r="BL152" s="129"/>
      <c r="BM152" s="129"/>
      <c r="BN152" s="129"/>
      <c r="BO152" s="129"/>
      <c r="BP152" s="129"/>
      <c r="BQ152" s="95"/>
      <c r="BR152" s="95"/>
      <c r="BS152" s="95"/>
      <c r="BT152" s="95"/>
      <c r="BU152" s="95"/>
      <c r="BV152" s="95"/>
      <c r="BW152" s="129"/>
      <c r="BX152" s="129"/>
      <c r="BY152" s="129"/>
      <c r="BZ152" s="129"/>
      <c r="CA152" s="129"/>
      <c r="CB152" s="129"/>
      <c r="CC152" s="95"/>
      <c r="CD152" s="95"/>
      <c r="CE152" s="95"/>
      <c r="CF152" s="95"/>
      <c r="CG152" s="95"/>
      <c r="CH152" s="95"/>
      <c r="CI152" s="129"/>
      <c r="CJ152" s="129"/>
      <c r="CK152" s="129"/>
      <c r="CL152" s="129"/>
      <c r="CM152" s="129"/>
      <c r="CN152" s="129"/>
      <c r="CO152" s="117"/>
      <c r="CP152" s="117"/>
      <c r="CQ152" s="117"/>
      <c r="CR152" s="117"/>
      <c r="CS152" s="117"/>
      <c r="CT152" s="117"/>
      <c r="CU152" s="191"/>
      <c r="CV152" s="191"/>
      <c r="CW152" s="191"/>
      <c r="CX152" s="191"/>
      <c r="CY152" s="191"/>
      <c r="CZ152" s="191"/>
      <c r="DA152" s="95"/>
      <c r="DB152" s="95"/>
      <c r="DC152" s="95"/>
      <c r="DD152" s="95"/>
      <c r="DE152" s="95"/>
      <c r="DF152" s="95"/>
      <c r="DG152" s="129"/>
      <c r="DH152" s="129"/>
      <c r="DI152" s="129"/>
      <c r="DJ152" s="129"/>
      <c r="DK152" s="129"/>
      <c r="DL152" s="129"/>
      <c r="DT152" s="187"/>
      <c r="DU152" s="129"/>
      <c r="DV152" s="129"/>
      <c r="DW152" s="129"/>
      <c r="DX152" s="129"/>
      <c r="DY152" s="129"/>
      <c r="DZ152" s="129"/>
      <c r="EH152" s="192"/>
      <c r="EI152" s="129"/>
      <c r="EJ152" s="129"/>
      <c r="EK152" s="129"/>
      <c r="EL152" s="129"/>
      <c r="EM152" s="129"/>
      <c r="EN152" s="129"/>
    </row>
    <row r="153" spans="2:144" s="4" customFormat="1">
      <c r="B153" s="35"/>
      <c r="C153" s="35"/>
      <c r="D153" s="35"/>
      <c r="E153" s="35"/>
      <c r="F153" s="35"/>
      <c r="G153" s="35"/>
      <c r="H153" s="35"/>
      <c r="I153" s="129"/>
      <c r="J153" s="129"/>
      <c r="K153" s="129"/>
      <c r="L153" s="129"/>
      <c r="M153" s="129"/>
      <c r="N153" s="129"/>
      <c r="O153" s="129"/>
      <c r="W153" s="187"/>
      <c r="X153" s="129"/>
      <c r="Y153" s="129"/>
      <c r="Z153" s="129"/>
      <c r="AA153" s="129"/>
      <c r="AB153" s="129"/>
      <c r="AC153" s="129"/>
      <c r="AH153" s="187"/>
      <c r="AK153" s="187"/>
      <c r="AL153" s="129"/>
      <c r="AM153" s="129"/>
      <c r="AN153" s="129"/>
      <c r="AO153" s="129"/>
      <c r="AP153" s="129"/>
      <c r="AX153" s="95"/>
      <c r="AY153" s="129"/>
      <c r="AZ153" s="129"/>
      <c r="BA153" s="129"/>
      <c r="BB153" s="129"/>
      <c r="BC153" s="129"/>
      <c r="BL153" s="129"/>
      <c r="BM153" s="129"/>
      <c r="BN153" s="129"/>
      <c r="BO153" s="129"/>
      <c r="BP153" s="129"/>
      <c r="BQ153" s="95"/>
      <c r="BR153" s="95"/>
      <c r="BS153" s="95"/>
      <c r="BT153" s="95"/>
      <c r="BU153" s="95"/>
      <c r="BV153" s="95"/>
      <c r="BW153" s="129"/>
      <c r="BX153" s="129"/>
      <c r="BY153" s="129"/>
      <c r="BZ153" s="129"/>
      <c r="CA153" s="129"/>
      <c r="CB153" s="129"/>
      <c r="CC153" s="95"/>
      <c r="CD153" s="95"/>
      <c r="CE153" s="95"/>
      <c r="CF153" s="95"/>
      <c r="CG153" s="95"/>
      <c r="CH153" s="95"/>
      <c r="CI153" s="129"/>
      <c r="CJ153" s="129"/>
      <c r="CK153" s="129"/>
      <c r="CL153" s="129"/>
      <c r="CM153" s="129"/>
      <c r="CN153" s="129"/>
      <c r="CO153" s="117"/>
      <c r="CP153" s="117"/>
      <c r="CQ153" s="117"/>
      <c r="CR153" s="117"/>
      <c r="CS153" s="117"/>
      <c r="CT153" s="117"/>
      <c r="CU153" s="191"/>
      <c r="CV153" s="191"/>
      <c r="CW153" s="191"/>
      <c r="CX153" s="191"/>
      <c r="CY153" s="191"/>
      <c r="CZ153" s="191"/>
      <c r="DA153" s="95"/>
      <c r="DB153" s="95"/>
      <c r="DC153" s="95"/>
      <c r="DD153" s="95"/>
      <c r="DE153" s="95"/>
      <c r="DF153" s="95"/>
      <c r="DG153" s="129"/>
      <c r="DH153" s="129"/>
      <c r="DI153" s="129"/>
      <c r="DJ153" s="129"/>
      <c r="DK153" s="129"/>
      <c r="DL153" s="129"/>
      <c r="DT153" s="187"/>
      <c r="DU153" s="129"/>
      <c r="DV153" s="129"/>
      <c r="DW153" s="129"/>
      <c r="DX153" s="129"/>
      <c r="DY153" s="129"/>
      <c r="DZ153" s="129"/>
      <c r="EH153" s="192"/>
      <c r="EI153" s="129"/>
      <c r="EJ153" s="129"/>
      <c r="EK153" s="129"/>
      <c r="EL153" s="129"/>
      <c r="EM153" s="129"/>
      <c r="EN153" s="129"/>
    </row>
    <row r="154" spans="2:144" s="4" customFormat="1">
      <c r="B154" s="35"/>
      <c r="C154" s="35"/>
      <c r="D154" s="35"/>
      <c r="E154" s="35"/>
      <c r="F154" s="35"/>
      <c r="G154" s="35"/>
      <c r="H154" s="35"/>
      <c r="I154" s="129"/>
      <c r="J154" s="129"/>
      <c r="K154" s="129"/>
      <c r="L154" s="129"/>
      <c r="M154" s="129"/>
      <c r="N154" s="129"/>
      <c r="O154" s="129"/>
      <c r="W154" s="187"/>
      <c r="X154" s="129"/>
      <c r="Y154" s="129"/>
      <c r="Z154" s="129"/>
      <c r="AA154" s="129"/>
      <c r="AB154" s="129"/>
      <c r="AC154" s="129"/>
      <c r="AH154" s="187"/>
      <c r="AK154" s="187"/>
      <c r="AL154" s="129"/>
      <c r="AM154" s="129"/>
      <c r="AN154" s="129"/>
      <c r="AO154" s="129"/>
      <c r="AP154" s="129"/>
      <c r="AX154" s="95"/>
      <c r="AY154" s="129"/>
      <c r="AZ154" s="129"/>
      <c r="BA154" s="129"/>
      <c r="BB154" s="129"/>
      <c r="BC154" s="129"/>
      <c r="BL154" s="129"/>
      <c r="BM154" s="129"/>
      <c r="BN154" s="129"/>
      <c r="BO154" s="129"/>
      <c r="BP154" s="129"/>
      <c r="BQ154" s="95"/>
      <c r="BR154" s="95"/>
      <c r="BS154" s="95"/>
      <c r="BT154" s="95"/>
      <c r="BU154" s="95"/>
      <c r="BV154" s="95"/>
      <c r="BW154" s="129"/>
      <c r="BX154" s="129"/>
      <c r="BY154" s="129"/>
      <c r="BZ154" s="129"/>
      <c r="CA154" s="129"/>
      <c r="CB154" s="129"/>
      <c r="CC154" s="95"/>
      <c r="CD154" s="95"/>
      <c r="CE154" s="95"/>
      <c r="CF154" s="95"/>
      <c r="CG154" s="95"/>
      <c r="CH154" s="95"/>
      <c r="CI154" s="129"/>
      <c r="CJ154" s="129"/>
      <c r="CK154" s="129"/>
      <c r="CL154" s="129"/>
      <c r="CM154" s="129"/>
      <c r="CN154" s="129"/>
      <c r="CO154" s="117"/>
      <c r="CP154" s="117"/>
      <c r="CQ154" s="117"/>
      <c r="CR154" s="117"/>
      <c r="CS154" s="117"/>
      <c r="CT154" s="117"/>
      <c r="CU154" s="191"/>
      <c r="CV154" s="191"/>
      <c r="CW154" s="191"/>
      <c r="CX154" s="191"/>
      <c r="CY154" s="191"/>
      <c r="CZ154" s="191"/>
      <c r="DA154" s="95"/>
      <c r="DB154" s="95"/>
      <c r="DC154" s="95"/>
      <c r="DD154" s="95"/>
      <c r="DE154" s="95"/>
      <c r="DF154" s="95"/>
      <c r="DG154" s="129"/>
      <c r="DH154" s="129"/>
      <c r="DI154" s="129"/>
      <c r="DJ154" s="129"/>
      <c r="DK154" s="129"/>
      <c r="DL154" s="129"/>
      <c r="DT154" s="187"/>
      <c r="DU154" s="129"/>
      <c r="DV154" s="129"/>
      <c r="DW154" s="129"/>
      <c r="DX154" s="129"/>
      <c r="DY154" s="129"/>
      <c r="DZ154" s="129"/>
      <c r="EH154" s="192"/>
      <c r="EI154" s="129"/>
      <c r="EJ154" s="129"/>
      <c r="EK154" s="129"/>
      <c r="EL154" s="129"/>
      <c r="EM154" s="129"/>
      <c r="EN154" s="129"/>
    </row>
    <row r="155" spans="2:144" s="4" customFormat="1">
      <c r="B155" s="35"/>
      <c r="C155" s="35"/>
      <c r="D155" s="35"/>
      <c r="E155" s="35"/>
      <c r="F155" s="35"/>
      <c r="G155" s="35"/>
      <c r="H155" s="35"/>
      <c r="I155" s="129"/>
      <c r="J155" s="129"/>
      <c r="K155" s="129"/>
      <c r="L155" s="129"/>
      <c r="M155" s="129"/>
      <c r="N155" s="129"/>
      <c r="O155" s="129"/>
      <c r="W155" s="187"/>
      <c r="X155" s="129"/>
      <c r="Y155" s="129"/>
      <c r="Z155" s="129"/>
      <c r="AA155" s="129"/>
      <c r="AB155" s="129"/>
      <c r="AC155" s="129"/>
      <c r="AH155" s="187"/>
      <c r="AK155" s="187"/>
      <c r="AL155" s="129"/>
      <c r="AM155" s="129"/>
      <c r="AN155" s="129"/>
      <c r="AO155" s="129"/>
      <c r="AP155" s="129"/>
      <c r="AX155" s="95"/>
      <c r="AY155" s="129"/>
      <c r="AZ155" s="129"/>
      <c r="BA155" s="129"/>
      <c r="BB155" s="129"/>
      <c r="BC155" s="129"/>
      <c r="BL155" s="129"/>
      <c r="BM155" s="129"/>
      <c r="BN155" s="129"/>
      <c r="BO155" s="129"/>
      <c r="BP155" s="129"/>
      <c r="BQ155" s="95"/>
      <c r="BR155" s="95"/>
      <c r="BS155" s="95"/>
      <c r="BT155" s="95"/>
      <c r="BU155" s="95"/>
      <c r="BV155" s="95"/>
      <c r="BW155" s="129"/>
      <c r="BX155" s="129"/>
      <c r="BY155" s="129"/>
      <c r="BZ155" s="129"/>
      <c r="CA155" s="129"/>
      <c r="CB155" s="129"/>
      <c r="CC155" s="95"/>
      <c r="CD155" s="95"/>
      <c r="CE155" s="95"/>
      <c r="CF155" s="95"/>
      <c r="CG155" s="95"/>
      <c r="CH155" s="95"/>
      <c r="CI155" s="129"/>
      <c r="CJ155" s="129"/>
      <c r="CK155" s="129"/>
      <c r="CL155" s="129"/>
      <c r="CM155" s="129"/>
      <c r="CN155" s="129"/>
      <c r="CO155" s="117"/>
      <c r="CP155" s="117"/>
      <c r="CQ155" s="117"/>
      <c r="CR155" s="117"/>
      <c r="CS155" s="117"/>
      <c r="CT155" s="117"/>
      <c r="CU155" s="191"/>
      <c r="CV155" s="191"/>
      <c r="CW155" s="191"/>
      <c r="CX155" s="191"/>
      <c r="CY155" s="191"/>
      <c r="CZ155" s="191"/>
      <c r="DA155" s="95"/>
      <c r="DB155" s="95"/>
      <c r="DC155" s="95"/>
      <c r="DD155" s="95"/>
      <c r="DE155" s="95"/>
      <c r="DF155" s="95"/>
      <c r="DG155" s="129"/>
      <c r="DH155" s="129"/>
      <c r="DI155" s="129"/>
      <c r="DJ155" s="129"/>
      <c r="DK155" s="129"/>
      <c r="DL155" s="129"/>
      <c r="DT155" s="187"/>
      <c r="DU155" s="129"/>
      <c r="DV155" s="129"/>
      <c r="DW155" s="129"/>
      <c r="DX155" s="129"/>
      <c r="DY155" s="129"/>
      <c r="DZ155" s="129"/>
      <c r="EH155" s="192"/>
      <c r="EI155" s="129"/>
      <c r="EJ155" s="129"/>
      <c r="EK155" s="129"/>
      <c r="EL155" s="129"/>
      <c r="EM155" s="129"/>
      <c r="EN155" s="129"/>
    </row>
    <row r="156" spans="2:144" s="4" customFormat="1">
      <c r="B156" s="35"/>
      <c r="C156" s="35"/>
      <c r="D156" s="35"/>
      <c r="E156" s="35"/>
      <c r="F156" s="35"/>
      <c r="G156" s="35"/>
      <c r="H156" s="35"/>
      <c r="I156" s="129"/>
      <c r="J156" s="129"/>
      <c r="K156" s="129"/>
      <c r="L156" s="129"/>
      <c r="M156" s="129"/>
      <c r="N156" s="129"/>
      <c r="O156" s="129"/>
      <c r="W156" s="187"/>
      <c r="X156" s="129"/>
      <c r="Y156" s="129"/>
      <c r="Z156" s="129"/>
      <c r="AA156" s="129"/>
      <c r="AB156" s="129"/>
      <c r="AC156" s="129"/>
      <c r="AH156" s="187"/>
      <c r="AK156" s="187"/>
      <c r="AL156" s="129"/>
      <c r="AM156" s="129"/>
      <c r="AN156" s="129"/>
      <c r="AO156" s="129"/>
      <c r="AP156" s="129"/>
      <c r="AX156" s="95"/>
      <c r="AY156" s="129"/>
      <c r="AZ156" s="129"/>
      <c r="BA156" s="129"/>
      <c r="BB156" s="129"/>
      <c r="BC156" s="129"/>
      <c r="BL156" s="129"/>
      <c r="BM156" s="129"/>
      <c r="BN156" s="129"/>
      <c r="BO156" s="129"/>
      <c r="BP156" s="129"/>
      <c r="BQ156" s="95"/>
      <c r="BR156" s="95"/>
      <c r="BS156" s="95"/>
      <c r="BT156" s="95"/>
      <c r="BU156" s="95"/>
      <c r="BV156" s="95"/>
      <c r="BW156" s="129"/>
      <c r="BX156" s="129"/>
      <c r="BY156" s="129"/>
      <c r="BZ156" s="129"/>
      <c r="CA156" s="129"/>
      <c r="CB156" s="129"/>
      <c r="CC156" s="95"/>
      <c r="CD156" s="95"/>
      <c r="CE156" s="95"/>
      <c r="CF156" s="95"/>
      <c r="CG156" s="95"/>
      <c r="CH156" s="95"/>
      <c r="CI156" s="129"/>
      <c r="CJ156" s="129"/>
      <c r="CK156" s="129"/>
      <c r="CL156" s="129"/>
      <c r="CM156" s="129"/>
      <c r="CN156" s="129"/>
      <c r="CO156" s="117"/>
      <c r="CP156" s="117"/>
      <c r="CQ156" s="117"/>
      <c r="CR156" s="117"/>
      <c r="CS156" s="117"/>
      <c r="CT156" s="117"/>
      <c r="CU156" s="191"/>
      <c r="CV156" s="191"/>
      <c r="CW156" s="191"/>
      <c r="CX156" s="191"/>
      <c r="CY156" s="191"/>
      <c r="CZ156" s="191"/>
      <c r="DA156" s="95"/>
      <c r="DB156" s="95"/>
      <c r="DC156" s="95"/>
      <c r="DD156" s="95"/>
      <c r="DE156" s="95"/>
      <c r="DF156" s="95"/>
      <c r="DG156" s="129"/>
      <c r="DH156" s="129"/>
      <c r="DI156" s="129"/>
      <c r="DJ156" s="129"/>
      <c r="DK156" s="129"/>
      <c r="DL156" s="129"/>
      <c r="DT156" s="187"/>
      <c r="DU156" s="129"/>
      <c r="DV156" s="129"/>
      <c r="DW156" s="129"/>
      <c r="DX156" s="129"/>
      <c r="DY156" s="129"/>
      <c r="DZ156" s="129"/>
      <c r="EH156" s="192"/>
      <c r="EI156" s="129"/>
      <c r="EJ156" s="129"/>
      <c r="EK156" s="129"/>
      <c r="EL156" s="129"/>
      <c r="EM156" s="129"/>
      <c r="EN156" s="129"/>
    </row>
    <row r="157" spans="2:144" s="4" customFormat="1">
      <c r="B157" s="35"/>
      <c r="C157" s="35"/>
      <c r="D157" s="35"/>
      <c r="E157" s="35"/>
      <c r="F157" s="35"/>
      <c r="G157" s="35"/>
      <c r="H157" s="35"/>
      <c r="I157" s="129"/>
      <c r="J157" s="129"/>
      <c r="K157" s="129"/>
      <c r="L157" s="129"/>
      <c r="M157" s="129"/>
      <c r="N157" s="129"/>
      <c r="O157" s="129"/>
      <c r="W157" s="187"/>
      <c r="X157" s="129"/>
      <c r="Y157" s="129"/>
      <c r="Z157" s="129"/>
      <c r="AA157" s="129"/>
      <c r="AB157" s="129"/>
      <c r="AC157" s="129"/>
      <c r="AH157" s="187"/>
      <c r="AK157" s="187"/>
      <c r="AL157" s="129"/>
      <c r="AM157" s="129"/>
      <c r="AN157" s="129"/>
      <c r="AO157" s="129"/>
      <c r="AP157" s="129"/>
      <c r="AX157" s="95"/>
      <c r="AY157" s="129"/>
      <c r="AZ157" s="129"/>
      <c r="BA157" s="129"/>
      <c r="BB157" s="129"/>
      <c r="BC157" s="129"/>
      <c r="BL157" s="129"/>
      <c r="BM157" s="129"/>
      <c r="BN157" s="129"/>
      <c r="BO157" s="129"/>
      <c r="BP157" s="129"/>
      <c r="BQ157" s="95"/>
      <c r="BR157" s="95"/>
      <c r="BS157" s="95"/>
      <c r="BT157" s="95"/>
      <c r="BU157" s="95"/>
      <c r="BV157" s="95"/>
      <c r="BW157" s="129"/>
      <c r="BX157" s="129"/>
      <c r="BY157" s="129"/>
      <c r="BZ157" s="129"/>
      <c r="CA157" s="129"/>
      <c r="CB157" s="129"/>
      <c r="CC157" s="95"/>
      <c r="CD157" s="95"/>
      <c r="CE157" s="95"/>
      <c r="CF157" s="95"/>
      <c r="CG157" s="95"/>
      <c r="CH157" s="95"/>
      <c r="CI157" s="129"/>
      <c r="CJ157" s="129"/>
      <c r="CK157" s="129"/>
      <c r="CL157" s="129"/>
      <c r="CM157" s="129"/>
      <c r="CN157" s="129"/>
      <c r="CO157" s="117"/>
      <c r="CP157" s="117"/>
      <c r="CQ157" s="117"/>
      <c r="CR157" s="117"/>
      <c r="CS157" s="117"/>
      <c r="CT157" s="117"/>
      <c r="CU157" s="191"/>
      <c r="CV157" s="191"/>
      <c r="CW157" s="191"/>
      <c r="CX157" s="191"/>
      <c r="CY157" s="191"/>
      <c r="CZ157" s="191"/>
      <c r="DA157" s="95"/>
      <c r="DB157" s="95"/>
      <c r="DC157" s="95"/>
      <c r="DD157" s="95"/>
      <c r="DE157" s="95"/>
      <c r="DF157" s="95"/>
      <c r="DG157" s="129"/>
      <c r="DH157" s="129"/>
      <c r="DI157" s="129"/>
      <c r="DJ157" s="129"/>
      <c r="DK157" s="129"/>
      <c r="DL157" s="129"/>
      <c r="DT157" s="187"/>
      <c r="DU157" s="129"/>
      <c r="DV157" s="129"/>
      <c r="DW157" s="129"/>
      <c r="DX157" s="129"/>
      <c r="DY157" s="129"/>
      <c r="DZ157" s="129"/>
      <c r="EH157" s="192"/>
      <c r="EI157" s="129"/>
      <c r="EJ157" s="129"/>
      <c r="EK157" s="129"/>
      <c r="EL157" s="129"/>
      <c r="EM157" s="129"/>
      <c r="EN157" s="129"/>
    </row>
    <row r="158" spans="2:144" s="4" customFormat="1">
      <c r="B158" s="35"/>
      <c r="C158" s="35"/>
      <c r="D158" s="35"/>
      <c r="E158" s="35"/>
      <c r="F158" s="35"/>
      <c r="G158" s="35"/>
      <c r="H158" s="35"/>
      <c r="I158" s="129"/>
      <c r="J158" s="129"/>
      <c r="K158" s="129"/>
      <c r="L158" s="129"/>
      <c r="M158" s="129"/>
      <c r="N158" s="129"/>
      <c r="O158" s="129"/>
      <c r="W158" s="187"/>
      <c r="X158" s="129"/>
      <c r="Y158" s="129"/>
      <c r="Z158" s="129"/>
      <c r="AA158" s="129"/>
      <c r="AB158" s="129"/>
      <c r="AC158" s="129"/>
      <c r="AH158" s="187"/>
      <c r="AK158" s="187"/>
      <c r="AL158" s="129"/>
      <c r="AM158" s="129"/>
      <c r="AN158" s="129"/>
      <c r="AO158" s="129"/>
      <c r="AP158" s="129"/>
      <c r="AX158" s="95"/>
      <c r="AY158" s="129"/>
      <c r="AZ158" s="129"/>
      <c r="BA158" s="129"/>
      <c r="BB158" s="129"/>
      <c r="BC158" s="129"/>
      <c r="BL158" s="129"/>
      <c r="BM158" s="129"/>
      <c r="BN158" s="129"/>
      <c r="BO158" s="129"/>
      <c r="BP158" s="129"/>
      <c r="BQ158" s="95"/>
      <c r="BR158" s="95"/>
      <c r="BS158" s="95"/>
      <c r="BT158" s="95"/>
      <c r="BU158" s="95"/>
      <c r="BV158" s="95"/>
      <c r="BW158" s="129"/>
      <c r="BX158" s="129"/>
      <c r="BY158" s="129"/>
      <c r="BZ158" s="129"/>
      <c r="CA158" s="129"/>
      <c r="CB158" s="129"/>
      <c r="CC158" s="95"/>
      <c r="CD158" s="95"/>
      <c r="CE158" s="95"/>
      <c r="CF158" s="95"/>
      <c r="CG158" s="95"/>
      <c r="CH158" s="95"/>
      <c r="CI158" s="129"/>
      <c r="CJ158" s="129"/>
      <c r="CK158" s="129"/>
      <c r="CL158" s="129"/>
      <c r="CM158" s="129"/>
      <c r="CN158" s="129"/>
      <c r="CO158" s="117"/>
      <c r="CP158" s="117"/>
      <c r="CQ158" s="117"/>
      <c r="CR158" s="117"/>
      <c r="CS158" s="117"/>
      <c r="CT158" s="117"/>
      <c r="CU158" s="191"/>
      <c r="CV158" s="191"/>
      <c r="CW158" s="191"/>
      <c r="CX158" s="191"/>
      <c r="CY158" s="191"/>
      <c r="CZ158" s="191"/>
      <c r="DA158" s="95"/>
      <c r="DB158" s="95"/>
      <c r="DC158" s="95"/>
      <c r="DD158" s="95"/>
      <c r="DE158" s="95"/>
      <c r="DF158" s="95"/>
      <c r="DG158" s="129"/>
      <c r="DH158" s="129"/>
      <c r="DI158" s="129"/>
      <c r="DJ158" s="129"/>
      <c r="DK158" s="129"/>
      <c r="DL158" s="129"/>
      <c r="DT158" s="187"/>
      <c r="DU158" s="129"/>
      <c r="DV158" s="129"/>
      <c r="DW158" s="129"/>
      <c r="DX158" s="129"/>
      <c r="DY158" s="129"/>
      <c r="DZ158" s="129"/>
      <c r="EH158" s="192"/>
      <c r="EI158" s="129"/>
      <c r="EJ158" s="129"/>
      <c r="EK158" s="129"/>
      <c r="EL158" s="129"/>
      <c r="EM158" s="129"/>
      <c r="EN158" s="129"/>
    </row>
    <row r="159" spans="2:144" s="4" customFormat="1">
      <c r="B159" s="35"/>
      <c r="C159" s="35"/>
      <c r="D159" s="35"/>
      <c r="E159" s="35"/>
      <c r="F159" s="35"/>
      <c r="G159" s="35"/>
      <c r="H159" s="35"/>
      <c r="I159" s="129"/>
      <c r="J159" s="129"/>
      <c r="K159" s="129"/>
      <c r="L159" s="129"/>
      <c r="M159" s="129"/>
      <c r="N159" s="129"/>
      <c r="O159" s="129"/>
      <c r="W159" s="187"/>
      <c r="X159" s="129"/>
      <c r="Y159" s="129"/>
      <c r="Z159" s="129"/>
      <c r="AA159" s="129"/>
      <c r="AB159" s="129"/>
      <c r="AC159" s="129"/>
      <c r="AH159" s="187"/>
      <c r="AK159" s="187"/>
      <c r="AL159" s="129"/>
      <c r="AM159" s="129"/>
      <c r="AN159" s="129"/>
      <c r="AO159" s="129"/>
      <c r="AP159" s="129"/>
      <c r="AX159" s="95"/>
      <c r="AY159" s="129"/>
      <c r="AZ159" s="129"/>
      <c r="BA159" s="129"/>
      <c r="BB159" s="129"/>
      <c r="BC159" s="129"/>
      <c r="BL159" s="129"/>
      <c r="BM159" s="129"/>
      <c r="BN159" s="129"/>
      <c r="BO159" s="129"/>
      <c r="BP159" s="129"/>
      <c r="BQ159" s="95"/>
      <c r="BR159" s="95"/>
      <c r="BS159" s="95"/>
      <c r="BT159" s="95"/>
      <c r="BU159" s="95"/>
      <c r="BV159" s="95"/>
      <c r="BW159" s="129"/>
      <c r="BX159" s="129"/>
      <c r="BY159" s="129"/>
      <c r="BZ159" s="129"/>
      <c r="CA159" s="129"/>
      <c r="CB159" s="129"/>
      <c r="CC159" s="95"/>
      <c r="CD159" s="95"/>
      <c r="CE159" s="95"/>
      <c r="CF159" s="95"/>
      <c r="CG159" s="95"/>
      <c r="CH159" s="95"/>
      <c r="CI159" s="129"/>
      <c r="CJ159" s="129"/>
      <c r="CK159" s="129"/>
      <c r="CL159" s="129"/>
      <c r="CM159" s="129"/>
      <c r="CN159" s="129"/>
      <c r="CO159" s="117"/>
      <c r="CP159" s="117"/>
      <c r="CQ159" s="117"/>
      <c r="CR159" s="117"/>
      <c r="CS159" s="117"/>
      <c r="CT159" s="117"/>
      <c r="CU159" s="191"/>
      <c r="CV159" s="191"/>
      <c r="CW159" s="191"/>
      <c r="CX159" s="191"/>
      <c r="CY159" s="191"/>
      <c r="CZ159" s="191"/>
      <c r="DA159" s="95"/>
      <c r="DB159" s="95"/>
      <c r="DC159" s="95"/>
      <c r="DD159" s="95"/>
      <c r="DE159" s="95"/>
      <c r="DF159" s="95"/>
      <c r="DG159" s="129"/>
      <c r="DH159" s="129"/>
      <c r="DI159" s="129"/>
      <c r="DJ159" s="129"/>
      <c r="DK159" s="129"/>
      <c r="DL159" s="129"/>
      <c r="DT159" s="187"/>
      <c r="DU159" s="129"/>
      <c r="DV159" s="129"/>
      <c r="DW159" s="129"/>
      <c r="DX159" s="129"/>
      <c r="DY159" s="129"/>
      <c r="DZ159" s="129"/>
      <c r="EH159" s="192"/>
      <c r="EI159" s="129"/>
      <c r="EJ159" s="129"/>
      <c r="EK159" s="129"/>
      <c r="EL159" s="129"/>
      <c r="EM159" s="129"/>
      <c r="EN159" s="129"/>
    </row>
    <row r="160" spans="2:144" s="4" customFormat="1">
      <c r="B160" s="35"/>
      <c r="C160" s="35"/>
      <c r="D160" s="35"/>
      <c r="E160" s="35"/>
      <c r="F160" s="35"/>
      <c r="G160" s="35"/>
      <c r="H160" s="35"/>
      <c r="I160" s="129"/>
      <c r="J160" s="129"/>
      <c r="K160" s="129"/>
      <c r="L160" s="129"/>
      <c r="M160" s="129"/>
      <c r="N160" s="129"/>
      <c r="O160" s="129"/>
      <c r="W160" s="187"/>
      <c r="X160" s="129"/>
      <c r="Y160" s="129"/>
      <c r="Z160" s="129"/>
      <c r="AA160" s="129"/>
      <c r="AB160" s="129"/>
      <c r="AC160" s="129"/>
      <c r="AH160" s="187"/>
      <c r="AK160" s="187"/>
      <c r="AL160" s="129"/>
      <c r="AM160" s="129"/>
      <c r="AN160" s="129"/>
      <c r="AO160" s="129"/>
      <c r="AP160" s="129"/>
      <c r="AX160" s="95"/>
      <c r="AY160" s="129"/>
      <c r="AZ160" s="129"/>
      <c r="BA160" s="129"/>
      <c r="BB160" s="129"/>
      <c r="BC160" s="129"/>
      <c r="BL160" s="129"/>
      <c r="BM160" s="129"/>
      <c r="BN160" s="129"/>
      <c r="BO160" s="129"/>
      <c r="BP160" s="129"/>
      <c r="BQ160" s="95"/>
      <c r="BR160" s="95"/>
      <c r="BS160" s="95"/>
      <c r="BT160" s="95"/>
      <c r="BU160" s="95"/>
      <c r="BV160" s="95"/>
      <c r="BW160" s="129"/>
      <c r="BX160" s="129"/>
      <c r="BY160" s="129"/>
      <c r="BZ160" s="129"/>
      <c r="CA160" s="129"/>
      <c r="CB160" s="129"/>
      <c r="CC160" s="95"/>
      <c r="CD160" s="95"/>
      <c r="CE160" s="95"/>
      <c r="CF160" s="95"/>
      <c r="CG160" s="95"/>
      <c r="CH160" s="95"/>
      <c r="CI160" s="129"/>
      <c r="CJ160" s="129"/>
      <c r="CK160" s="129"/>
      <c r="CL160" s="129"/>
      <c r="CM160" s="129"/>
      <c r="CN160" s="129"/>
      <c r="CO160" s="117"/>
      <c r="CP160" s="117"/>
      <c r="CQ160" s="117"/>
      <c r="CR160" s="117"/>
      <c r="CS160" s="117"/>
      <c r="CT160" s="117"/>
      <c r="CU160" s="191"/>
      <c r="CV160" s="191"/>
      <c r="CW160" s="191"/>
      <c r="CX160" s="191"/>
      <c r="CY160" s="191"/>
      <c r="CZ160" s="191"/>
      <c r="DA160" s="95"/>
      <c r="DB160" s="95"/>
      <c r="DC160" s="95"/>
      <c r="DD160" s="95"/>
      <c r="DE160" s="95"/>
      <c r="DF160" s="95"/>
      <c r="DG160" s="129"/>
      <c r="DH160" s="129"/>
      <c r="DI160" s="129"/>
      <c r="DJ160" s="129"/>
      <c r="DK160" s="129"/>
      <c r="DL160" s="129"/>
      <c r="DT160" s="187"/>
      <c r="DU160" s="129"/>
      <c r="DV160" s="129"/>
      <c r="DW160" s="129"/>
      <c r="DX160" s="129"/>
      <c r="DY160" s="129"/>
      <c r="DZ160" s="129"/>
      <c r="EH160" s="192"/>
      <c r="EI160" s="129"/>
      <c r="EJ160" s="129"/>
      <c r="EK160" s="129"/>
      <c r="EL160" s="129"/>
      <c r="EM160" s="129"/>
      <c r="EN160" s="129"/>
    </row>
    <row r="161" spans="2:144" s="4" customFormat="1">
      <c r="B161" s="35"/>
      <c r="C161" s="35"/>
      <c r="D161" s="35"/>
      <c r="E161" s="35"/>
      <c r="F161" s="35"/>
      <c r="G161" s="35"/>
      <c r="H161" s="35"/>
      <c r="I161" s="129"/>
      <c r="J161" s="129"/>
      <c r="K161" s="129"/>
      <c r="L161" s="129"/>
      <c r="M161" s="129"/>
      <c r="N161" s="129"/>
      <c r="O161" s="129"/>
      <c r="W161" s="187"/>
      <c r="X161" s="129"/>
      <c r="Y161" s="129"/>
      <c r="Z161" s="129"/>
      <c r="AA161" s="129"/>
      <c r="AB161" s="129"/>
      <c r="AC161" s="129"/>
      <c r="AH161" s="187"/>
      <c r="AK161" s="187"/>
      <c r="AL161" s="129"/>
      <c r="AM161" s="129"/>
      <c r="AN161" s="129"/>
      <c r="AO161" s="129"/>
      <c r="AP161" s="129"/>
      <c r="AX161" s="95"/>
      <c r="AY161" s="129"/>
      <c r="AZ161" s="129"/>
      <c r="BA161" s="129"/>
      <c r="BB161" s="129"/>
      <c r="BC161" s="129"/>
      <c r="BL161" s="129"/>
      <c r="BM161" s="129"/>
      <c r="BN161" s="129"/>
      <c r="BO161" s="129"/>
      <c r="BP161" s="129"/>
      <c r="BQ161" s="95"/>
      <c r="BR161" s="95"/>
      <c r="BS161" s="95"/>
      <c r="BT161" s="95"/>
      <c r="BU161" s="95"/>
      <c r="BV161" s="95"/>
      <c r="BW161" s="129"/>
      <c r="BX161" s="129"/>
      <c r="BY161" s="129"/>
      <c r="BZ161" s="129"/>
      <c r="CA161" s="129"/>
      <c r="CB161" s="129"/>
      <c r="CC161" s="95"/>
      <c r="CD161" s="95"/>
      <c r="CE161" s="95"/>
      <c r="CF161" s="95"/>
      <c r="CG161" s="95"/>
      <c r="CH161" s="95"/>
      <c r="CI161" s="129"/>
      <c r="CJ161" s="129"/>
      <c r="CK161" s="129"/>
      <c r="CL161" s="129"/>
      <c r="CM161" s="129"/>
      <c r="CN161" s="129"/>
      <c r="CO161" s="117"/>
      <c r="CP161" s="117"/>
      <c r="CQ161" s="117"/>
      <c r="CR161" s="117"/>
      <c r="CS161" s="117"/>
      <c r="CT161" s="117"/>
      <c r="CU161" s="191"/>
      <c r="CV161" s="191"/>
      <c r="CW161" s="191"/>
      <c r="CX161" s="191"/>
      <c r="CY161" s="191"/>
      <c r="CZ161" s="191"/>
      <c r="DA161" s="95"/>
      <c r="DB161" s="95"/>
      <c r="DC161" s="95"/>
      <c r="DD161" s="95"/>
      <c r="DE161" s="95"/>
      <c r="DF161" s="95"/>
      <c r="DG161" s="129"/>
      <c r="DH161" s="129"/>
      <c r="DI161" s="129"/>
      <c r="DJ161" s="129"/>
      <c r="DK161" s="129"/>
      <c r="DL161" s="129"/>
      <c r="DT161" s="187"/>
      <c r="DU161" s="129"/>
      <c r="DV161" s="129"/>
      <c r="DW161" s="129"/>
      <c r="DX161" s="129"/>
      <c r="DY161" s="129"/>
      <c r="DZ161" s="129"/>
      <c r="EH161" s="192"/>
      <c r="EI161" s="129"/>
      <c r="EJ161" s="129"/>
      <c r="EK161" s="129"/>
      <c r="EL161" s="129"/>
      <c r="EM161" s="129"/>
      <c r="EN161" s="129"/>
    </row>
    <row r="162" spans="2:144" s="4" customFormat="1">
      <c r="B162" s="35"/>
      <c r="C162" s="35"/>
      <c r="D162" s="35"/>
      <c r="E162" s="35"/>
      <c r="F162" s="35"/>
      <c r="G162" s="35"/>
      <c r="H162" s="35"/>
      <c r="I162" s="129"/>
      <c r="J162" s="129"/>
      <c r="K162" s="129"/>
      <c r="L162" s="129"/>
      <c r="M162" s="129"/>
      <c r="N162" s="129"/>
      <c r="O162" s="129"/>
      <c r="W162" s="187"/>
      <c r="X162" s="129"/>
      <c r="Y162" s="129"/>
      <c r="Z162" s="129"/>
      <c r="AA162" s="129"/>
      <c r="AB162" s="129"/>
      <c r="AC162" s="129"/>
      <c r="AH162" s="187"/>
      <c r="AK162" s="187"/>
      <c r="AL162" s="129"/>
      <c r="AM162" s="129"/>
      <c r="AN162" s="129"/>
      <c r="AO162" s="129"/>
      <c r="AP162" s="129"/>
      <c r="AX162" s="95"/>
      <c r="AY162" s="129"/>
      <c r="AZ162" s="129"/>
      <c r="BA162" s="129"/>
      <c r="BB162" s="129"/>
      <c r="BC162" s="129"/>
      <c r="BL162" s="129"/>
      <c r="BM162" s="129"/>
      <c r="BN162" s="129"/>
      <c r="BO162" s="129"/>
      <c r="BP162" s="129"/>
      <c r="BQ162" s="95"/>
      <c r="BR162" s="95"/>
      <c r="BS162" s="95"/>
      <c r="BT162" s="95"/>
      <c r="BU162" s="95"/>
      <c r="BV162" s="95"/>
      <c r="BW162" s="129"/>
      <c r="BX162" s="129"/>
      <c r="BY162" s="129"/>
      <c r="BZ162" s="129"/>
      <c r="CA162" s="129"/>
      <c r="CB162" s="129"/>
      <c r="CC162" s="95"/>
      <c r="CD162" s="95"/>
      <c r="CE162" s="95"/>
      <c r="CF162" s="95"/>
      <c r="CG162" s="95"/>
      <c r="CH162" s="95"/>
      <c r="CI162" s="129"/>
      <c r="CJ162" s="129"/>
      <c r="CK162" s="129"/>
      <c r="CL162" s="129"/>
      <c r="CM162" s="129"/>
      <c r="CN162" s="129"/>
      <c r="CO162" s="117"/>
      <c r="CP162" s="117"/>
      <c r="CQ162" s="117"/>
      <c r="CR162" s="117"/>
      <c r="CS162" s="117"/>
      <c r="CT162" s="117"/>
      <c r="CU162" s="191"/>
      <c r="CV162" s="191"/>
      <c r="CW162" s="191"/>
      <c r="CX162" s="191"/>
      <c r="CY162" s="191"/>
      <c r="CZ162" s="191"/>
      <c r="DA162" s="95"/>
      <c r="DB162" s="95"/>
      <c r="DC162" s="95"/>
      <c r="DD162" s="95"/>
      <c r="DE162" s="95"/>
      <c r="DF162" s="95"/>
      <c r="DG162" s="129"/>
      <c r="DH162" s="129"/>
      <c r="DI162" s="129"/>
      <c r="DJ162" s="129"/>
      <c r="DK162" s="129"/>
      <c r="DL162" s="129"/>
      <c r="DT162" s="187"/>
      <c r="DU162" s="129"/>
      <c r="DV162" s="129"/>
      <c r="DW162" s="129"/>
      <c r="DX162" s="129"/>
      <c r="DY162" s="129"/>
      <c r="DZ162" s="129"/>
      <c r="EH162" s="192"/>
      <c r="EI162" s="129"/>
      <c r="EJ162" s="129"/>
      <c r="EK162" s="129"/>
      <c r="EL162" s="129"/>
      <c r="EM162" s="129"/>
      <c r="EN162" s="129"/>
    </row>
    <row r="163" spans="2:144" s="4" customFormat="1">
      <c r="B163" s="35"/>
      <c r="C163" s="35"/>
      <c r="D163" s="35"/>
      <c r="E163" s="35"/>
      <c r="F163" s="35"/>
      <c r="G163" s="35"/>
      <c r="H163" s="35"/>
      <c r="I163" s="129"/>
      <c r="J163" s="129"/>
      <c r="K163" s="129"/>
      <c r="L163" s="129"/>
      <c r="M163" s="129"/>
      <c r="N163" s="129"/>
      <c r="O163" s="129"/>
      <c r="W163" s="187"/>
      <c r="X163" s="129"/>
      <c r="Y163" s="129"/>
      <c r="Z163" s="129"/>
      <c r="AA163" s="129"/>
      <c r="AB163" s="129"/>
      <c r="AC163" s="129"/>
      <c r="AH163" s="187"/>
      <c r="AK163" s="187"/>
      <c r="AL163" s="129"/>
      <c r="AM163" s="129"/>
      <c r="AN163" s="129"/>
      <c r="AO163" s="129"/>
      <c r="AP163" s="129"/>
      <c r="AX163" s="95"/>
      <c r="AY163" s="129"/>
      <c r="AZ163" s="129"/>
      <c r="BA163" s="129"/>
      <c r="BB163" s="129"/>
      <c r="BC163" s="129"/>
      <c r="BL163" s="129"/>
      <c r="BM163" s="129"/>
      <c r="BN163" s="129"/>
      <c r="BO163" s="129"/>
      <c r="BP163" s="129"/>
      <c r="BQ163" s="95"/>
      <c r="BR163" s="95"/>
      <c r="BS163" s="95"/>
      <c r="BT163" s="95"/>
      <c r="BU163" s="95"/>
      <c r="BV163" s="95"/>
      <c r="BW163" s="129"/>
      <c r="BX163" s="129"/>
      <c r="BY163" s="129"/>
      <c r="BZ163" s="129"/>
      <c r="CA163" s="129"/>
      <c r="CB163" s="129"/>
      <c r="CC163" s="95"/>
      <c r="CD163" s="95"/>
      <c r="CE163" s="95"/>
      <c r="CF163" s="95"/>
      <c r="CG163" s="95"/>
      <c r="CH163" s="95"/>
      <c r="CI163" s="129"/>
      <c r="CJ163" s="129"/>
      <c r="CK163" s="129"/>
      <c r="CL163" s="129"/>
      <c r="CM163" s="129"/>
      <c r="CN163" s="129"/>
      <c r="CO163" s="117"/>
      <c r="CP163" s="117"/>
      <c r="CQ163" s="117"/>
      <c r="CR163" s="117"/>
      <c r="CS163" s="117"/>
      <c r="CT163" s="117"/>
      <c r="CU163" s="191"/>
      <c r="CV163" s="191"/>
      <c r="CW163" s="191"/>
      <c r="CX163" s="191"/>
      <c r="CY163" s="191"/>
      <c r="CZ163" s="191"/>
      <c r="DA163" s="95"/>
      <c r="DB163" s="95"/>
      <c r="DC163" s="95"/>
      <c r="DD163" s="95"/>
      <c r="DE163" s="95"/>
      <c r="DF163" s="95"/>
      <c r="DG163" s="129"/>
      <c r="DH163" s="129"/>
      <c r="DI163" s="129"/>
      <c r="DJ163" s="129"/>
      <c r="DK163" s="129"/>
      <c r="DL163" s="129"/>
      <c r="DT163" s="187"/>
      <c r="DU163" s="129"/>
      <c r="DV163" s="129"/>
      <c r="DW163" s="129"/>
      <c r="DX163" s="129"/>
      <c r="DY163" s="129"/>
      <c r="DZ163" s="129"/>
      <c r="EH163" s="192"/>
      <c r="EI163" s="129"/>
      <c r="EJ163" s="129"/>
      <c r="EK163" s="129"/>
      <c r="EL163" s="129"/>
      <c r="EM163" s="129"/>
      <c r="EN163" s="129"/>
    </row>
    <row r="164" spans="2:144" s="4" customFormat="1">
      <c r="B164" s="35"/>
      <c r="C164" s="35"/>
      <c r="D164" s="35"/>
      <c r="E164" s="35"/>
      <c r="F164" s="35"/>
      <c r="G164" s="35"/>
      <c r="H164" s="35"/>
      <c r="I164" s="129"/>
      <c r="J164" s="129"/>
      <c r="K164" s="129"/>
      <c r="L164" s="129"/>
      <c r="M164" s="129"/>
      <c r="N164" s="129"/>
      <c r="O164" s="129"/>
      <c r="W164" s="187"/>
      <c r="X164" s="129"/>
      <c r="Y164" s="129"/>
      <c r="Z164" s="129"/>
      <c r="AA164" s="129"/>
      <c r="AB164" s="129"/>
      <c r="AC164" s="129"/>
      <c r="AH164" s="187"/>
      <c r="AK164" s="187"/>
      <c r="AL164" s="129"/>
      <c r="AM164" s="129"/>
      <c r="AN164" s="129"/>
      <c r="AO164" s="129"/>
      <c r="AP164" s="129"/>
      <c r="AX164" s="95"/>
      <c r="AY164" s="129"/>
      <c r="AZ164" s="129"/>
      <c r="BA164" s="129"/>
      <c r="BB164" s="129"/>
      <c r="BC164" s="129"/>
      <c r="BL164" s="129"/>
      <c r="BM164" s="129"/>
      <c r="BN164" s="129"/>
      <c r="BO164" s="129"/>
      <c r="BP164" s="129"/>
      <c r="BQ164" s="95"/>
      <c r="BR164" s="95"/>
      <c r="BS164" s="95"/>
      <c r="BT164" s="95"/>
      <c r="BU164" s="95"/>
      <c r="BV164" s="95"/>
      <c r="BW164" s="129"/>
      <c r="BX164" s="129"/>
      <c r="BY164" s="129"/>
      <c r="BZ164" s="129"/>
      <c r="CA164" s="129"/>
      <c r="CB164" s="129"/>
      <c r="CC164" s="95"/>
      <c r="CD164" s="95"/>
      <c r="CE164" s="95"/>
      <c r="CF164" s="95"/>
      <c r="CG164" s="95"/>
      <c r="CH164" s="95"/>
      <c r="CI164" s="129"/>
      <c r="CJ164" s="129"/>
      <c r="CK164" s="129"/>
      <c r="CL164" s="129"/>
      <c r="CM164" s="129"/>
      <c r="CN164" s="129"/>
      <c r="CO164" s="117"/>
      <c r="CP164" s="117"/>
      <c r="CQ164" s="117"/>
      <c r="CR164" s="117"/>
      <c r="CS164" s="117"/>
      <c r="CT164" s="117"/>
      <c r="CU164" s="191"/>
      <c r="CV164" s="191"/>
      <c r="CW164" s="191"/>
      <c r="CX164" s="191"/>
      <c r="CY164" s="191"/>
      <c r="CZ164" s="191"/>
      <c r="DA164" s="95"/>
      <c r="DB164" s="95"/>
      <c r="DC164" s="95"/>
      <c r="DD164" s="95"/>
      <c r="DE164" s="95"/>
      <c r="DF164" s="95"/>
      <c r="DG164" s="129"/>
      <c r="DH164" s="129"/>
      <c r="DI164" s="129"/>
      <c r="DJ164" s="129"/>
      <c r="DK164" s="129"/>
      <c r="DL164" s="129"/>
      <c r="DT164" s="187"/>
      <c r="DU164" s="129"/>
      <c r="DV164" s="129"/>
      <c r="DW164" s="129"/>
      <c r="DX164" s="129"/>
      <c r="DY164" s="129"/>
      <c r="DZ164" s="129"/>
      <c r="EH164" s="192"/>
      <c r="EI164" s="129"/>
      <c r="EJ164" s="129"/>
      <c r="EK164" s="129"/>
      <c r="EL164" s="129"/>
      <c r="EM164" s="129"/>
      <c r="EN164" s="129"/>
    </row>
    <row r="165" spans="2:144" s="4" customFormat="1">
      <c r="B165" s="35"/>
      <c r="C165" s="35"/>
      <c r="D165" s="35"/>
      <c r="E165" s="35"/>
      <c r="F165" s="35"/>
      <c r="G165" s="35"/>
      <c r="H165" s="35"/>
      <c r="I165" s="129"/>
      <c r="J165" s="129"/>
      <c r="K165" s="129"/>
      <c r="L165" s="129"/>
      <c r="M165" s="129"/>
      <c r="N165" s="129"/>
      <c r="O165" s="129"/>
      <c r="W165" s="187"/>
      <c r="X165" s="129"/>
      <c r="Y165" s="129"/>
      <c r="Z165" s="129"/>
      <c r="AA165" s="129"/>
      <c r="AB165" s="129"/>
      <c r="AC165" s="129"/>
      <c r="AH165" s="187"/>
      <c r="AK165" s="187"/>
      <c r="AL165" s="129"/>
      <c r="AM165" s="129"/>
      <c r="AN165" s="129"/>
      <c r="AO165" s="129"/>
      <c r="AP165" s="129"/>
      <c r="AX165" s="95"/>
      <c r="AY165" s="129"/>
      <c r="AZ165" s="129"/>
      <c r="BA165" s="129"/>
      <c r="BB165" s="129"/>
      <c r="BC165" s="129"/>
      <c r="BL165" s="129"/>
      <c r="BM165" s="129"/>
      <c r="BN165" s="129"/>
      <c r="BO165" s="129"/>
      <c r="BP165" s="129"/>
      <c r="BQ165" s="95"/>
      <c r="BR165" s="95"/>
      <c r="BS165" s="95"/>
      <c r="BT165" s="95"/>
      <c r="BU165" s="95"/>
      <c r="BV165" s="95"/>
      <c r="BW165" s="129"/>
      <c r="BX165" s="129"/>
      <c r="BY165" s="129"/>
      <c r="BZ165" s="129"/>
      <c r="CA165" s="129"/>
      <c r="CB165" s="129"/>
      <c r="CC165" s="95"/>
      <c r="CD165" s="95"/>
      <c r="CE165" s="95"/>
      <c r="CF165" s="95"/>
      <c r="CG165" s="95"/>
      <c r="CH165" s="95"/>
      <c r="CI165" s="129"/>
      <c r="CJ165" s="129"/>
      <c r="CK165" s="129"/>
      <c r="CL165" s="129"/>
      <c r="CM165" s="129"/>
      <c r="CN165" s="129"/>
      <c r="CO165" s="117"/>
      <c r="CP165" s="117"/>
      <c r="CQ165" s="117"/>
      <c r="CR165" s="117"/>
      <c r="CS165" s="117"/>
      <c r="CT165" s="117"/>
      <c r="CU165" s="191"/>
      <c r="CV165" s="191"/>
      <c r="CW165" s="191"/>
      <c r="CX165" s="191"/>
      <c r="CY165" s="191"/>
      <c r="CZ165" s="191"/>
      <c r="DA165" s="95"/>
      <c r="DB165" s="95"/>
      <c r="DC165" s="95"/>
      <c r="DD165" s="95"/>
      <c r="DE165" s="95"/>
      <c r="DF165" s="95"/>
      <c r="DG165" s="129"/>
      <c r="DH165" s="129"/>
      <c r="DI165" s="129"/>
      <c r="DJ165" s="129"/>
      <c r="DK165" s="129"/>
      <c r="DL165" s="129"/>
      <c r="DT165" s="187"/>
      <c r="DU165" s="129"/>
      <c r="DV165" s="129"/>
      <c r="DW165" s="129"/>
      <c r="DX165" s="129"/>
      <c r="DY165" s="129"/>
      <c r="DZ165" s="129"/>
      <c r="EH165" s="192"/>
      <c r="EI165" s="129"/>
      <c r="EJ165" s="129"/>
      <c r="EK165" s="129"/>
      <c r="EL165" s="129"/>
      <c r="EM165" s="129"/>
      <c r="EN165" s="129"/>
    </row>
    <row r="166" spans="2:144" s="4" customFormat="1">
      <c r="B166" s="35"/>
      <c r="C166" s="35"/>
      <c r="D166" s="35"/>
      <c r="E166" s="35"/>
      <c r="F166" s="35"/>
      <c r="G166" s="35"/>
      <c r="H166" s="35"/>
      <c r="I166" s="129"/>
      <c r="J166" s="129"/>
      <c r="K166" s="129"/>
      <c r="L166" s="129"/>
      <c r="M166" s="129"/>
      <c r="N166" s="129"/>
      <c r="O166" s="129"/>
      <c r="W166" s="187"/>
      <c r="X166" s="129"/>
      <c r="Y166" s="129"/>
      <c r="Z166" s="129"/>
      <c r="AA166" s="129"/>
      <c r="AB166" s="129"/>
      <c r="AC166" s="129"/>
      <c r="AH166" s="187"/>
      <c r="AK166" s="187"/>
      <c r="AL166" s="129"/>
      <c r="AM166" s="129"/>
      <c r="AN166" s="129"/>
      <c r="AO166" s="129"/>
      <c r="AP166" s="129"/>
      <c r="AX166" s="95"/>
      <c r="AY166" s="129"/>
      <c r="AZ166" s="129"/>
      <c r="BA166" s="129"/>
      <c r="BB166" s="129"/>
      <c r="BC166" s="129"/>
      <c r="BL166" s="129"/>
      <c r="BM166" s="129"/>
      <c r="BN166" s="129"/>
      <c r="BO166" s="129"/>
      <c r="BP166" s="129"/>
      <c r="BQ166" s="95"/>
      <c r="BR166" s="95"/>
      <c r="BS166" s="95"/>
      <c r="BT166" s="95"/>
      <c r="BU166" s="95"/>
      <c r="BV166" s="95"/>
      <c r="BW166" s="129"/>
      <c r="BX166" s="129"/>
      <c r="BY166" s="129"/>
      <c r="BZ166" s="129"/>
      <c r="CA166" s="129"/>
      <c r="CB166" s="129"/>
      <c r="CC166" s="95"/>
      <c r="CD166" s="95"/>
      <c r="CE166" s="95"/>
      <c r="CF166" s="95"/>
      <c r="CG166" s="95"/>
      <c r="CH166" s="95"/>
      <c r="CI166" s="129"/>
      <c r="CJ166" s="129"/>
      <c r="CK166" s="129"/>
      <c r="CL166" s="129"/>
      <c r="CM166" s="129"/>
      <c r="CN166" s="129"/>
      <c r="CO166" s="117"/>
      <c r="CP166" s="117"/>
      <c r="CQ166" s="117"/>
      <c r="CR166" s="117"/>
      <c r="CS166" s="117"/>
      <c r="CT166" s="117"/>
      <c r="CU166" s="191"/>
      <c r="CV166" s="191"/>
      <c r="CW166" s="191"/>
      <c r="CX166" s="191"/>
      <c r="CY166" s="191"/>
      <c r="CZ166" s="191"/>
      <c r="DA166" s="95"/>
      <c r="DB166" s="95"/>
      <c r="DC166" s="95"/>
      <c r="DD166" s="95"/>
      <c r="DE166" s="95"/>
      <c r="DF166" s="95"/>
      <c r="DG166" s="129"/>
      <c r="DH166" s="129"/>
      <c r="DI166" s="129"/>
      <c r="DJ166" s="129"/>
      <c r="DK166" s="129"/>
      <c r="DL166" s="129"/>
      <c r="DT166" s="187"/>
      <c r="DU166" s="129"/>
      <c r="DV166" s="129"/>
      <c r="DW166" s="129"/>
      <c r="DX166" s="129"/>
      <c r="DY166" s="129"/>
      <c r="DZ166" s="129"/>
      <c r="EH166" s="192"/>
      <c r="EI166" s="129"/>
      <c r="EJ166" s="129"/>
      <c r="EK166" s="129"/>
      <c r="EL166" s="129"/>
      <c r="EM166" s="129"/>
      <c r="EN166" s="129"/>
    </row>
    <row r="167" spans="2:144" s="4" customFormat="1">
      <c r="B167" s="35"/>
      <c r="C167" s="35"/>
      <c r="D167" s="35"/>
      <c r="E167" s="35"/>
      <c r="F167" s="35"/>
      <c r="G167" s="35"/>
      <c r="H167" s="35"/>
      <c r="I167" s="129"/>
      <c r="J167" s="129"/>
      <c r="K167" s="129"/>
      <c r="L167" s="129"/>
      <c r="M167" s="129"/>
      <c r="N167" s="129"/>
      <c r="O167" s="129"/>
      <c r="W167" s="187"/>
      <c r="X167" s="129"/>
      <c r="Y167" s="129"/>
      <c r="Z167" s="129"/>
      <c r="AA167" s="129"/>
      <c r="AB167" s="129"/>
      <c r="AC167" s="129"/>
      <c r="AH167" s="187"/>
      <c r="AK167" s="187"/>
      <c r="AL167" s="129"/>
      <c r="AM167" s="129"/>
      <c r="AN167" s="129"/>
      <c r="AO167" s="129"/>
      <c r="AP167" s="129"/>
      <c r="AX167" s="95"/>
      <c r="AY167" s="129"/>
      <c r="AZ167" s="129"/>
      <c r="BA167" s="129"/>
      <c r="BB167" s="129"/>
      <c r="BC167" s="129"/>
      <c r="BL167" s="129"/>
      <c r="BM167" s="129"/>
      <c r="BN167" s="129"/>
      <c r="BO167" s="129"/>
      <c r="BP167" s="129"/>
      <c r="BQ167" s="95"/>
      <c r="BR167" s="95"/>
      <c r="BS167" s="95"/>
      <c r="BT167" s="95"/>
      <c r="BU167" s="95"/>
      <c r="BV167" s="95"/>
      <c r="BW167" s="129"/>
      <c r="BX167" s="129"/>
      <c r="BY167" s="129"/>
      <c r="BZ167" s="129"/>
      <c r="CA167" s="129"/>
      <c r="CB167" s="129"/>
      <c r="CC167" s="95"/>
      <c r="CD167" s="95"/>
      <c r="CE167" s="95"/>
      <c r="CF167" s="95"/>
      <c r="CG167" s="95"/>
      <c r="CH167" s="95"/>
      <c r="CI167" s="129"/>
      <c r="CJ167" s="129"/>
      <c r="CK167" s="129"/>
      <c r="CL167" s="129"/>
      <c r="CM167" s="129"/>
      <c r="CN167" s="129"/>
      <c r="CO167" s="117"/>
      <c r="CP167" s="117"/>
      <c r="CQ167" s="117"/>
      <c r="CR167" s="117"/>
      <c r="CS167" s="117"/>
      <c r="CT167" s="117"/>
      <c r="CU167" s="191"/>
      <c r="CV167" s="191"/>
      <c r="CW167" s="191"/>
      <c r="CX167" s="191"/>
      <c r="CY167" s="191"/>
      <c r="CZ167" s="191"/>
      <c r="DA167" s="95"/>
      <c r="DB167" s="95"/>
      <c r="DC167" s="95"/>
      <c r="DD167" s="95"/>
      <c r="DE167" s="95"/>
      <c r="DF167" s="95"/>
      <c r="DG167" s="129"/>
      <c r="DH167" s="129"/>
      <c r="DI167" s="129"/>
      <c r="DJ167" s="129"/>
      <c r="DK167" s="129"/>
      <c r="DL167" s="129"/>
      <c r="DT167" s="187"/>
      <c r="DU167" s="129"/>
      <c r="DV167" s="129"/>
      <c r="DW167" s="129"/>
      <c r="DX167" s="129"/>
      <c r="DY167" s="129"/>
      <c r="DZ167" s="129"/>
      <c r="EH167" s="192"/>
      <c r="EI167" s="129"/>
      <c r="EJ167" s="129"/>
      <c r="EK167" s="129"/>
      <c r="EL167" s="129"/>
      <c r="EM167" s="129"/>
      <c r="EN167" s="129"/>
    </row>
    <row r="168" spans="2:144" s="4" customFormat="1">
      <c r="B168" s="35"/>
      <c r="C168" s="35"/>
      <c r="D168" s="35"/>
      <c r="E168" s="35"/>
      <c r="F168" s="35"/>
      <c r="G168" s="35"/>
      <c r="H168" s="35"/>
      <c r="I168" s="129"/>
      <c r="J168" s="129"/>
      <c r="K168" s="129"/>
      <c r="L168" s="129"/>
      <c r="M168" s="129"/>
      <c r="N168" s="129"/>
      <c r="O168" s="129"/>
      <c r="W168" s="187"/>
      <c r="X168" s="129"/>
      <c r="Y168" s="129"/>
      <c r="Z168" s="129"/>
      <c r="AA168" s="129"/>
      <c r="AB168" s="129"/>
      <c r="AC168" s="129"/>
      <c r="AH168" s="187"/>
      <c r="AK168" s="187"/>
      <c r="AL168" s="129"/>
      <c r="AM168" s="129"/>
      <c r="AN168" s="129"/>
      <c r="AO168" s="129"/>
      <c r="AP168" s="129"/>
      <c r="AX168" s="95"/>
      <c r="AY168" s="129"/>
      <c r="AZ168" s="129"/>
      <c r="BA168" s="129"/>
      <c r="BB168" s="129"/>
      <c r="BC168" s="129"/>
      <c r="BL168" s="129"/>
      <c r="BM168" s="129"/>
      <c r="BN168" s="129"/>
      <c r="BO168" s="129"/>
      <c r="BP168" s="129"/>
      <c r="BQ168" s="95"/>
      <c r="BR168" s="95"/>
      <c r="BS168" s="95"/>
      <c r="BT168" s="95"/>
      <c r="BU168" s="95"/>
      <c r="BV168" s="95"/>
      <c r="BW168" s="129"/>
      <c r="BX168" s="129"/>
      <c r="BY168" s="129"/>
      <c r="BZ168" s="129"/>
      <c r="CA168" s="129"/>
      <c r="CB168" s="129"/>
      <c r="CC168" s="95"/>
      <c r="CD168" s="95"/>
      <c r="CE168" s="95"/>
      <c r="CF168" s="95"/>
      <c r="CG168" s="95"/>
      <c r="CH168" s="95"/>
      <c r="CI168" s="129"/>
      <c r="CJ168" s="129"/>
      <c r="CK168" s="129"/>
      <c r="CL168" s="129"/>
      <c r="CM168" s="129"/>
      <c r="CN168" s="129"/>
      <c r="CO168" s="117"/>
      <c r="CP168" s="117"/>
      <c r="CQ168" s="117"/>
      <c r="CR168" s="117"/>
      <c r="CS168" s="117"/>
      <c r="CT168" s="117"/>
      <c r="CU168" s="191"/>
      <c r="CV168" s="191"/>
      <c r="CW168" s="191"/>
      <c r="CX168" s="191"/>
      <c r="CY168" s="191"/>
      <c r="CZ168" s="191"/>
      <c r="DA168" s="95"/>
      <c r="DB168" s="95"/>
      <c r="DC168" s="95"/>
      <c r="DD168" s="95"/>
      <c r="DE168" s="95"/>
      <c r="DF168" s="95"/>
      <c r="DG168" s="129"/>
      <c r="DH168" s="129"/>
      <c r="DI168" s="129"/>
      <c r="DJ168" s="129"/>
      <c r="DK168" s="129"/>
      <c r="DL168" s="129"/>
      <c r="DT168" s="187"/>
      <c r="DU168" s="129"/>
      <c r="DV168" s="129"/>
      <c r="DW168" s="129"/>
      <c r="DX168" s="129"/>
      <c r="DY168" s="129"/>
      <c r="DZ168" s="129"/>
      <c r="EH168" s="192"/>
      <c r="EI168" s="129"/>
      <c r="EJ168" s="129"/>
      <c r="EK168" s="129"/>
      <c r="EL168" s="129"/>
      <c r="EM168" s="129"/>
      <c r="EN168" s="129"/>
    </row>
    <row r="169" spans="2:144" s="4" customFormat="1">
      <c r="B169" s="35"/>
      <c r="C169" s="35"/>
      <c r="D169" s="35"/>
      <c r="E169" s="35"/>
      <c r="F169" s="35"/>
      <c r="G169" s="35"/>
      <c r="H169" s="35"/>
      <c r="I169" s="129"/>
      <c r="J169" s="129"/>
      <c r="K169" s="129"/>
      <c r="L169" s="129"/>
      <c r="M169" s="129"/>
      <c r="N169" s="129"/>
      <c r="O169" s="129"/>
      <c r="W169" s="187"/>
      <c r="X169" s="129"/>
      <c r="Y169" s="129"/>
      <c r="Z169" s="129"/>
      <c r="AA169" s="129"/>
      <c r="AB169" s="129"/>
      <c r="AC169" s="129"/>
      <c r="AH169" s="187"/>
      <c r="AK169" s="187"/>
      <c r="AL169" s="129"/>
      <c r="AM169" s="129"/>
      <c r="AN169" s="129"/>
      <c r="AO169" s="129"/>
      <c r="AP169" s="129"/>
      <c r="AX169" s="95"/>
      <c r="AY169" s="129"/>
      <c r="AZ169" s="129"/>
      <c r="BA169" s="129"/>
      <c r="BB169" s="129"/>
      <c r="BC169" s="129"/>
      <c r="BL169" s="129"/>
      <c r="BM169" s="129"/>
      <c r="BN169" s="129"/>
      <c r="BO169" s="129"/>
      <c r="BP169" s="129"/>
      <c r="BQ169" s="95"/>
      <c r="BR169" s="95"/>
      <c r="BS169" s="95"/>
      <c r="BT169" s="95"/>
      <c r="BU169" s="95"/>
      <c r="BV169" s="95"/>
      <c r="BW169" s="129"/>
      <c r="BX169" s="129"/>
      <c r="BY169" s="129"/>
      <c r="BZ169" s="129"/>
      <c r="CA169" s="129"/>
      <c r="CB169" s="129"/>
      <c r="CC169" s="95"/>
      <c r="CD169" s="95"/>
      <c r="CE169" s="95"/>
      <c r="CF169" s="95"/>
      <c r="CG169" s="95"/>
      <c r="CH169" s="95"/>
      <c r="CI169" s="129"/>
      <c r="CJ169" s="129"/>
      <c r="CK169" s="129"/>
      <c r="CL169" s="129"/>
      <c r="CM169" s="129"/>
      <c r="CN169" s="129"/>
      <c r="CO169" s="117"/>
      <c r="CP169" s="117"/>
      <c r="CQ169" s="117"/>
      <c r="CR169" s="117"/>
      <c r="CS169" s="117"/>
      <c r="CT169" s="117"/>
      <c r="CU169" s="191"/>
      <c r="CV169" s="191"/>
      <c r="CW169" s="191"/>
      <c r="CX169" s="191"/>
      <c r="CY169" s="191"/>
      <c r="CZ169" s="191"/>
      <c r="DA169" s="95"/>
      <c r="DB169" s="95"/>
      <c r="DC169" s="95"/>
      <c r="DD169" s="95"/>
      <c r="DE169" s="95"/>
      <c r="DF169" s="95"/>
      <c r="DG169" s="129"/>
      <c r="DH169" s="129"/>
      <c r="DI169" s="129"/>
      <c r="DJ169" s="129"/>
      <c r="DK169" s="129"/>
      <c r="DL169" s="129"/>
      <c r="DT169" s="187"/>
      <c r="DU169" s="129"/>
      <c r="DV169" s="129"/>
      <c r="DW169" s="129"/>
      <c r="DX169" s="129"/>
      <c r="DY169" s="129"/>
      <c r="DZ169" s="129"/>
      <c r="EH169" s="192"/>
      <c r="EI169" s="129"/>
      <c r="EJ169" s="129"/>
      <c r="EK169" s="129"/>
      <c r="EL169" s="129"/>
      <c r="EM169" s="129"/>
      <c r="EN169" s="129"/>
    </row>
    <row r="170" spans="2:144" s="4" customFormat="1">
      <c r="B170" s="35"/>
      <c r="C170" s="35"/>
      <c r="D170" s="35"/>
      <c r="E170" s="35"/>
      <c r="F170" s="35"/>
      <c r="G170" s="35"/>
      <c r="H170" s="35"/>
      <c r="I170" s="129"/>
      <c r="J170" s="129"/>
      <c r="K170" s="129"/>
      <c r="L170" s="129"/>
      <c r="M170" s="129"/>
      <c r="N170" s="129"/>
      <c r="O170" s="129"/>
      <c r="W170" s="187"/>
      <c r="X170" s="129"/>
      <c r="Y170" s="129"/>
      <c r="Z170" s="129"/>
      <c r="AA170" s="129"/>
      <c r="AB170" s="129"/>
      <c r="AC170" s="129"/>
      <c r="AH170" s="187"/>
      <c r="AK170" s="187"/>
      <c r="AL170" s="129"/>
      <c r="AM170" s="129"/>
      <c r="AN170" s="129"/>
      <c r="AO170" s="129"/>
      <c r="AP170" s="129"/>
      <c r="AX170" s="95"/>
      <c r="AY170" s="129"/>
      <c r="AZ170" s="129"/>
      <c r="BA170" s="129"/>
      <c r="BB170" s="129"/>
      <c r="BC170" s="129"/>
      <c r="BL170" s="129"/>
      <c r="BM170" s="129"/>
      <c r="BN170" s="129"/>
      <c r="BO170" s="129"/>
      <c r="BP170" s="129"/>
      <c r="BQ170" s="95"/>
      <c r="BR170" s="95"/>
      <c r="BS170" s="95"/>
      <c r="BT170" s="95"/>
      <c r="BU170" s="95"/>
      <c r="BV170" s="95"/>
      <c r="BW170" s="129"/>
      <c r="BX170" s="129"/>
      <c r="BY170" s="129"/>
      <c r="BZ170" s="129"/>
      <c r="CA170" s="129"/>
      <c r="CB170" s="129"/>
      <c r="CC170" s="95"/>
      <c r="CD170" s="95"/>
      <c r="CE170" s="95"/>
      <c r="CF170" s="95"/>
      <c r="CG170" s="95"/>
      <c r="CH170" s="95"/>
      <c r="CI170" s="129"/>
      <c r="CJ170" s="129"/>
      <c r="CK170" s="129"/>
      <c r="CL170" s="129"/>
      <c r="CM170" s="129"/>
      <c r="CN170" s="129"/>
      <c r="CO170" s="117"/>
      <c r="CP170" s="117"/>
      <c r="CQ170" s="117"/>
      <c r="CR170" s="117"/>
      <c r="CS170" s="117"/>
      <c r="CT170" s="117"/>
      <c r="CU170" s="191"/>
      <c r="CV170" s="191"/>
      <c r="CW170" s="191"/>
      <c r="CX170" s="191"/>
      <c r="CY170" s="191"/>
      <c r="CZ170" s="191"/>
      <c r="DA170" s="95"/>
      <c r="DB170" s="95"/>
      <c r="DC170" s="95"/>
      <c r="DD170" s="95"/>
      <c r="DE170" s="95"/>
      <c r="DF170" s="95"/>
      <c r="DG170" s="129"/>
      <c r="DH170" s="129"/>
      <c r="DI170" s="129"/>
      <c r="DJ170" s="129"/>
      <c r="DK170" s="129"/>
      <c r="DL170" s="129"/>
      <c r="DT170" s="187"/>
      <c r="DU170" s="129"/>
      <c r="DV170" s="129"/>
      <c r="DW170" s="129"/>
      <c r="DX170" s="129"/>
      <c r="DY170" s="129"/>
      <c r="DZ170" s="129"/>
      <c r="EH170" s="192"/>
      <c r="EI170" s="129"/>
      <c r="EJ170" s="129"/>
      <c r="EK170" s="129"/>
      <c r="EL170" s="129"/>
      <c r="EM170" s="129"/>
      <c r="EN170" s="129"/>
    </row>
    <row r="171" spans="2:144" s="4" customFormat="1">
      <c r="B171" s="35"/>
      <c r="C171" s="35"/>
      <c r="D171" s="35"/>
      <c r="E171" s="35"/>
      <c r="F171" s="35"/>
      <c r="G171" s="35"/>
      <c r="H171" s="35"/>
      <c r="I171" s="129"/>
      <c r="J171" s="129"/>
      <c r="K171" s="129"/>
      <c r="L171" s="129"/>
      <c r="M171" s="129"/>
      <c r="N171" s="129"/>
      <c r="O171" s="129"/>
      <c r="W171" s="187"/>
      <c r="X171" s="129"/>
      <c r="Y171" s="129"/>
      <c r="Z171" s="129"/>
      <c r="AA171" s="129"/>
      <c r="AB171" s="129"/>
      <c r="AC171" s="129"/>
      <c r="AH171" s="187"/>
      <c r="AK171" s="187"/>
      <c r="AL171" s="129"/>
      <c r="AM171" s="129"/>
      <c r="AN171" s="129"/>
      <c r="AO171" s="129"/>
      <c r="AP171" s="129"/>
      <c r="AX171" s="95"/>
      <c r="AY171" s="129"/>
      <c r="AZ171" s="129"/>
      <c r="BA171" s="129"/>
      <c r="BB171" s="129"/>
      <c r="BC171" s="129"/>
      <c r="BL171" s="129"/>
      <c r="BM171" s="129"/>
      <c r="BN171" s="129"/>
      <c r="BO171" s="129"/>
      <c r="BP171" s="129"/>
      <c r="BQ171" s="95"/>
      <c r="BR171" s="95"/>
      <c r="BS171" s="95"/>
      <c r="BT171" s="95"/>
      <c r="BU171" s="95"/>
      <c r="BV171" s="95"/>
      <c r="BW171" s="129"/>
      <c r="BX171" s="129"/>
      <c r="BY171" s="129"/>
      <c r="BZ171" s="129"/>
      <c r="CA171" s="129"/>
      <c r="CB171" s="129"/>
      <c r="CC171" s="95"/>
      <c r="CD171" s="95"/>
      <c r="CE171" s="95"/>
      <c r="CF171" s="95"/>
      <c r="CG171" s="95"/>
      <c r="CH171" s="95"/>
      <c r="CI171" s="129"/>
      <c r="CJ171" s="129"/>
      <c r="CK171" s="129"/>
      <c r="CL171" s="129"/>
      <c r="CM171" s="129"/>
      <c r="CN171" s="129"/>
      <c r="CO171" s="117"/>
      <c r="CP171" s="117"/>
      <c r="CQ171" s="117"/>
      <c r="CR171" s="117"/>
      <c r="CS171" s="117"/>
      <c r="CT171" s="117"/>
      <c r="CU171" s="191"/>
      <c r="CV171" s="191"/>
      <c r="CW171" s="191"/>
      <c r="CX171" s="191"/>
      <c r="CY171" s="191"/>
      <c r="CZ171" s="191"/>
      <c r="DA171" s="95"/>
      <c r="DB171" s="95"/>
      <c r="DC171" s="95"/>
      <c r="DD171" s="95"/>
      <c r="DE171" s="95"/>
      <c r="DF171" s="95"/>
      <c r="DG171" s="129"/>
      <c r="DH171" s="129"/>
      <c r="DI171" s="129"/>
      <c r="DJ171" s="129"/>
      <c r="DK171" s="129"/>
      <c r="DL171" s="129"/>
      <c r="DT171" s="187"/>
      <c r="DU171" s="129"/>
      <c r="DV171" s="129"/>
      <c r="DW171" s="129"/>
      <c r="DX171" s="129"/>
      <c r="DY171" s="129"/>
      <c r="DZ171" s="129"/>
      <c r="EH171" s="192"/>
      <c r="EI171" s="129"/>
      <c r="EJ171" s="129"/>
      <c r="EK171" s="129"/>
      <c r="EL171" s="129"/>
      <c r="EM171" s="129"/>
      <c r="EN171" s="129"/>
    </row>
    <row r="172" spans="2:144" s="4" customFormat="1">
      <c r="B172" s="35"/>
      <c r="C172" s="35"/>
      <c r="D172" s="35"/>
      <c r="E172" s="35"/>
      <c r="F172" s="35"/>
      <c r="G172" s="35"/>
      <c r="H172" s="35"/>
      <c r="I172" s="129"/>
      <c r="J172" s="129"/>
      <c r="K172" s="129"/>
      <c r="L172" s="129"/>
      <c r="M172" s="129"/>
      <c r="N172" s="129"/>
      <c r="O172" s="129"/>
      <c r="W172" s="187"/>
      <c r="X172" s="129"/>
      <c r="Y172" s="129"/>
      <c r="Z172" s="129"/>
      <c r="AA172" s="129"/>
      <c r="AB172" s="129"/>
      <c r="AC172" s="129"/>
      <c r="AH172" s="187"/>
      <c r="AK172" s="187"/>
      <c r="AL172" s="129"/>
      <c r="AM172" s="129"/>
      <c r="AN172" s="129"/>
      <c r="AO172" s="129"/>
      <c r="AP172" s="129"/>
      <c r="AX172" s="95"/>
      <c r="AY172" s="129"/>
      <c r="AZ172" s="129"/>
      <c r="BA172" s="129"/>
      <c r="BB172" s="129"/>
      <c r="BC172" s="129"/>
      <c r="BL172" s="129"/>
      <c r="BM172" s="129"/>
      <c r="BN172" s="129"/>
      <c r="BO172" s="129"/>
      <c r="BP172" s="129"/>
      <c r="BQ172" s="95"/>
      <c r="BR172" s="95"/>
      <c r="BS172" s="95"/>
      <c r="BT172" s="95"/>
      <c r="BU172" s="95"/>
      <c r="BV172" s="95"/>
      <c r="BW172" s="129"/>
      <c r="BX172" s="129"/>
      <c r="BY172" s="129"/>
      <c r="BZ172" s="129"/>
      <c r="CA172" s="129"/>
      <c r="CB172" s="129"/>
      <c r="CC172" s="95"/>
      <c r="CD172" s="95"/>
      <c r="CE172" s="95"/>
      <c r="CF172" s="95"/>
      <c r="CG172" s="95"/>
      <c r="CH172" s="95"/>
      <c r="CI172" s="129"/>
      <c r="CJ172" s="129"/>
      <c r="CK172" s="129"/>
      <c r="CL172" s="129"/>
      <c r="CM172" s="129"/>
      <c r="CN172" s="129"/>
      <c r="CO172" s="117"/>
      <c r="CP172" s="117"/>
      <c r="CQ172" s="117"/>
      <c r="CR172" s="117"/>
      <c r="CS172" s="117"/>
      <c r="CT172" s="117"/>
      <c r="CU172" s="191"/>
      <c r="CV172" s="191"/>
      <c r="CW172" s="191"/>
      <c r="CX172" s="191"/>
      <c r="CY172" s="191"/>
      <c r="CZ172" s="191"/>
      <c r="DA172" s="95"/>
      <c r="DB172" s="95"/>
      <c r="DC172" s="95"/>
      <c r="DD172" s="95"/>
      <c r="DE172" s="95"/>
      <c r="DF172" s="95"/>
      <c r="DG172" s="129"/>
      <c r="DH172" s="129"/>
      <c r="DI172" s="129"/>
      <c r="DJ172" s="129"/>
      <c r="DK172" s="129"/>
      <c r="DL172" s="129"/>
      <c r="DT172" s="187"/>
      <c r="DU172" s="129"/>
      <c r="DV172" s="129"/>
      <c r="DW172" s="129"/>
      <c r="DX172" s="129"/>
      <c r="DY172" s="129"/>
      <c r="DZ172" s="129"/>
      <c r="EH172" s="192"/>
      <c r="EI172" s="129"/>
      <c r="EJ172" s="129"/>
      <c r="EK172" s="129"/>
      <c r="EL172" s="129"/>
      <c r="EM172" s="129"/>
      <c r="EN172" s="129"/>
    </row>
    <row r="173" spans="2:144" s="4" customFormat="1">
      <c r="B173" s="35"/>
      <c r="C173" s="35"/>
      <c r="D173" s="35"/>
      <c r="E173" s="35"/>
      <c r="F173" s="35"/>
      <c r="G173" s="35"/>
      <c r="H173" s="35"/>
      <c r="I173" s="129"/>
      <c r="J173" s="129"/>
      <c r="K173" s="129"/>
      <c r="L173" s="129"/>
      <c r="M173" s="129"/>
      <c r="N173" s="129"/>
      <c r="O173" s="129"/>
      <c r="W173" s="187"/>
      <c r="X173" s="129"/>
      <c r="Y173" s="129"/>
      <c r="Z173" s="129"/>
      <c r="AA173" s="129"/>
      <c r="AB173" s="129"/>
      <c r="AC173" s="129"/>
      <c r="AH173" s="187"/>
      <c r="AK173" s="187"/>
      <c r="AL173" s="129"/>
      <c r="AM173" s="129"/>
      <c r="AN173" s="129"/>
      <c r="AO173" s="129"/>
      <c r="AP173" s="129"/>
      <c r="AX173" s="95"/>
      <c r="AY173" s="129"/>
      <c r="AZ173" s="129"/>
      <c r="BA173" s="129"/>
      <c r="BB173" s="129"/>
      <c r="BC173" s="129"/>
      <c r="BL173" s="129"/>
      <c r="BM173" s="129"/>
      <c r="BN173" s="129"/>
      <c r="BO173" s="129"/>
      <c r="BP173" s="129"/>
      <c r="BQ173" s="95"/>
      <c r="BR173" s="95"/>
      <c r="BS173" s="95"/>
      <c r="BT173" s="95"/>
      <c r="BU173" s="95"/>
      <c r="BV173" s="95"/>
      <c r="BW173" s="129"/>
      <c r="BX173" s="129"/>
      <c r="BY173" s="129"/>
      <c r="BZ173" s="129"/>
      <c r="CA173" s="129"/>
      <c r="CB173" s="129"/>
      <c r="CC173" s="95"/>
      <c r="CD173" s="95"/>
      <c r="CE173" s="95"/>
      <c r="CF173" s="95"/>
      <c r="CG173" s="95"/>
      <c r="CH173" s="95"/>
      <c r="CI173" s="129"/>
      <c r="CJ173" s="129"/>
      <c r="CK173" s="129"/>
      <c r="CL173" s="129"/>
      <c r="CM173" s="129"/>
      <c r="CN173" s="129"/>
      <c r="CO173" s="117"/>
      <c r="CP173" s="117"/>
      <c r="CQ173" s="117"/>
      <c r="CR173" s="117"/>
      <c r="CS173" s="117"/>
      <c r="CT173" s="117"/>
      <c r="CU173" s="191"/>
      <c r="CV173" s="191"/>
      <c r="CW173" s="191"/>
      <c r="CX173" s="191"/>
      <c r="CY173" s="191"/>
      <c r="CZ173" s="191"/>
      <c r="DA173" s="95"/>
      <c r="DB173" s="95"/>
      <c r="DC173" s="95"/>
      <c r="DD173" s="95"/>
      <c r="DE173" s="95"/>
      <c r="DF173" s="95"/>
      <c r="DG173" s="129"/>
      <c r="DH173" s="129"/>
      <c r="DI173" s="129"/>
      <c r="DJ173" s="129"/>
      <c r="DK173" s="129"/>
      <c r="DL173" s="129"/>
      <c r="DT173" s="187"/>
      <c r="DU173" s="129"/>
      <c r="DV173" s="129"/>
      <c r="DW173" s="129"/>
      <c r="DX173" s="129"/>
      <c r="DY173" s="129"/>
      <c r="DZ173" s="129"/>
      <c r="EH173" s="192"/>
      <c r="EI173" s="129"/>
      <c r="EJ173" s="129"/>
      <c r="EK173" s="129"/>
      <c r="EL173" s="129"/>
      <c r="EM173" s="129"/>
      <c r="EN173" s="129"/>
    </row>
    <row r="174" spans="2:144" s="4" customFormat="1">
      <c r="B174" s="35"/>
      <c r="C174" s="35"/>
      <c r="D174" s="35"/>
      <c r="E174" s="35"/>
      <c r="F174" s="35"/>
      <c r="G174" s="35"/>
      <c r="H174" s="35"/>
      <c r="I174" s="129"/>
      <c r="J174" s="129"/>
      <c r="K174" s="129"/>
      <c r="L174" s="129"/>
      <c r="M174" s="129"/>
      <c r="N174" s="129"/>
      <c r="O174" s="129"/>
      <c r="W174" s="187"/>
      <c r="X174" s="129"/>
      <c r="Y174" s="129"/>
      <c r="Z174" s="129"/>
      <c r="AA174" s="129"/>
      <c r="AB174" s="129"/>
      <c r="AC174" s="129"/>
      <c r="AH174" s="187"/>
      <c r="AK174" s="187"/>
      <c r="AL174" s="129"/>
      <c r="AM174" s="129"/>
      <c r="AN174" s="129"/>
      <c r="AO174" s="129"/>
      <c r="AP174" s="129"/>
      <c r="AX174" s="95"/>
      <c r="AY174" s="129"/>
      <c r="AZ174" s="129"/>
      <c r="BA174" s="129"/>
      <c r="BB174" s="129"/>
      <c r="BC174" s="129"/>
      <c r="BL174" s="129"/>
      <c r="BM174" s="129"/>
      <c r="BN174" s="129"/>
      <c r="BO174" s="129"/>
      <c r="BP174" s="129"/>
      <c r="BQ174" s="95"/>
      <c r="BR174" s="95"/>
      <c r="BS174" s="95"/>
      <c r="BT174" s="95"/>
      <c r="BU174" s="95"/>
      <c r="BV174" s="95"/>
      <c r="BW174" s="129"/>
      <c r="BX174" s="129"/>
      <c r="BY174" s="129"/>
      <c r="BZ174" s="129"/>
      <c r="CA174" s="129"/>
      <c r="CB174" s="129"/>
      <c r="CC174" s="95"/>
      <c r="CD174" s="95"/>
      <c r="CE174" s="95"/>
      <c r="CF174" s="95"/>
      <c r="CG174" s="95"/>
      <c r="CH174" s="95"/>
      <c r="CI174" s="129"/>
      <c r="CJ174" s="129"/>
      <c r="CK174" s="129"/>
      <c r="CL174" s="129"/>
      <c r="CM174" s="129"/>
      <c r="CN174" s="129"/>
      <c r="CO174" s="117"/>
      <c r="CP174" s="117"/>
      <c r="CQ174" s="117"/>
      <c r="CR174" s="117"/>
      <c r="CS174" s="117"/>
      <c r="CT174" s="117"/>
      <c r="CU174" s="191"/>
      <c r="CV174" s="191"/>
      <c r="CW174" s="191"/>
      <c r="CX174" s="191"/>
      <c r="CY174" s="191"/>
      <c r="CZ174" s="191"/>
      <c r="DA174" s="95"/>
      <c r="DB174" s="95"/>
      <c r="DC174" s="95"/>
      <c r="DD174" s="95"/>
      <c r="DE174" s="95"/>
      <c r="DF174" s="95"/>
      <c r="DG174" s="129"/>
      <c r="DH174" s="129"/>
      <c r="DI174" s="129"/>
      <c r="DJ174" s="129"/>
      <c r="DK174" s="129"/>
      <c r="DL174" s="129"/>
      <c r="DT174" s="187"/>
      <c r="DU174" s="129"/>
      <c r="DV174" s="129"/>
      <c r="DW174" s="129"/>
      <c r="DX174" s="129"/>
      <c r="DY174" s="129"/>
      <c r="DZ174" s="129"/>
      <c r="EH174" s="192"/>
      <c r="EI174" s="129"/>
      <c r="EJ174" s="129"/>
      <c r="EK174" s="129"/>
      <c r="EL174" s="129"/>
      <c r="EM174" s="129"/>
      <c r="EN174" s="129"/>
    </row>
    <row r="175" spans="2:144" s="4" customFormat="1">
      <c r="B175" s="35"/>
      <c r="C175" s="35"/>
      <c r="D175" s="35"/>
      <c r="E175" s="35"/>
      <c r="F175" s="35"/>
      <c r="G175" s="35"/>
      <c r="H175" s="35"/>
      <c r="I175" s="129"/>
      <c r="J175" s="129"/>
      <c r="K175" s="129"/>
      <c r="L175" s="129"/>
      <c r="M175" s="129"/>
      <c r="N175" s="129"/>
      <c r="O175" s="129"/>
      <c r="W175" s="187"/>
      <c r="X175" s="129"/>
      <c r="Y175" s="129"/>
      <c r="Z175" s="129"/>
      <c r="AA175" s="129"/>
      <c r="AB175" s="129"/>
      <c r="AC175" s="129"/>
      <c r="AH175" s="187"/>
      <c r="AK175" s="187"/>
      <c r="AL175" s="129"/>
      <c r="AM175" s="129"/>
      <c r="AN175" s="129"/>
      <c r="AO175" s="129"/>
      <c r="AP175" s="129"/>
      <c r="AX175" s="95"/>
      <c r="AY175" s="129"/>
      <c r="AZ175" s="129"/>
      <c r="BA175" s="129"/>
      <c r="BB175" s="129"/>
      <c r="BC175" s="129"/>
      <c r="BL175" s="129"/>
      <c r="BM175" s="129"/>
      <c r="BN175" s="129"/>
      <c r="BO175" s="129"/>
      <c r="BP175" s="129"/>
      <c r="BQ175" s="95"/>
      <c r="BR175" s="95"/>
      <c r="BS175" s="95"/>
      <c r="BT175" s="95"/>
      <c r="BU175" s="95"/>
      <c r="BV175" s="95"/>
      <c r="BW175" s="129"/>
      <c r="BX175" s="129"/>
      <c r="BY175" s="129"/>
      <c r="BZ175" s="129"/>
      <c r="CA175" s="129"/>
      <c r="CB175" s="129"/>
      <c r="CC175" s="95"/>
      <c r="CD175" s="95"/>
      <c r="CE175" s="95"/>
      <c r="CF175" s="95"/>
      <c r="CG175" s="95"/>
      <c r="CH175" s="95"/>
      <c r="CI175" s="129"/>
      <c r="CJ175" s="129"/>
      <c r="CK175" s="129"/>
      <c r="CL175" s="129"/>
      <c r="CM175" s="129"/>
      <c r="CN175" s="129"/>
      <c r="CO175" s="117"/>
      <c r="CP175" s="117"/>
      <c r="CQ175" s="117"/>
      <c r="CR175" s="117"/>
      <c r="CS175" s="117"/>
      <c r="CT175" s="117"/>
      <c r="CU175" s="191"/>
      <c r="CV175" s="191"/>
      <c r="CW175" s="191"/>
      <c r="CX175" s="191"/>
      <c r="CY175" s="191"/>
      <c r="CZ175" s="191"/>
      <c r="DA175" s="95"/>
      <c r="DB175" s="95"/>
      <c r="DC175" s="95"/>
      <c r="DD175" s="95"/>
      <c r="DE175" s="95"/>
      <c r="DF175" s="95"/>
      <c r="DG175" s="129"/>
      <c r="DH175" s="129"/>
      <c r="DI175" s="129"/>
      <c r="DJ175" s="129"/>
      <c r="DK175" s="129"/>
      <c r="DL175" s="129"/>
      <c r="DT175" s="187"/>
      <c r="DU175" s="129"/>
      <c r="DV175" s="129"/>
      <c r="DW175" s="129"/>
      <c r="DX175" s="129"/>
      <c r="DY175" s="129"/>
      <c r="DZ175" s="129"/>
      <c r="EH175" s="192"/>
      <c r="EI175" s="129"/>
      <c r="EJ175" s="129"/>
      <c r="EK175" s="129"/>
      <c r="EL175" s="129"/>
      <c r="EM175" s="129"/>
      <c r="EN175" s="129"/>
    </row>
    <row r="176" spans="2:144" s="4" customFormat="1">
      <c r="B176" s="35"/>
      <c r="C176" s="35"/>
      <c r="D176" s="35"/>
      <c r="E176" s="35"/>
      <c r="F176" s="35"/>
      <c r="G176" s="35"/>
      <c r="H176" s="35"/>
      <c r="I176" s="129"/>
      <c r="J176" s="129"/>
      <c r="K176" s="129"/>
      <c r="L176" s="129"/>
      <c r="M176" s="129"/>
      <c r="N176" s="129"/>
      <c r="O176" s="129"/>
      <c r="W176" s="187"/>
      <c r="X176" s="129"/>
      <c r="Y176" s="129"/>
      <c r="Z176" s="129"/>
      <c r="AA176" s="129"/>
      <c r="AB176" s="129"/>
      <c r="AC176" s="129"/>
      <c r="AH176" s="187"/>
      <c r="AK176" s="187"/>
      <c r="AL176" s="129"/>
      <c r="AM176" s="129"/>
      <c r="AN176" s="129"/>
      <c r="AO176" s="129"/>
      <c r="AP176" s="129"/>
      <c r="AX176" s="95"/>
      <c r="AY176" s="129"/>
      <c r="AZ176" s="129"/>
      <c r="BA176" s="129"/>
      <c r="BB176" s="129"/>
      <c r="BC176" s="129"/>
      <c r="BL176" s="129"/>
      <c r="BM176" s="129"/>
      <c r="BN176" s="129"/>
      <c r="BO176" s="129"/>
      <c r="BP176" s="129"/>
      <c r="BQ176" s="95"/>
      <c r="BR176" s="95"/>
      <c r="BS176" s="95"/>
      <c r="BT176" s="95"/>
      <c r="BU176" s="95"/>
      <c r="BV176" s="95"/>
      <c r="BW176" s="129"/>
      <c r="BX176" s="129"/>
      <c r="BY176" s="129"/>
      <c r="BZ176" s="129"/>
      <c r="CA176" s="129"/>
      <c r="CB176" s="129"/>
      <c r="CC176" s="95"/>
      <c r="CD176" s="95"/>
      <c r="CE176" s="95"/>
      <c r="CF176" s="95"/>
      <c r="CG176" s="95"/>
      <c r="CH176" s="95"/>
      <c r="CI176" s="129"/>
      <c r="CJ176" s="129"/>
      <c r="CK176" s="129"/>
      <c r="CL176" s="129"/>
      <c r="CM176" s="129"/>
      <c r="CN176" s="129"/>
      <c r="CO176" s="117"/>
      <c r="CP176" s="117"/>
      <c r="CQ176" s="117"/>
      <c r="CR176" s="117"/>
      <c r="CS176" s="117"/>
      <c r="CT176" s="117"/>
      <c r="CU176" s="191"/>
      <c r="CV176" s="191"/>
      <c r="CW176" s="191"/>
      <c r="CX176" s="191"/>
      <c r="CY176" s="191"/>
      <c r="CZ176" s="191"/>
      <c r="DA176" s="95"/>
      <c r="DB176" s="95"/>
      <c r="DC176" s="95"/>
      <c r="DD176" s="95"/>
      <c r="DE176" s="95"/>
      <c r="DF176" s="95"/>
      <c r="DG176" s="129"/>
      <c r="DH176" s="129"/>
      <c r="DI176" s="129"/>
      <c r="DJ176" s="129"/>
      <c r="DK176" s="129"/>
      <c r="DL176" s="129"/>
      <c r="DT176" s="187"/>
      <c r="DU176" s="129"/>
      <c r="DV176" s="129"/>
      <c r="DW176" s="129"/>
      <c r="DX176" s="129"/>
      <c r="DY176" s="129"/>
      <c r="DZ176" s="129"/>
      <c r="EH176" s="192"/>
      <c r="EI176" s="129"/>
      <c r="EJ176" s="129"/>
      <c r="EK176" s="129"/>
      <c r="EL176" s="129"/>
      <c r="EM176" s="129"/>
      <c r="EN176" s="129"/>
    </row>
    <row r="177" spans="2:144" s="4" customFormat="1">
      <c r="B177" s="35"/>
      <c r="C177" s="35"/>
      <c r="D177" s="35"/>
      <c r="E177" s="35"/>
      <c r="F177" s="35"/>
      <c r="G177" s="35"/>
      <c r="H177" s="35"/>
      <c r="I177" s="129"/>
      <c r="J177" s="129"/>
      <c r="K177" s="129"/>
      <c r="L177" s="129"/>
      <c r="M177" s="129"/>
      <c r="N177" s="129"/>
      <c r="O177" s="129"/>
      <c r="W177" s="187"/>
      <c r="X177" s="129"/>
      <c r="Y177" s="129"/>
      <c r="Z177" s="129"/>
      <c r="AA177" s="129"/>
      <c r="AB177" s="129"/>
      <c r="AC177" s="129"/>
      <c r="AH177" s="187"/>
      <c r="AK177" s="187"/>
      <c r="AL177" s="129"/>
      <c r="AM177" s="129"/>
      <c r="AN177" s="129"/>
      <c r="AO177" s="129"/>
      <c r="AP177" s="129"/>
      <c r="AX177" s="95"/>
      <c r="AY177" s="129"/>
      <c r="AZ177" s="129"/>
      <c r="BA177" s="129"/>
      <c r="BB177" s="129"/>
      <c r="BC177" s="129"/>
      <c r="BL177" s="129"/>
      <c r="BM177" s="129"/>
      <c r="BN177" s="129"/>
      <c r="BO177" s="129"/>
      <c r="BP177" s="129"/>
      <c r="BQ177" s="95"/>
      <c r="BR177" s="95"/>
      <c r="BS177" s="95"/>
      <c r="BT177" s="95"/>
      <c r="BU177" s="95"/>
      <c r="BV177" s="95"/>
      <c r="BW177" s="129"/>
      <c r="BX177" s="129"/>
      <c r="BY177" s="129"/>
      <c r="BZ177" s="129"/>
      <c r="CA177" s="129"/>
      <c r="CB177" s="129"/>
      <c r="CC177" s="95"/>
      <c r="CD177" s="95"/>
      <c r="CE177" s="95"/>
      <c r="CF177" s="95"/>
      <c r="CG177" s="95"/>
      <c r="CH177" s="95"/>
      <c r="CI177" s="129"/>
      <c r="CJ177" s="129"/>
      <c r="CK177" s="129"/>
      <c r="CL177" s="129"/>
      <c r="CM177" s="129"/>
      <c r="CN177" s="129"/>
      <c r="CO177" s="117"/>
      <c r="CP177" s="117"/>
      <c r="CQ177" s="117"/>
      <c r="CR177" s="117"/>
      <c r="CS177" s="117"/>
      <c r="CT177" s="117"/>
      <c r="CU177" s="191"/>
      <c r="CV177" s="191"/>
      <c r="CW177" s="191"/>
      <c r="CX177" s="191"/>
      <c r="CY177" s="191"/>
      <c r="CZ177" s="191"/>
      <c r="DA177" s="95"/>
      <c r="DB177" s="95"/>
      <c r="DC177" s="95"/>
      <c r="DD177" s="95"/>
      <c r="DE177" s="95"/>
      <c r="DF177" s="95"/>
      <c r="DG177" s="129"/>
      <c r="DH177" s="129"/>
      <c r="DI177" s="129"/>
      <c r="DJ177" s="129"/>
      <c r="DK177" s="129"/>
      <c r="DL177" s="129"/>
      <c r="DT177" s="187"/>
      <c r="DU177" s="129"/>
      <c r="DV177" s="129"/>
      <c r="DW177" s="129"/>
      <c r="DX177" s="129"/>
      <c r="DY177" s="129"/>
      <c r="DZ177" s="129"/>
      <c r="EH177" s="192"/>
      <c r="EI177" s="129"/>
      <c r="EJ177" s="129"/>
      <c r="EK177" s="129"/>
      <c r="EL177" s="129"/>
      <c r="EM177" s="129"/>
      <c r="EN177" s="129"/>
    </row>
    <row r="178" spans="2:144" s="4" customFormat="1">
      <c r="B178" s="35"/>
      <c r="C178" s="35"/>
      <c r="D178" s="35"/>
      <c r="E178" s="35"/>
      <c r="F178" s="35"/>
      <c r="G178" s="35"/>
      <c r="H178" s="35"/>
      <c r="I178" s="129"/>
      <c r="J178" s="129"/>
      <c r="K178" s="129"/>
      <c r="L178" s="129"/>
      <c r="M178" s="129"/>
      <c r="N178" s="129"/>
      <c r="O178" s="129"/>
      <c r="W178" s="187"/>
      <c r="X178" s="129"/>
      <c r="Y178" s="129"/>
      <c r="Z178" s="129"/>
      <c r="AA178" s="129"/>
      <c r="AB178" s="129"/>
      <c r="AC178" s="129"/>
      <c r="AH178" s="187"/>
      <c r="AK178" s="187"/>
      <c r="AL178" s="129"/>
      <c r="AM178" s="129"/>
      <c r="AN178" s="129"/>
      <c r="AO178" s="129"/>
      <c r="AP178" s="129"/>
      <c r="AX178" s="95"/>
      <c r="AY178" s="129"/>
      <c r="AZ178" s="129"/>
      <c r="BA178" s="129"/>
      <c r="BB178" s="129"/>
      <c r="BC178" s="129"/>
      <c r="BL178" s="129"/>
      <c r="BM178" s="129"/>
      <c r="BN178" s="129"/>
      <c r="BO178" s="129"/>
      <c r="BP178" s="129"/>
      <c r="BQ178" s="95"/>
      <c r="BR178" s="95"/>
      <c r="BS178" s="95"/>
      <c r="BT178" s="95"/>
      <c r="BU178" s="95"/>
      <c r="BV178" s="95"/>
      <c r="BW178" s="129"/>
      <c r="BX178" s="129"/>
      <c r="BY178" s="129"/>
      <c r="BZ178" s="129"/>
      <c r="CA178" s="129"/>
      <c r="CB178" s="129"/>
      <c r="CC178" s="95"/>
      <c r="CD178" s="95"/>
      <c r="CE178" s="95"/>
      <c r="CF178" s="95"/>
      <c r="CG178" s="95"/>
      <c r="CH178" s="95"/>
      <c r="CI178" s="129"/>
      <c r="CJ178" s="129"/>
      <c r="CK178" s="129"/>
      <c r="CL178" s="129"/>
      <c r="CM178" s="129"/>
      <c r="CN178" s="129"/>
      <c r="CO178" s="117"/>
      <c r="CP178" s="117"/>
      <c r="CQ178" s="117"/>
      <c r="CR178" s="117"/>
      <c r="CS178" s="117"/>
      <c r="CT178" s="117"/>
      <c r="CU178" s="191"/>
      <c r="CV178" s="191"/>
      <c r="CW178" s="191"/>
      <c r="CX178" s="191"/>
      <c r="CY178" s="191"/>
      <c r="CZ178" s="191"/>
      <c r="DA178" s="95"/>
      <c r="DB178" s="95"/>
      <c r="DC178" s="95"/>
      <c r="DD178" s="95"/>
      <c r="DE178" s="95"/>
      <c r="DF178" s="95"/>
      <c r="DG178" s="129"/>
      <c r="DH178" s="129"/>
      <c r="DI178" s="129"/>
      <c r="DJ178" s="129"/>
      <c r="DK178" s="129"/>
      <c r="DL178" s="129"/>
      <c r="DT178" s="187"/>
      <c r="DU178" s="129"/>
      <c r="DV178" s="129"/>
      <c r="DW178" s="129"/>
      <c r="DX178" s="129"/>
      <c r="DY178" s="129"/>
      <c r="DZ178" s="129"/>
      <c r="EH178" s="192"/>
      <c r="EI178" s="129"/>
      <c r="EJ178" s="129"/>
      <c r="EK178" s="129"/>
      <c r="EL178" s="129"/>
      <c r="EM178" s="129"/>
      <c r="EN178" s="129"/>
    </row>
    <row r="179" spans="2:144" s="4" customFormat="1">
      <c r="B179" s="35"/>
      <c r="C179" s="35"/>
      <c r="D179" s="35"/>
      <c r="E179" s="35"/>
      <c r="F179" s="35"/>
      <c r="G179" s="35"/>
      <c r="H179" s="35"/>
      <c r="I179" s="129"/>
      <c r="J179" s="129"/>
      <c r="K179" s="129"/>
      <c r="L179" s="129"/>
      <c r="M179" s="129"/>
      <c r="N179" s="129"/>
      <c r="O179" s="129"/>
      <c r="W179" s="187"/>
      <c r="X179" s="129"/>
      <c r="Y179" s="129"/>
      <c r="Z179" s="129"/>
      <c r="AA179" s="129"/>
      <c r="AB179" s="129"/>
      <c r="AC179" s="129"/>
      <c r="AH179" s="187"/>
      <c r="AK179" s="187"/>
      <c r="AL179" s="129"/>
      <c r="AM179" s="129"/>
      <c r="AN179" s="129"/>
      <c r="AO179" s="129"/>
      <c r="AP179" s="129"/>
      <c r="AX179" s="95"/>
      <c r="AY179" s="129"/>
      <c r="AZ179" s="129"/>
      <c r="BA179" s="129"/>
      <c r="BB179" s="129"/>
      <c r="BC179" s="129"/>
      <c r="BL179" s="129"/>
      <c r="BM179" s="129"/>
      <c r="BN179" s="129"/>
      <c r="BO179" s="129"/>
      <c r="BP179" s="129"/>
      <c r="BQ179" s="95"/>
      <c r="BR179" s="95"/>
      <c r="BS179" s="95"/>
      <c r="BT179" s="95"/>
      <c r="BU179" s="95"/>
      <c r="BV179" s="95"/>
      <c r="BW179" s="129"/>
      <c r="BX179" s="129"/>
      <c r="BY179" s="129"/>
      <c r="BZ179" s="129"/>
      <c r="CA179" s="129"/>
      <c r="CB179" s="129"/>
      <c r="CC179" s="95"/>
      <c r="CD179" s="95"/>
      <c r="CE179" s="95"/>
      <c r="CF179" s="95"/>
      <c r="CG179" s="95"/>
      <c r="CH179" s="95"/>
      <c r="CI179" s="129"/>
      <c r="CJ179" s="129"/>
      <c r="CK179" s="129"/>
      <c r="CL179" s="129"/>
      <c r="CM179" s="129"/>
      <c r="CN179" s="129"/>
      <c r="CO179" s="117"/>
      <c r="CP179" s="117"/>
      <c r="CQ179" s="117"/>
      <c r="CR179" s="117"/>
      <c r="CS179" s="117"/>
      <c r="CT179" s="117"/>
      <c r="CU179" s="191"/>
      <c r="CV179" s="191"/>
      <c r="CW179" s="191"/>
      <c r="CX179" s="191"/>
      <c r="CY179" s="191"/>
      <c r="CZ179" s="191"/>
      <c r="DA179" s="95"/>
      <c r="DB179" s="95"/>
      <c r="DC179" s="95"/>
      <c r="DD179" s="95"/>
      <c r="DE179" s="95"/>
      <c r="DF179" s="95"/>
      <c r="DG179" s="129"/>
      <c r="DH179" s="129"/>
      <c r="DI179" s="129"/>
      <c r="DJ179" s="129"/>
      <c r="DK179" s="129"/>
      <c r="DL179" s="129"/>
      <c r="DT179" s="187"/>
      <c r="DU179" s="129"/>
      <c r="DV179" s="129"/>
      <c r="DW179" s="129"/>
      <c r="DX179" s="129"/>
      <c r="DY179" s="129"/>
      <c r="DZ179" s="129"/>
      <c r="EH179" s="192"/>
      <c r="EI179" s="129"/>
      <c r="EJ179" s="129"/>
      <c r="EK179" s="129"/>
      <c r="EL179" s="129"/>
      <c r="EM179" s="129"/>
      <c r="EN179" s="129"/>
    </row>
    <row r="180" spans="2:144" s="4" customFormat="1">
      <c r="B180" s="35"/>
      <c r="C180" s="35"/>
      <c r="D180" s="35"/>
      <c r="E180" s="35"/>
      <c r="F180" s="35"/>
      <c r="G180" s="35"/>
      <c r="H180" s="35"/>
      <c r="I180" s="129"/>
      <c r="J180" s="129"/>
      <c r="K180" s="129"/>
      <c r="L180" s="129"/>
      <c r="M180" s="129"/>
      <c r="N180" s="129"/>
      <c r="O180" s="129"/>
      <c r="W180" s="187"/>
      <c r="X180" s="129"/>
      <c r="Y180" s="129"/>
      <c r="Z180" s="129"/>
      <c r="AA180" s="129"/>
      <c r="AB180" s="129"/>
      <c r="AC180" s="129"/>
      <c r="AH180" s="187"/>
      <c r="AK180" s="187"/>
      <c r="AL180" s="129"/>
      <c r="AM180" s="129"/>
      <c r="AN180" s="129"/>
      <c r="AO180" s="129"/>
      <c r="AP180" s="129"/>
      <c r="AX180" s="95"/>
      <c r="AY180" s="129"/>
      <c r="AZ180" s="129"/>
      <c r="BA180" s="129"/>
      <c r="BB180" s="129"/>
      <c r="BC180" s="129"/>
      <c r="BL180" s="129"/>
      <c r="BM180" s="129"/>
      <c r="BN180" s="129"/>
      <c r="BO180" s="129"/>
      <c r="BP180" s="129"/>
      <c r="BQ180" s="95"/>
      <c r="BR180" s="95"/>
      <c r="BS180" s="95"/>
      <c r="BT180" s="95"/>
      <c r="BU180" s="95"/>
      <c r="BV180" s="95"/>
      <c r="BW180" s="129"/>
      <c r="BX180" s="129"/>
      <c r="BY180" s="129"/>
      <c r="BZ180" s="129"/>
      <c r="CA180" s="129"/>
      <c r="CB180" s="129"/>
      <c r="CC180" s="95"/>
      <c r="CD180" s="95"/>
      <c r="CE180" s="95"/>
      <c r="CF180" s="95"/>
      <c r="CG180" s="95"/>
      <c r="CH180" s="95"/>
      <c r="CI180" s="129"/>
      <c r="CJ180" s="129"/>
      <c r="CK180" s="129"/>
      <c r="CL180" s="129"/>
      <c r="CM180" s="129"/>
      <c r="CN180" s="129"/>
      <c r="CO180" s="117"/>
      <c r="CP180" s="117"/>
      <c r="CQ180" s="117"/>
      <c r="CR180" s="117"/>
      <c r="CS180" s="117"/>
      <c r="CT180" s="117"/>
      <c r="CU180" s="191"/>
      <c r="CV180" s="191"/>
      <c r="CW180" s="191"/>
      <c r="CX180" s="191"/>
      <c r="CY180" s="191"/>
      <c r="CZ180" s="191"/>
      <c r="DA180" s="95"/>
      <c r="DB180" s="95"/>
      <c r="DC180" s="95"/>
      <c r="DD180" s="95"/>
      <c r="DE180" s="95"/>
      <c r="DF180" s="95"/>
      <c r="DG180" s="129"/>
      <c r="DH180" s="129"/>
      <c r="DI180" s="129"/>
      <c r="DJ180" s="129"/>
      <c r="DK180" s="129"/>
      <c r="DL180" s="129"/>
      <c r="DT180" s="187"/>
      <c r="DU180" s="129"/>
      <c r="DV180" s="129"/>
      <c r="DW180" s="129"/>
      <c r="DX180" s="129"/>
      <c r="DY180" s="129"/>
      <c r="DZ180" s="129"/>
      <c r="EH180" s="192"/>
      <c r="EI180" s="129"/>
      <c r="EJ180" s="129"/>
      <c r="EK180" s="129"/>
      <c r="EL180" s="129"/>
      <c r="EM180" s="129"/>
      <c r="EN180" s="129"/>
    </row>
    <row r="181" spans="2:144" s="4" customFormat="1">
      <c r="B181" s="35"/>
      <c r="C181" s="35"/>
      <c r="D181" s="35"/>
      <c r="E181" s="35"/>
      <c r="F181" s="35"/>
      <c r="G181" s="35"/>
      <c r="H181" s="35"/>
      <c r="I181" s="129"/>
      <c r="J181" s="129"/>
      <c r="K181" s="129"/>
      <c r="L181" s="129"/>
      <c r="M181" s="129"/>
      <c r="N181" s="129"/>
      <c r="O181" s="129"/>
      <c r="W181" s="187"/>
      <c r="X181" s="129"/>
      <c r="Y181" s="129"/>
      <c r="Z181" s="129"/>
      <c r="AA181" s="129"/>
      <c r="AB181" s="129"/>
      <c r="AC181" s="129"/>
      <c r="AH181" s="187"/>
      <c r="AK181" s="187"/>
      <c r="AL181" s="129"/>
      <c r="AM181" s="129"/>
      <c r="AN181" s="129"/>
      <c r="AO181" s="129"/>
      <c r="AP181" s="129"/>
      <c r="AX181" s="95"/>
      <c r="AY181" s="129"/>
      <c r="AZ181" s="129"/>
      <c r="BA181" s="129"/>
      <c r="BB181" s="129"/>
      <c r="BC181" s="129"/>
      <c r="BL181" s="129"/>
      <c r="BM181" s="129"/>
      <c r="BN181" s="129"/>
      <c r="BO181" s="129"/>
      <c r="BP181" s="129"/>
      <c r="BQ181" s="95"/>
      <c r="BR181" s="95"/>
      <c r="BS181" s="95"/>
      <c r="BT181" s="95"/>
      <c r="BU181" s="95"/>
      <c r="BV181" s="95"/>
      <c r="BW181" s="129"/>
      <c r="BX181" s="129"/>
      <c r="BY181" s="129"/>
      <c r="BZ181" s="129"/>
      <c r="CA181" s="129"/>
      <c r="CB181" s="129"/>
      <c r="CC181" s="95"/>
      <c r="CD181" s="95"/>
      <c r="CE181" s="95"/>
      <c r="CF181" s="95"/>
      <c r="CG181" s="95"/>
      <c r="CH181" s="95"/>
      <c r="CI181" s="129"/>
      <c r="CJ181" s="129"/>
      <c r="CK181" s="129"/>
      <c r="CL181" s="129"/>
      <c r="CM181" s="129"/>
      <c r="CN181" s="129"/>
      <c r="CO181" s="117"/>
      <c r="CP181" s="117"/>
      <c r="CQ181" s="117"/>
      <c r="CR181" s="117"/>
      <c r="CS181" s="117"/>
      <c r="CT181" s="117"/>
      <c r="CU181" s="191"/>
      <c r="CV181" s="191"/>
      <c r="CW181" s="191"/>
      <c r="CX181" s="191"/>
      <c r="CY181" s="191"/>
      <c r="CZ181" s="191"/>
      <c r="DA181" s="95"/>
      <c r="DB181" s="95"/>
      <c r="DC181" s="95"/>
      <c r="DD181" s="95"/>
      <c r="DE181" s="95"/>
      <c r="DF181" s="95"/>
      <c r="DG181" s="129"/>
      <c r="DH181" s="129"/>
      <c r="DI181" s="129"/>
      <c r="DJ181" s="129"/>
      <c r="DK181" s="129"/>
      <c r="DL181" s="129"/>
      <c r="DT181" s="187"/>
      <c r="DU181" s="129"/>
      <c r="DV181" s="129"/>
      <c r="DW181" s="129"/>
      <c r="DX181" s="129"/>
      <c r="DY181" s="129"/>
      <c r="DZ181" s="129"/>
      <c r="EH181" s="192"/>
      <c r="EI181" s="129"/>
      <c r="EJ181" s="129"/>
      <c r="EK181" s="129"/>
      <c r="EL181" s="129"/>
      <c r="EM181" s="129"/>
      <c r="EN181" s="129"/>
    </row>
    <row r="182" spans="2:144" s="4" customFormat="1">
      <c r="B182" s="35"/>
      <c r="C182" s="35"/>
      <c r="D182" s="35"/>
      <c r="E182" s="35"/>
      <c r="F182" s="35"/>
      <c r="G182" s="35"/>
      <c r="H182" s="35"/>
      <c r="I182" s="129"/>
      <c r="J182" s="129"/>
      <c r="K182" s="129"/>
      <c r="L182" s="129"/>
      <c r="M182" s="129"/>
      <c r="N182" s="129"/>
      <c r="O182" s="129"/>
      <c r="W182" s="187"/>
      <c r="X182" s="129"/>
      <c r="Y182" s="129"/>
      <c r="Z182" s="129"/>
      <c r="AA182" s="129"/>
      <c r="AB182" s="129"/>
      <c r="AC182" s="129"/>
      <c r="AH182" s="187"/>
      <c r="AK182" s="187"/>
      <c r="AL182" s="129"/>
      <c r="AM182" s="129"/>
      <c r="AN182" s="129"/>
      <c r="AO182" s="129"/>
      <c r="AP182" s="129"/>
      <c r="AX182" s="95"/>
      <c r="AY182" s="129"/>
      <c r="AZ182" s="129"/>
      <c r="BA182" s="129"/>
      <c r="BB182" s="129"/>
      <c r="BC182" s="129"/>
      <c r="BL182" s="129"/>
      <c r="BM182" s="129"/>
      <c r="BN182" s="129"/>
      <c r="BO182" s="129"/>
      <c r="BP182" s="129"/>
      <c r="BQ182" s="95"/>
      <c r="BR182" s="95"/>
      <c r="BS182" s="95"/>
      <c r="BT182" s="95"/>
      <c r="BU182" s="95"/>
      <c r="BV182" s="95"/>
      <c r="BW182" s="129"/>
      <c r="BX182" s="129"/>
      <c r="BY182" s="129"/>
      <c r="BZ182" s="129"/>
      <c r="CA182" s="129"/>
      <c r="CB182" s="129"/>
      <c r="CC182" s="95"/>
      <c r="CD182" s="95"/>
      <c r="CE182" s="95"/>
      <c r="CF182" s="95"/>
      <c r="CG182" s="95"/>
      <c r="CH182" s="95"/>
      <c r="CI182" s="129"/>
      <c r="CJ182" s="129"/>
      <c r="CK182" s="129"/>
      <c r="CL182" s="129"/>
      <c r="CM182" s="129"/>
      <c r="CN182" s="129"/>
      <c r="CO182" s="117"/>
      <c r="CP182" s="117"/>
      <c r="CQ182" s="117"/>
      <c r="CR182" s="117"/>
      <c r="CS182" s="117"/>
      <c r="CT182" s="117"/>
      <c r="CU182" s="191"/>
      <c r="CV182" s="191"/>
      <c r="CW182" s="191"/>
      <c r="CX182" s="191"/>
      <c r="CY182" s="191"/>
      <c r="CZ182" s="191"/>
      <c r="DA182" s="95"/>
      <c r="DB182" s="95"/>
      <c r="DC182" s="95"/>
      <c r="DD182" s="95"/>
      <c r="DE182" s="95"/>
      <c r="DF182" s="95"/>
      <c r="DG182" s="129"/>
      <c r="DH182" s="129"/>
      <c r="DI182" s="129"/>
      <c r="DJ182" s="129"/>
      <c r="DK182" s="129"/>
      <c r="DL182" s="129"/>
      <c r="DT182" s="187"/>
      <c r="DU182" s="129"/>
      <c r="DV182" s="129"/>
      <c r="DW182" s="129"/>
      <c r="DX182" s="129"/>
      <c r="DY182" s="129"/>
      <c r="DZ182" s="129"/>
      <c r="EH182" s="192"/>
      <c r="EI182" s="129"/>
      <c r="EJ182" s="129"/>
      <c r="EK182" s="129"/>
      <c r="EL182" s="129"/>
      <c r="EM182" s="129"/>
      <c r="EN182" s="129"/>
    </row>
    <row r="183" spans="2:144" s="4" customFormat="1">
      <c r="B183" s="35"/>
      <c r="C183" s="35"/>
      <c r="D183" s="35"/>
      <c r="E183" s="35"/>
      <c r="F183" s="35"/>
      <c r="G183" s="35"/>
      <c r="H183" s="35"/>
      <c r="I183" s="129"/>
      <c r="J183" s="129"/>
      <c r="K183" s="129"/>
      <c r="L183" s="129"/>
      <c r="M183" s="129"/>
      <c r="N183" s="129"/>
      <c r="O183" s="129"/>
      <c r="W183" s="187"/>
      <c r="X183" s="129"/>
      <c r="Y183" s="129"/>
      <c r="Z183" s="129"/>
      <c r="AA183" s="129"/>
      <c r="AB183" s="129"/>
      <c r="AC183" s="129"/>
      <c r="AH183" s="187"/>
      <c r="AK183" s="187"/>
      <c r="AL183" s="129"/>
      <c r="AM183" s="129"/>
      <c r="AN183" s="129"/>
      <c r="AO183" s="129"/>
      <c r="AP183" s="129"/>
      <c r="AX183" s="95"/>
      <c r="AY183" s="129"/>
      <c r="AZ183" s="129"/>
      <c r="BA183" s="129"/>
      <c r="BB183" s="129"/>
      <c r="BC183" s="129"/>
      <c r="BL183" s="129"/>
      <c r="BM183" s="129"/>
      <c r="BN183" s="129"/>
      <c r="BO183" s="129"/>
      <c r="BP183" s="129"/>
      <c r="BQ183" s="95"/>
      <c r="BR183" s="95"/>
      <c r="BS183" s="95"/>
      <c r="BT183" s="95"/>
      <c r="BU183" s="95"/>
      <c r="BV183" s="95"/>
      <c r="BW183" s="129"/>
      <c r="BX183" s="129"/>
      <c r="BY183" s="129"/>
      <c r="BZ183" s="129"/>
      <c r="CA183" s="129"/>
      <c r="CB183" s="129"/>
      <c r="CC183" s="95"/>
      <c r="CD183" s="95"/>
      <c r="CE183" s="95"/>
      <c r="CF183" s="95"/>
      <c r="CG183" s="95"/>
      <c r="CH183" s="95"/>
      <c r="CI183" s="129"/>
      <c r="CJ183" s="129"/>
      <c r="CK183" s="129"/>
      <c r="CL183" s="129"/>
      <c r="CM183" s="129"/>
      <c r="CN183" s="129"/>
      <c r="CO183" s="117"/>
      <c r="CP183" s="117"/>
      <c r="CQ183" s="117"/>
      <c r="CR183" s="117"/>
      <c r="CS183" s="117"/>
      <c r="CT183" s="117"/>
      <c r="CU183" s="191"/>
      <c r="CV183" s="191"/>
      <c r="CW183" s="191"/>
      <c r="CX183" s="191"/>
      <c r="CY183" s="191"/>
      <c r="CZ183" s="191"/>
      <c r="DA183" s="95"/>
      <c r="DB183" s="95"/>
      <c r="DC183" s="95"/>
      <c r="DD183" s="95"/>
      <c r="DE183" s="95"/>
      <c r="DF183" s="95"/>
      <c r="DG183" s="129"/>
      <c r="DH183" s="129"/>
      <c r="DI183" s="129"/>
      <c r="DJ183" s="129"/>
      <c r="DK183" s="129"/>
      <c r="DL183" s="129"/>
      <c r="DT183" s="187"/>
      <c r="DU183" s="129"/>
      <c r="DV183" s="129"/>
      <c r="DW183" s="129"/>
      <c r="DX183" s="129"/>
      <c r="DY183" s="129"/>
      <c r="DZ183" s="129"/>
      <c r="EH183" s="192"/>
      <c r="EI183" s="129"/>
      <c r="EJ183" s="129"/>
      <c r="EK183" s="129"/>
      <c r="EL183" s="129"/>
      <c r="EM183" s="129"/>
      <c r="EN183" s="129"/>
    </row>
    <row r="184" spans="2:144" s="4" customFormat="1">
      <c r="B184" s="35"/>
      <c r="C184" s="35"/>
      <c r="D184" s="35"/>
      <c r="E184" s="35"/>
      <c r="F184" s="35"/>
      <c r="G184" s="35"/>
      <c r="H184" s="35"/>
      <c r="I184" s="129"/>
      <c r="J184" s="129"/>
      <c r="K184" s="129"/>
      <c r="L184" s="129"/>
      <c r="M184" s="129"/>
      <c r="N184" s="129"/>
      <c r="O184" s="129"/>
      <c r="W184" s="187"/>
      <c r="X184" s="129"/>
      <c r="Y184" s="129"/>
      <c r="Z184" s="129"/>
      <c r="AA184" s="129"/>
      <c r="AB184" s="129"/>
      <c r="AC184" s="129"/>
      <c r="AH184" s="187"/>
      <c r="AK184" s="187"/>
      <c r="AL184" s="129"/>
      <c r="AM184" s="129"/>
      <c r="AN184" s="129"/>
      <c r="AO184" s="129"/>
      <c r="AP184" s="129"/>
      <c r="AX184" s="95"/>
      <c r="AY184" s="129"/>
      <c r="AZ184" s="129"/>
      <c r="BA184" s="129"/>
      <c r="BB184" s="129"/>
      <c r="BC184" s="129"/>
      <c r="BL184" s="129"/>
      <c r="BM184" s="129"/>
      <c r="BN184" s="129"/>
      <c r="BO184" s="129"/>
      <c r="BP184" s="129"/>
      <c r="BQ184" s="95"/>
      <c r="BR184" s="95"/>
      <c r="BS184" s="95"/>
      <c r="BT184" s="95"/>
      <c r="BU184" s="95"/>
      <c r="BV184" s="95"/>
      <c r="BW184" s="129"/>
      <c r="BX184" s="129"/>
      <c r="BY184" s="129"/>
      <c r="BZ184" s="129"/>
      <c r="CA184" s="129"/>
      <c r="CB184" s="129"/>
      <c r="CC184" s="95"/>
      <c r="CD184" s="95"/>
      <c r="CE184" s="95"/>
      <c r="CF184" s="95"/>
      <c r="CG184" s="95"/>
      <c r="CH184" s="95"/>
      <c r="CI184" s="129"/>
      <c r="CJ184" s="129"/>
      <c r="CK184" s="129"/>
      <c r="CL184" s="129"/>
      <c r="CM184" s="129"/>
      <c r="CN184" s="129"/>
      <c r="CO184" s="117"/>
      <c r="CP184" s="117"/>
      <c r="CQ184" s="117"/>
      <c r="CR184" s="117"/>
      <c r="CS184" s="117"/>
      <c r="CT184" s="117"/>
      <c r="CU184" s="191"/>
      <c r="CV184" s="191"/>
      <c r="CW184" s="191"/>
      <c r="CX184" s="191"/>
      <c r="CY184" s="191"/>
      <c r="CZ184" s="191"/>
      <c r="DA184" s="95"/>
      <c r="DB184" s="95"/>
      <c r="DC184" s="95"/>
      <c r="DD184" s="95"/>
      <c r="DE184" s="95"/>
      <c r="DF184" s="95"/>
      <c r="DG184" s="129"/>
      <c r="DH184" s="129"/>
      <c r="DI184" s="129"/>
      <c r="DJ184" s="129"/>
      <c r="DK184" s="129"/>
      <c r="DL184" s="129"/>
      <c r="DT184" s="187"/>
      <c r="DU184" s="129"/>
      <c r="DV184" s="129"/>
      <c r="DW184" s="129"/>
      <c r="DX184" s="129"/>
      <c r="DY184" s="129"/>
      <c r="DZ184" s="129"/>
      <c r="EH184" s="192"/>
      <c r="EI184" s="129"/>
      <c r="EJ184" s="129"/>
      <c r="EK184" s="129"/>
      <c r="EL184" s="129"/>
      <c r="EM184" s="129"/>
      <c r="EN184" s="129"/>
    </row>
    <row r="185" spans="2:144" s="4" customFormat="1">
      <c r="B185" s="35"/>
      <c r="C185" s="35"/>
      <c r="D185" s="35"/>
      <c r="E185" s="35"/>
      <c r="F185" s="35"/>
      <c r="G185" s="35"/>
      <c r="H185" s="35"/>
      <c r="I185" s="129"/>
      <c r="J185" s="129"/>
      <c r="K185" s="129"/>
      <c r="L185" s="129"/>
      <c r="M185" s="129"/>
      <c r="N185" s="129"/>
      <c r="O185" s="129"/>
      <c r="W185" s="187"/>
      <c r="X185" s="129"/>
      <c r="Y185" s="129"/>
      <c r="Z185" s="129"/>
      <c r="AA185" s="129"/>
      <c r="AB185" s="129"/>
      <c r="AC185" s="129"/>
      <c r="AH185" s="187"/>
      <c r="AK185" s="187"/>
      <c r="AL185" s="129"/>
      <c r="AM185" s="129"/>
      <c r="AN185" s="129"/>
      <c r="AO185" s="129"/>
      <c r="AP185" s="129"/>
      <c r="AX185" s="95"/>
      <c r="AY185" s="129"/>
      <c r="AZ185" s="129"/>
      <c r="BA185" s="129"/>
      <c r="BB185" s="129"/>
      <c r="BC185" s="129"/>
      <c r="BL185" s="129"/>
      <c r="BM185" s="129"/>
      <c r="BN185" s="129"/>
      <c r="BO185" s="129"/>
      <c r="BP185" s="129"/>
      <c r="BQ185" s="95"/>
      <c r="BR185" s="95"/>
      <c r="BS185" s="95"/>
      <c r="BT185" s="95"/>
      <c r="BU185" s="95"/>
      <c r="BV185" s="95"/>
      <c r="BW185" s="129"/>
      <c r="BX185" s="129"/>
      <c r="BY185" s="129"/>
      <c r="BZ185" s="129"/>
      <c r="CA185" s="129"/>
      <c r="CB185" s="129"/>
      <c r="CC185" s="95"/>
      <c r="CD185" s="95"/>
      <c r="CE185" s="95"/>
      <c r="CF185" s="95"/>
      <c r="CG185" s="95"/>
      <c r="CH185" s="95"/>
      <c r="CI185" s="129"/>
      <c r="CJ185" s="129"/>
      <c r="CK185" s="129"/>
      <c r="CL185" s="129"/>
      <c r="CM185" s="129"/>
      <c r="CN185" s="129"/>
      <c r="CO185" s="117"/>
      <c r="CP185" s="117"/>
      <c r="CQ185" s="117"/>
      <c r="CR185" s="117"/>
      <c r="CS185" s="117"/>
      <c r="CT185" s="117"/>
      <c r="CU185" s="191"/>
      <c r="CV185" s="191"/>
      <c r="CW185" s="191"/>
      <c r="CX185" s="191"/>
      <c r="CY185" s="191"/>
      <c r="CZ185" s="191"/>
      <c r="DA185" s="95"/>
      <c r="DB185" s="95"/>
      <c r="DC185" s="95"/>
      <c r="DD185" s="95"/>
      <c r="DE185" s="95"/>
      <c r="DF185" s="95"/>
      <c r="DG185" s="129"/>
      <c r="DH185" s="129"/>
      <c r="DI185" s="129"/>
      <c r="DJ185" s="129"/>
      <c r="DK185" s="129"/>
      <c r="DL185" s="129"/>
      <c r="DT185" s="187"/>
      <c r="DU185" s="129"/>
      <c r="DV185" s="129"/>
      <c r="DW185" s="129"/>
      <c r="DX185" s="129"/>
      <c r="DY185" s="129"/>
      <c r="DZ185" s="129"/>
      <c r="EH185" s="192"/>
      <c r="EI185" s="129"/>
      <c r="EJ185" s="129"/>
      <c r="EK185" s="129"/>
      <c r="EL185" s="129"/>
      <c r="EM185" s="129"/>
      <c r="EN185" s="129"/>
    </row>
    <row r="186" spans="2:144" s="4" customFormat="1">
      <c r="B186" s="35"/>
      <c r="C186" s="35"/>
      <c r="D186" s="35"/>
      <c r="E186" s="35"/>
      <c r="F186" s="35"/>
      <c r="G186" s="35"/>
      <c r="H186" s="35"/>
      <c r="I186" s="129"/>
      <c r="J186" s="129"/>
      <c r="K186" s="129"/>
      <c r="L186" s="129"/>
      <c r="M186" s="129"/>
      <c r="N186" s="129"/>
      <c r="O186" s="129"/>
      <c r="W186" s="187"/>
      <c r="X186" s="129"/>
      <c r="Y186" s="129"/>
      <c r="Z186" s="129"/>
      <c r="AA186" s="129"/>
      <c r="AB186" s="129"/>
      <c r="AC186" s="129"/>
      <c r="AH186" s="187"/>
      <c r="AK186" s="187"/>
      <c r="AL186" s="129"/>
      <c r="AM186" s="129"/>
      <c r="AN186" s="129"/>
      <c r="AO186" s="129"/>
      <c r="AP186" s="129"/>
      <c r="AX186" s="95"/>
      <c r="AY186" s="129"/>
      <c r="AZ186" s="129"/>
      <c r="BA186" s="129"/>
      <c r="BB186" s="129"/>
      <c r="BC186" s="129"/>
      <c r="BL186" s="129"/>
      <c r="BM186" s="129"/>
      <c r="BN186" s="129"/>
      <c r="BO186" s="129"/>
      <c r="BP186" s="129"/>
      <c r="BQ186" s="95"/>
      <c r="BR186" s="95"/>
      <c r="BS186" s="95"/>
      <c r="BT186" s="95"/>
      <c r="BU186" s="95"/>
      <c r="BV186" s="95"/>
      <c r="BW186" s="129"/>
      <c r="BX186" s="129"/>
      <c r="BY186" s="129"/>
      <c r="BZ186" s="129"/>
      <c r="CA186" s="129"/>
      <c r="CB186" s="129"/>
      <c r="CC186" s="95"/>
      <c r="CD186" s="95"/>
      <c r="CE186" s="95"/>
      <c r="CF186" s="95"/>
      <c r="CG186" s="95"/>
      <c r="CH186" s="95"/>
      <c r="CI186" s="129"/>
      <c r="CJ186" s="129"/>
      <c r="CK186" s="129"/>
      <c r="CL186" s="129"/>
      <c r="CM186" s="129"/>
      <c r="CN186" s="129"/>
      <c r="CO186" s="117"/>
      <c r="CP186" s="117"/>
      <c r="CQ186" s="117"/>
      <c r="CR186" s="117"/>
      <c r="CS186" s="117"/>
      <c r="CT186" s="117"/>
      <c r="CU186" s="191"/>
      <c r="CV186" s="191"/>
      <c r="CW186" s="191"/>
      <c r="CX186" s="191"/>
      <c r="CY186" s="191"/>
      <c r="CZ186" s="191"/>
      <c r="DA186" s="95"/>
      <c r="DB186" s="95"/>
      <c r="DC186" s="95"/>
      <c r="DD186" s="95"/>
      <c r="DE186" s="95"/>
      <c r="DF186" s="95"/>
      <c r="DG186" s="129"/>
      <c r="DH186" s="129"/>
      <c r="DI186" s="129"/>
      <c r="DJ186" s="129"/>
      <c r="DK186" s="129"/>
      <c r="DL186" s="129"/>
      <c r="DT186" s="187"/>
      <c r="DU186" s="129"/>
      <c r="DV186" s="129"/>
      <c r="DW186" s="129"/>
      <c r="DX186" s="129"/>
      <c r="DY186" s="129"/>
      <c r="DZ186" s="129"/>
      <c r="EH186" s="192"/>
      <c r="EI186" s="129"/>
      <c r="EJ186" s="129"/>
      <c r="EK186" s="129"/>
      <c r="EL186" s="129"/>
      <c r="EM186" s="129"/>
      <c r="EN186" s="129"/>
    </row>
    <row r="187" spans="2:144" s="4" customFormat="1">
      <c r="B187" s="35"/>
      <c r="C187" s="35"/>
      <c r="D187" s="35"/>
      <c r="E187" s="35"/>
      <c r="F187" s="35"/>
      <c r="G187" s="35"/>
      <c r="H187" s="35"/>
      <c r="I187" s="129"/>
      <c r="J187" s="129"/>
      <c r="K187" s="129"/>
      <c r="L187" s="129"/>
      <c r="M187" s="129"/>
      <c r="N187" s="129"/>
      <c r="O187" s="129"/>
      <c r="W187" s="187"/>
      <c r="X187" s="129"/>
      <c r="Y187" s="129"/>
      <c r="Z187" s="129"/>
      <c r="AA187" s="129"/>
      <c r="AB187" s="129"/>
      <c r="AC187" s="129"/>
      <c r="AH187" s="187"/>
      <c r="AK187" s="187"/>
      <c r="AL187" s="129"/>
      <c r="AM187" s="129"/>
      <c r="AN187" s="129"/>
      <c r="AO187" s="129"/>
      <c r="AP187" s="129"/>
      <c r="AX187" s="95"/>
      <c r="AY187" s="129"/>
      <c r="AZ187" s="129"/>
      <c r="BA187" s="129"/>
      <c r="BB187" s="129"/>
      <c r="BC187" s="129"/>
      <c r="BL187" s="129"/>
      <c r="BM187" s="129"/>
      <c r="BN187" s="129"/>
      <c r="BO187" s="129"/>
      <c r="BP187" s="129"/>
      <c r="BQ187" s="95"/>
      <c r="BR187" s="95"/>
      <c r="BS187" s="95"/>
      <c r="BT187" s="95"/>
      <c r="BU187" s="95"/>
      <c r="BV187" s="95"/>
      <c r="BW187" s="129"/>
      <c r="BX187" s="129"/>
      <c r="BY187" s="129"/>
      <c r="BZ187" s="129"/>
      <c r="CA187" s="129"/>
      <c r="CB187" s="129"/>
      <c r="CC187" s="95"/>
      <c r="CD187" s="95"/>
      <c r="CE187" s="95"/>
      <c r="CF187" s="95"/>
      <c r="CG187" s="95"/>
      <c r="CH187" s="95"/>
      <c r="CI187" s="129"/>
      <c r="CJ187" s="129"/>
      <c r="CK187" s="129"/>
      <c r="CL187" s="129"/>
      <c r="CM187" s="129"/>
      <c r="CN187" s="129"/>
      <c r="CO187" s="117"/>
      <c r="CP187" s="117"/>
      <c r="CQ187" s="117"/>
      <c r="CR187" s="117"/>
      <c r="CS187" s="117"/>
      <c r="CT187" s="117"/>
      <c r="CU187" s="191"/>
      <c r="CV187" s="191"/>
      <c r="CW187" s="191"/>
      <c r="CX187" s="191"/>
      <c r="CY187" s="191"/>
      <c r="CZ187" s="191"/>
      <c r="DA187" s="95"/>
      <c r="DB187" s="95"/>
      <c r="DC187" s="95"/>
      <c r="DD187" s="95"/>
      <c r="DE187" s="95"/>
      <c r="DF187" s="95"/>
      <c r="DG187" s="129"/>
      <c r="DH187" s="129"/>
      <c r="DI187" s="129"/>
      <c r="DJ187" s="129"/>
      <c r="DK187" s="129"/>
      <c r="DL187" s="129"/>
      <c r="DT187" s="187"/>
      <c r="DU187" s="129"/>
      <c r="DV187" s="129"/>
      <c r="DW187" s="129"/>
      <c r="DX187" s="129"/>
      <c r="DY187" s="129"/>
      <c r="DZ187" s="129"/>
      <c r="EH187" s="192"/>
      <c r="EI187" s="129"/>
      <c r="EJ187" s="129"/>
      <c r="EK187" s="129"/>
      <c r="EL187" s="129"/>
      <c r="EM187" s="129"/>
      <c r="EN187" s="129"/>
    </row>
    <row r="188" spans="2:144" s="4" customFormat="1">
      <c r="B188" s="35"/>
      <c r="C188" s="35"/>
      <c r="D188" s="35"/>
      <c r="E188" s="35"/>
      <c r="F188" s="35"/>
      <c r="G188" s="35"/>
      <c r="H188" s="35"/>
      <c r="I188" s="129"/>
      <c r="J188" s="129"/>
      <c r="K188" s="129"/>
      <c r="L188" s="129"/>
      <c r="M188" s="129"/>
      <c r="N188" s="129"/>
      <c r="O188" s="129"/>
      <c r="W188" s="187"/>
      <c r="X188" s="129"/>
      <c r="Y188" s="129"/>
      <c r="Z188" s="129"/>
      <c r="AA188" s="129"/>
      <c r="AB188" s="129"/>
      <c r="AC188" s="129"/>
      <c r="AH188" s="187"/>
      <c r="AK188" s="187"/>
      <c r="AL188" s="129"/>
      <c r="AM188" s="129"/>
      <c r="AN188" s="129"/>
      <c r="AO188" s="129"/>
      <c r="AP188" s="129"/>
      <c r="AX188" s="95"/>
      <c r="AY188" s="129"/>
      <c r="AZ188" s="129"/>
      <c r="BA188" s="129"/>
      <c r="BB188" s="129"/>
      <c r="BC188" s="129"/>
      <c r="BL188" s="129"/>
      <c r="BM188" s="129"/>
      <c r="BN188" s="129"/>
      <c r="BO188" s="129"/>
      <c r="BP188" s="129"/>
      <c r="BQ188" s="95"/>
      <c r="BR188" s="95"/>
      <c r="BS188" s="95"/>
      <c r="BT188" s="95"/>
      <c r="BU188" s="95"/>
      <c r="BV188" s="95"/>
      <c r="BW188" s="129"/>
      <c r="BX188" s="129"/>
      <c r="BY188" s="129"/>
      <c r="BZ188" s="129"/>
      <c r="CA188" s="129"/>
      <c r="CB188" s="129"/>
      <c r="CC188" s="95"/>
      <c r="CD188" s="95"/>
      <c r="CE188" s="95"/>
      <c r="CF188" s="95"/>
      <c r="CG188" s="95"/>
      <c r="CH188" s="95"/>
      <c r="CI188" s="129"/>
      <c r="CJ188" s="129"/>
      <c r="CK188" s="129"/>
      <c r="CL188" s="129"/>
      <c r="CM188" s="129"/>
      <c r="CN188" s="129"/>
      <c r="CO188" s="117"/>
      <c r="CP188" s="117"/>
      <c r="CQ188" s="117"/>
      <c r="CR188" s="117"/>
      <c r="CS188" s="117"/>
      <c r="CT188" s="117"/>
      <c r="CU188" s="191"/>
      <c r="CV188" s="191"/>
      <c r="CW188" s="191"/>
      <c r="CX188" s="191"/>
      <c r="CY188" s="191"/>
      <c r="CZ188" s="191"/>
      <c r="DA188" s="95"/>
      <c r="DB188" s="95"/>
      <c r="DC188" s="95"/>
      <c r="DD188" s="95"/>
      <c r="DE188" s="95"/>
      <c r="DF188" s="95"/>
      <c r="DG188" s="129"/>
      <c r="DH188" s="129"/>
      <c r="DI188" s="129"/>
      <c r="DJ188" s="129"/>
      <c r="DK188" s="129"/>
      <c r="DL188" s="129"/>
      <c r="DT188" s="187"/>
      <c r="DU188" s="129"/>
      <c r="DV188" s="129"/>
      <c r="DW188" s="129"/>
      <c r="DX188" s="129"/>
      <c r="DY188" s="129"/>
      <c r="DZ188" s="129"/>
      <c r="EH188" s="192"/>
      <c r="EI188" s="129"/>
      <c r="EJ188" s="129"/>
      <c r="EK188" s="129"/>
      <c r="EL188" s="129"/>
      <c r="EM188" s="129"/>
      <c r="EN188" s="129"/>
    </row>
    <row r="189" spans="2:144" s="4" customFormat="1">
      <c r="B189" s="35"/>
      <c r="C189" s="35"/>
      <c r="D189" s="35"/>
      <c r="E189" s="35"/>
      <c r="F189" s="35"/>
      <c r="G189" s="35"/>
      <c r="H189" s="35"/>
      <c r="I189" s="129"/>
      <c r="J189" s="129"/>
      <c r="K189" s="129"/>
      <c r="L189" s="129"/>
      <c r="M189" s="129"/>
      <c r="N189" s="129"/>
      <c r="O189" s="129"/>
      <c r="W189" s="187"/>
      <c r="X189" s="129"/>
      <c r="Y189" s="129"/>
      <c r="Z189" s="129"/>
      <c r="AA189" s="129"/>
      <c r="AB189" s="129"/>
      <c r="AC189" s="129"/>
      <c r="AH189" s="187"/>
      <c r="AK189" s="187"/>
      <c r="AL189" s="129"/>
      <c r="AM189" s="129"/>
      <c r="AN189" s="129"/>
      <c r="AO189" s="129"/>
      <c r="AP189" s="129"/>
      <c r="AX189" s="95"/>
      <c r="AY189" s="129"/>
      <c r="AZ189" s="129"/>
      <c r="BA189" s="129"/>
      <c r="BB189" s="129"/>
      <c r="BC189" s="129"/>
      <c r="BL189" s="129"/>
      <c r="BM189" s="129"/>
      <c r="BN189" s="129"/>
      <c r="BO189" s="129"/>
      <c r="BP189" s="129"/>
      <c r="BQ189" s="95"/>
      <c r="BR189" s="95"/>
      <c r="BS189" s="95"/>
      <c r="BT189" s="95"/>
      <c r="BU189" s="95"/>
      <c r="BV189" s="95"/>
      <c r="BW189" s="129"/>
      <c r="BX189" s="129"/>
      <c r="BY189" s="129"/>
      <c r="BZ189" s="129"/>
      <c r="CA189" s="129"/>
      <c r="CB189" s="129"/>
      <c r="CC189" s="95"/>
      <c r="CD189" s="95"/>
      <c r="CE189" s="95"/>
      <c r="CF189" s="95"/>
      <c r="CG189" s="95"/>
      <c r="CH189" s="95"/>
      <c r="CI189" s="129"/>
      <c r="CJ189" s="129"/>
      <c r="CK189" s="129"/>
      <c r="CL189" s="129"/>
      <c r="CM189" s="129"/>
      <c r="CN189" s="129"/>
      <c r="CO189" s="117"/>
      <c r="CP189" s="117"/>
      <c r="CQ189" s="117"/>
      <c r="CR189" s="117"/>
      <c r="CS189" s="117"/>
      <c r="CT189" s="117"/>
      <c r="CU189" s="191"/>
      <c r="CV189" s="191"/>
      <c r="CW189" s="191"/>
      <c r="CX189" s="191"/>
      <c r="CY189" s="191"/>
      <c r="CZ189" s="191"/>
      <c r="DA189" s="95"/>
      <c r="DB189" s="95"/>
      <c r="DC189" s="95"/>
      <c r="DD189" s="95"/>
      <c r="DE189" s="95"/>
      <c r="DF189" s="95"/>
      <c r="DG189" s="129"/>
      <c r="DH189" s="129"/>
      <c r="DI189" s="129"/>
      <c r="DJ189" s="129"/>
      <c r="DK189" s="129"/>
      <c r="DL189" s="129"/>
      <c r="DT189" s="187"/>
      <c r="DU189" s="129"/>
      <c r="DV189" s="129"/>
      <c r="DW189" s="129"/>
      <c r="DX189" s="129"/>
      <c r="DY189" s="129"/>
      <c r="DZ189" s="129"/>
      <c r="EH189" s="192"/>
      <c r="EI189" s="129"/>
      <c r="EJ189" s="129"/>
      <c r="EK189" s="129"/>
      <c r="EL189" s="129"/>
      <c r="EM189" s="129"/>
      <c r="EN189" s="129"/>
    </row>
    <row r="190" spans="2:144" s="4" customFormat="1">
      <c r="B190" s="35"/>
      <c r="C190" s="35"/>
      <c r="D190" s="35"/>
      <c r="E190" s="35"/>
      <c r="F190" s="35"/>
      <c r="G190" s="35"/>
      <c r="H190" s="35"/>
      <c r="I190" s="129"/>
      <c r="J190" s="129"/>
      <c r="K190" s="129"/>
      <c r="L190" s="129"/>
      <c r="M190" s="129"/>
      <c r="N190" s="129"/>
      <c r="O190" s="129"/>
      <c r="W190" s="187"/>
      <c r="X190" s="129"/>
      <c r="Y190" s="129"/>
      <c r="Z190" s="129"/>
      <c r="AA190" s="129"/>
      <c r="AB190" s="129"/>
      <c r="AC190" s="129"/>
      <c r="AH190" s="187"/>
      <c r="AK190" s="187"/>
      <c r="AL190" s="129"/>
      <c r="AM190" s="129"/>
      <c r="AN190" s="129"/>
      <c r="AO190" s="129"/>
      <c r="AP190" s="129"/>
      <c r="AX190" s="95"/>
      <c r="AY190" s="129"/>
      <c r="AZ190" s="129"/>
      <c r="BA190" s="129"/>
      <c r="BB190" s="129"/>
      <c r="BC190" s="129"/>
      <c r="BL190" s="129"/>
      <c r="BM190" s="129"/>
      <c r="BN190" s="129"/>
      <c r="BO190" s="129"/>
      <c r="BP190" s="129"/>
      <c r="BQ190" s="95"/>
      <c r="BR190" s="95"/>
      <c r="BS190" s="95"/>
      <c r="BT190" s="95"/>
      <c r="BU190" s="95"/>
      <c r="BV190" s="95"/>
      <c r="BW190" s="129"/>
      <c r="BX190" s="129"/>
      <c r="BY190" s="129"/>
      <c r="BZ190" s="129"/>
      <c r="CA190" s="129"/>
      <c r="CB190" s="129"/>
      <c r="CC190" s="95"/>
      <c r="CD190" s="95"/>
      <c r="CE190" s="95"/>
      <c r="CF190" s="95"/>
      <c r="CG190" s="95"/>
      <c r="CH190" s="95"/>
      <c r="CI190" s="129"/>
      <c r="CJ190" s="129"/>
      <c r="CK190" s="129"/>
      <c r="CL190" s="129"/>
      <c r="CM190" s="129"/>
      <c r="CN190" s="129"/>
      <c r="CO190" s="117"/>
      <c r="CP190" s="117"/>
      <c r="CQ190" s="117"/>
      <c r="CR190" s="117"/>
      <c r="CS190" s="117"/>
      <c r="CT190" s="117"/>
      <c r="CU190" s="191"/>
      <c r="CV190" s="191"/>
      <c r="CW190" s="191"/>
      <c r="CX190" s="191"/>
      <c r="CY190" s="191"/>
      <c r="CZ190" s="191"/>
      <c r="DA190" s="95"/>
      <c r="DB190" s="95"/>
      <c r="DC190" s="95"/>
      <c r="DD190" s="95"/>
      <c r="DE190" s="95"/>
      <c r="DF190" s="95"/>
      <c r="DG190" s="129"/>
      <c r="DH190" s="129"/>
      <c r="DI190" s="129"/>
      <c r="DJ190" s="129"/>
      <c r="DK190" s="129"/>
      <c r="DL190" s="129"/>
      <c r="DT190" s="187"/>
      <c r="DU190" s="129"/>
      <c r="DV190" s="129"/>
      <c r="DW190" s="129"/>
      <c r="DX190" s="129"/>
      <c r="DY190" s="129"/>
      <c r="DZ190" s="129"/>
      <c r="EH190" s="192"/>
      <c r="EI190" s="129"/>
      <c r="EJ190" s="129"/>
      <c r="EK190" s="129"/>
      <c r="EL190" s="129"/>
      <c r="EM190" s="129"/>
      <c r="EN190" s="129"/>
    </row>
    <row r="191" spans="2:144" s="4" customFormat="1">
      <c r="B191" s="35"/>
      <c r="C191" s="35"/>
      <c r="D191" s="35"/>
      <c r="E191" s="35"/>
      <c r="F191" s="35"/>
      <c r="G191" s="35"/>
      <c r="H191" s="35"/>
      <c r="I191" s="129"/>
      <c r="J191" s="129"/>
      <c r="K191" s="129"/>
      <c r="L191" s="129"/>
      <c r="M191" s="129"/>
      <c r="N191" s="129"/>
      <c r="O191" s="129"/>
      <c r="W191" s="187"/>
      <c r="X191" s="129"/>
      <c r="Y191" s="129"/>
      <c r="Z191" s="129"/>
      <c r="AA191" s="129"/>
      <c r="AB191" s="129"/>
      <c r="AC191" s="129"/>
      <c r="AH191" s="187"/>
      <c r="AK191" s="187"/>
      <c r="AL191" s="129"/>
      <c r="AM191" s="129"/>
      <c r="AN191" s="129"/>
      <c r="AO191" s="129"/>
      <c r="AP191" s="129"/>
      <c r="AX191" s="95"/>
      <c r="AY191" s="129"/>
      <c r="AZ191" s="129"/>
      <c r="BA191" s="129"/>
      <c r="BB191" s="129"/>
      <c r="BC191" s="129"/>
      <c r="BL191" s="129"/>
      <c r="BM191" s="129"/>
      <c r="BN191" s="129"/>
      <c r="BO191" s="129"/>
      <c r="BP191" s="129"/>
      <c r="BQ191" s="95"/>
      <c r="BR191" s="95"/>
      <c r="BS191" s="95"/>
      <c r="BT191" s="95"/>
      <c r="BU191" s="95"/>
      <c r="BV191" s="95"/>
      <c r="BW191" s="129"/>
      <c r="BX191" s="129"/>
      <c r="BY191" s="129"/>
      <c r="BZ191" s="129"/>
      <c r="CA191" s="129"/>
      <c r="CB191" s="129"/>
      <c r="CC191" s="95"/>
      <c r="CD191" s="95"/>
      <c r="CE191" s="95"/>
      <c r="CF191" s="95"/>
      <c r="CG191" s="95"/>
      <c r="CH191" s="95"/>
      <c r="CI191" s="129"/>
      <c r="CJ191" s="129"/>
      <c r="CK191" s="129"/>
      <c r="CL191" s="129"/>
      <c r="CM191" s="129"/>
      <c r="CN191" s="129"/>
      <c r="CO191" s="117"/>
      <c r="CP191" s="117"/>
      <c r="CQ191" s="117"/>
      <c r="CR191" s="117"/>
      <c r="CS191" s="117"/>
      <c r="CT191" s="117"/>
      <c r="CU191" s="191"/>
      <c r="CV191" s="191"/>
      <c r="CW191" s="191"/>
      <c r="CX191" s="191"/>
      <c r="CY191" s="191"/>
      <c r="CZ191" s="191"/>
      <c r="DA191" s="95"/>
      <c r="DB191" s="95"/>
      <c r="DC191" s="95"/>
      <c r="DD191" s="95"/>
      <c r="DE191" s="95"/>
      <c r="DF191" s="95"/>
      <c r="DG191" s="129"/>
      <c r="DH191" s="129"/>
      <c r="DI191" s="129"/>
      <c r="DJ191" s="129"/>
      <c r="DK191" s="129"/>
      <c r="DL191" s="129"/>
      <c r="DT191" s="187"/>
      <c r="DU191" s="129"/>
      <c r="DV191" s="129"/>
      <c r="DW191" s="129"/>
      <c r="DX191" s="129"/>
      <c r="DY191" s="129"/>
      <c r="DZ191" s="129"/>
      <c r="EH191" s="192"/>
      <c r="EI191" s="129"/>
      <c r="EJ191" s="129"/>
      <c r="EK191" s="129"/>
      <c r="EL191" s="129"/>
      <c r="EM191" s="129"/>
      <c r="EN191" s="129"/>
    </row>
    <row r="192" spans="2:144" s="4" customFormat="1">
      <c r="B192" s="35"/>
      <c r="C192" s="35"/>
      <c r="D192" s="35"/>
      <c r="E192" s="35"/>
      <c r="F192" s="35"/>
      <c r="G192" s="35"/>
      <c r="H192" s="35"/>
      <c r="I192" s="129"/>
      <c r="J192" s="129"/>
      <c r="K192" s="129"/>
      <c r="L192" s="129"/>
      <c r="M192" s="129"/>
      <c r="N192" s="129"/>
      <c r="O192" s="129"/>
      <c r="W192" s="187"/>
      <c r="X192" s="129"/>
      <c r="Y192" s="129"/>
      <c r="Z192" s="129"/>
      <c r="AA192" s="129"/>
      <c r="AB192" s="129"/>
      <c r="AC192" s="129"/>
      <c r="AH192" s="187"/>
      <c r="AK192" s="187"/>
      <c r="AL192" s="129"/>
      <c r="AM192" s="129"/>
      <c r="AN192" s="129"/>
      <c r="AO192" s="129"/>
      <c r="AP192" s="129"/>
      <c r="AX192" s="95"/>
      <c r="AY192" s="129"/>
      <c r="AZ192" s="129"/>
      <c r="BA192" s="129"/>
      <c r="BB192" s="129"/>
      <c r="BC192" s="129"/>
      <c r="BL192" s="129"/>
      <c r="BM192" s="129"/>
      <c r="BN192" s="129"/>
      <c r="BO192" s="129"/>
      <c r="BP192" s="129"/>
      <c r="BQ192" s="95"/>
      <c r="BR192" s="95"/>
      <c r="BS192" s="95"/>
      <c r="BT192" s="95"/>
      <c r="BU192" s="95"/>
      <c r="BV192" s="95"/>
      <c r="BW192" s="129"/>
      <c r="BX192" s="129"/>
      <c r="BY192" s="129"/>
      <c r="BZ192" s="129"/>
      <c r="CA192" s="129"/>
      <c r="CB192" s="129"/>
      <c r="CC192" s="95"/>
      <c r="CD192" s="95"/>
      <c r="CE192" s="95"/>
      <c r="CF192" s="95"/>
      <c r="CG192" s="95"/>
      <c r="CH192" s="95"/>
      <c r="CI192" s="129"/>
      <c r="CJ192" s="129"/>
      <c r="CK192" s="129"/>
      <c r="CL192" s="129"/>
      <c r="CM192" s="129"/>
      <c r="CN192" s="129"/>
      <c r="CO192" s="117"/>
      <c r="CP192" s="117"/>
      <c r="CQ192" s="117"/>
      <c r="CR192" s="117"/>
      <c r="CS192" s="117"/>
      <c r="CT192" s="117"/>
      <c r="CU192" s="191"/>
      <c r="CV192" s="191"/>
      <c r="CW192" s="191"/>
      <c r="CX192" s="191"/>
      <c r="CY192" s="191"/>
      <c r="CZ192" s="191"/>
      <c r="DA192" s="95"/>
      <c r="DB192" s="95"/>
      <c r="DC192" s="95"/>
      <c r="DD192" s="95"/>
      <c r="DE192" s="95"/>
      <c r="DF192" s="95"/>
      <c r="DG192" s="129"/>
      <c r="DH192" s="129"/>
      <c r="DI192" s="129"/>
      <c r="DJ192" s="129"/>
      <c r="DK192" s="129"/>
      <c r="DL192" s="129"/>
      <c r="DT192" s="187"/>
      <c r="DU192" s="129"/>
      <c r="DV192" s="129"/>
      <c r="DW192" s="129"/>
      <c r="DX192" s="129"/>
      <c r="DY192" s="129"/>
      <c r="DZ192" s="129"/>
      <c r="EH192" s="192"/>
      <c r="EI192" s="129"/>
      <c r="EJ192" s="129"/>
      <c r="EK192" s="129"/>
      <c r="EL192" s="129"/>
      <c r="EM192" s="129"/>
      <c r="EN192" s="129"/>
    </row>
    <row r="193" spans="2:144" s="4" customFormat="1">
      <c r="B193" s="35"/>
      <c r="C193" s="35"/>
      <c r="D193" s="35"/>
      <c r="E193" s="35"/>
      <c r="F193" s="35"/>
      <c r="G193" s="35"/>
      <c r="H193" s="35"/>
      <c r="I193" s="129"/>
      <c r="J193" s="129"/>
      <c r="K193" s="129"/>
      <c r="L193" s="129"/>
      <c r="M193" s="129"/>
      <c r="N193" s="129"/>
      <c r="O193" s="129"/>
      <c r="W193" s="187"/>
      <c r="X193" s="129"/>
      <c r="Y193" s="129"/>
      <c r="Z193" s="129"/>
      <c r="AA193" s="129"/>
      <c r="AB193" s="129"/>
      <c r="AC193" s="129"/>
      <c r="AH193" s="187"/>
      <c r="AK193" s="187"/>
      <c r="AL193" s="129"/>
      <c r="AM193" s="129"/>
      <c r="AN193" s="129"/>
      <c r="AO193" s="129"/>
      <c r="AP193" s="129"/>
      <c r="AX193" s="95"/>
      <c r="AY193" s="129"/>
      <c r="AZ193" s="129"/>
      <c r="BA193" s="129"/>
      <c r="BB193" s="129"/>
      <c r="BC193" s="129"/>
      <c r="BL193" s="129"/>
      <c r="BM193" s="129"/>
      <c r="BN193" s="129"/>
      <c r="BO193" s="129"/>
      <c r="BP193" s="129"/>
      <c r="BQ193" s="95"/>
      <c r="BR193" s="95"/>
      <c r="BS193" s="95"/>
      <c r="BT193" s="95"/>
      <c r="BU193" s="95"/>
      <c r="BV193" s="95"/>
      <c r="BW193" s="129"/>
      <c r="BX193" s="129"/>
      <c r="BY193" s="129"/>
      <c r="BZ193" s="129"/>
      <c r="CA193" s="129"/>
      <c r="CB193" s="129"/>
      <c r="CC193" s="95"/>
      <c r="CD193" s="95"/>
      <c r="CE193" s="95"/>
      <c r="CF193" s="95"/>
      <c r="CG193" s="95"/>
      <c r="CH193" s="95"/>
      <c r="CI193" s="129"/>
      <c r="CJ193" s="129"/>
      <c r="CK193" s="129"/>
      <c r="CL193" s="129"/>
      <c r="CM193" s="129"/>
      <c r="CN193" s="129"/>
      <c r="CO193" s="117"/>
      <c r="CP193" s="117"/>
      <c r="CQ193" s="117"/>
      <c r="CR193" s="117"/>
      <c r="CS193" s="117"/>
      <c r="CT193" s="117"/>
      <c r="CU193" s="191"/>
      <c r="CV193" s="191"/>
      <c r="CW193" s="191"/>
      <c r="CX193" s="191"/>
      <c r="CY193" s="191"/>
      <c r="CZ193" s="191"/>
      <c r="DA193" s="95"/>
      <c r="DB193" s="95"/>
      <c r="DC193" s="95"/>
      <c r="DD193" s="95"/>
      <c r="DE193" s="95"/>
      <c r="DF193" s="95"/>
      <c r="DG193" s="129"/>
      <c r="DH193" s="129"/>
      <c r="DI193" s="129"/>
      <c r="DJ193" s="129"/>
      <c r="DK193" s="129"/>
      <c r="DL193" s="129"/>
      <c r="DT193" s="187"/>
      <c r="DU193" s="129"/>
      <c r="DV193" s="129"/>
      <c r="DW193" s="129"/>
      <c r="DX193" s="129"/>
      <c r="DY193" s="129"/>
      <c r="DZ193" s="129"/>
      <c r="EH193" s="192"/>
      <c r="EI193" s="129"/>
      <c r="EJ193" s="129"/>
      <c r="EK193" s="129"/>
      <c r="EL193" s="129"/>
      <c r="EM193" s="129"/>
      <c r="EN193" s="129"/>
    </row>
    <row r="194" spans="2:144" s="4" customFormat="1">
      <c r="B194" s="35"/>
      <c r="C194" s="35"/>
      <c r="D194" s="35"/>
      <c r="E194" s="35"/>
      <c r="F194" s="35"/>
      <c r="G194" s="35"/>
      <c r="H194" s="35"/>
      <c r="I194" s="129"/>
      <c r="J194" s="129"/>
      <c r="K194" s="129"/>
      <c r="L194" s="129"/>
      <c r="M194" s="129"/>
      <c r="N194" s="129"/>
      <c r="O194" s="129"/>
      <c r="W194" s="187"/>
      <c r="X194" s="129"/>
      <c r="Y194" s="129"/>
      <c r="Z194" s="129"/>
      <c r="AA194" s="129"/>
      <c r="AB194" s="129"/>
      <c r="AC194" s="129"/>
      <c r="AH194" s="187"/>
      <c r="AK194" s="187"/>
      <c r="AL194" s="129"/>
      <c r="AM194" s="129"/>
      <c r="AN194" s="129"/>
      <c r="AO194" s="129"/>
      <c r="AP194" s="129"/>
      <c r="AX194" s="95"/>
      <c r="AY194" s="129"/>
      <c r="AZ194" s="129"/>
      <c r="BA194" s="129"/>
      <c r="BB194" s="129"/>
      <c r="BC194" s="129"/>
      <c r="BL194" s="129"/>
      <c r="BM194" s="129"/>
      <c r="BN194" s="129"/>
      <c r="BO194" s="129"/>
      <c r="BP194" s="129"/>
      <c r="BQ194" s="95"/>
      <c r="BR194" s="95"/>
      <c r="BS194" s="95"/>
      <c r="BT194" s="95"/>
      <c r="BU194" s="95"/>
      <c r="BV194" s="95"/>
      <c r="BW194" s="129"/>
      <c r="BX194" s="129"/>
      <c r="BY194" s="129"/>
      <c r="BZ194" s="129"/>
      <c r="CA194" s="129"/>
      <c r="CB194" s="129"/>
      <c r="CC194" s="95"/>
      <c r="CD194" s="95"/>
      <c r="CE194" s="95"/>
      <c r="CF194" s="95"/>
      <c r="CG194" s="95"/>
      <c r="CH194" s="95"/>
      <c r="CI194" s="129"/>
      <c r="CJ194" s="129"/>
      <c r="CK194" s="129"/>
      <c r="CL194" s="129"/>
      <c r="CM194" s="129"/>
      <c r="CN194" s="129"/>
      <c r="CO194" s="117"/>
      <c r="CP194" s="117"/>
      <c r="CQ194" s="117"/>
      <c r="CR194" s="117"/>
      <c r="CS194" s="117"/>
      <c r="CT194" s="117"/>
      <c r="CU194" s="191"/>
      <c r="CV194" s="191"/>
      <c r="CW194" s="191"/>
      <c r="CX194" s="191"/>
      <c r="CY194" s="191"/>
      <c r="CZ194" s="191"/>
      <c r="DA194" s="95"/>
      <c r="DB194" s="95"/>
      <c r="DC194" s="95"/>
      <c r="DD194" s="95"/>
      <c r="DE194" s="95"/>
      <c r="DF194" s="95"/>
      <c r="DG194" s="129"/>
      <c r="DH194" s="129"/>
      <c r="DI194" s="129"/>
      <c r="DJ194" s="129"/>
      <c r="DK194" s="129"/>
      <c r="DL194" s="129"/>
      <c r="DT194" s="187"/>
      <c r="DU194" s="129"/>
      <c r="DV194" s="129"/>
      <c r="DW194" s="129"/>
      <c r="DX194" s="129"/>
      <c r="DY194" s="129"/>
      <c r="DZ194" s="129"/>
      <c r="EH194" s="192"/>
      <c r="EI194" s="129"/>
      <c r="EJ194" s="129"/>
      <c r="EK194" s="129"/>
      <c r="EL194" s="129"/>
      <c r="EM194" s="129"/>
      <c r="EN194" s="129"/>
    </row>
    <row r="195" spans="2:144" s="4" customFormat="1">
      <c r="B195" s="35"/>
      <c r="C195" s="35"/>
      <c r="D195" s="35"/>
      <c r="E195" s="35"/>
      <c r="F195" s="35"/>
      <c r="G195" s="35"/>
      <c r="H195" s="35"/>
      <c r="I195" s="129"/>
      <c r="J195" s="129"/>
      <c r="K195" s="129"/>
      <c r="L195" s="129"/>
      <c r="M195" s="129"/>
      <c r="N195" s="129"/>
      <c r="O195" s="129"/>
      <c r="W195" s="187"/>
      <c r="X195" s="129"/>
      <c r="Y195" s="129"/>
      <c r="Z195" s="129"/>
      <c r="AA195" s="129"/>
      <c r="AB195" s="129"/>
      <c r="AC195" s="129"/>
      <c r="AH195" s="187"/>
      <c r="AK195" s="187"/>
      <c r="AL195" s="129"/>
      <c r="AM195" s="129"/>
      <c r="AN195" s="129"/>
      <c r="AO195" s="129"/>
      <c r="AP195" s="129"/>
      <c r="AX195" s="95"/>
      <c r="AY195" s="129"/>
      <c r="AZ195" s="129"/>
      <c r="BA195" s="129"/>
      <c r="BB195" s="129"/>
      <c r="BC195" s="129"/>
      <c r="BL195" s="129"/>
      <c r="BM195" s="129"/>
      <c r="BN195" s="129"/>
      <c r="BO195" s="129"/>
      <c r="BP195" s="129"/>
      <c r="BQ195" s="95"/>
      <c r="BR195" s="95"/>
      <c r="BS195" s="95"/>
      <c r="BT195" s="95"/>
      <c r="BU195" s="95"/>
      <c r="BV195" s="95"/>
      <c r="BW195" s="129"/>
      <c r="BX195" s="129"/>
      <c r="BY195" s="129"/>
      <c r="BZ195" s="129"/>
      <c r="CA195" s="129"/>
      <c r="CB195" s="129"/>
      <c r="CC195" s="95"/>
      <c r="CD195" s="95"/>
      <c r="CE195" s="95"/>
      <c r="CF195" s="95"/>
      <c r="CG195" s="95"/>
      <c r="CH195" s="95"/>
      <c r="CI195" s="129"/>
      <c r="CJ195" s="129"/>
      <c r="CK195" s="129"/>
      <c r="CL195" s="129"/>
      <c r="CM195" s="129"/>
      <c r="CN195" s="129"/>
      <c r="CO195" s="117"/>
      <c r="CP195" s="117"/>
      <c r="CQ195" s="117"/>
      <c r="CR195" s="117"/>
      <c r="CS195" s="117"/>
      <c r="CT195" s="117"/>
      <c r="CU195" s="191"/>
      <c r="CV195" s="191"/>
      <c r="CW195" s="191"/>
      <c r="CX195" s="191"/>
      <c r="CY195" s="191"/>
      <c r="CZ195" s="191"/>
      <c r="DA195" s="95"/>
      <c r="DB195" s="95"/>
      <c r="DC195" s="95"/>
      <c r="DD195" s="95"/>
      <c r="DE195" s="95"/>
      <c r="DF195" s="95"/>
      <c r="DG195" s="129"/>
      <c r="DH195" s="129"/>
      <c r="DI195" s="129"/>
      <c r="DJ195" s="129"/>
      <c r="DK195" s="129"/>
      <c r="DL195" s="129"/>
      <c r="DT195" s="187"/>
      <c r="DU195" s="129"/>
      <c r="DV195" s="129"/>
      <c r="DW195" s="129"/>
      <c r="DX195" s="129"/>
      <c r="DY195" s="129"/>
      <c r="DZ195" s="129"/>
      <c r="EH195" s="192"/>
      <c r="EI195" s="129"/>
      <c r="EJ195" s="129"/>
      <c r="EK195" s="129"/>
      <c r="EL195" s="129"/>
      <c r="EM195" s="129"/>
      <c r="EN195" s="129"/>
    </row>
    <row r="196" spans="2:144" s="4" customFormat="1">
      <c r="B196" s="35"/>
      <c r="C196" s="35"/>
      <c r="D196" s="35"/>
      <c r="E196" s="35"/>
      <c r="F196" s="35"/>
      <c r="G196" s="35"/>
      <c r="H196" s="35"/>
      <c r="I196" s="129"/>
      <c r="J196" s="129"/>
      <c r="K196" s="129"/>
      <c r="L196" s="129"/>
      <c r="M196" s="129"/>
      <c r="N196" s="129"/>
      <c r="O196" s="129"/>
      <c r="W196" s="187"/>
      <c r="X196" s="129"/>
      <c r="Y196" s="129"/>
      <c r="Z196" s="129"/>
      <c r="AA196" s="129"/>
      <c r="AB196" s="129"/>
      <c r="AC196" s="129"/>
      <c r="AH196" s="187"/>
      <c r="AK196" s="187"/>
      <c r="AL196" s="129"/>
      <c r="AM196" s="129"/>
      <c r="AN196" s="129"/>
      <c r="AO196" s="129"/>
      <c r="AP196" s="129"/>
      <c r="AX196" s="95"/>
      <c r="AY196" s="129"/>
      <c r="AZ196" s="129"/>
      <c r="BA196" s="129"/>
      <c r="BB196" s="129"/>
      <c r="BC196" s="129"/>
      <c r="BL196" s="129"/>
      <c r="BM196" s="129"/>
      <c r="BN196" s="129"/>
      <c r="BO196" s="129"/>
      <c r="BP196" s="129"/>
      <c r="BQ196" s="95"/>
      <c r="BR196" s="95"/>
      <c r="BS196" s="95"/>
      <c r="BT196" s="95"/>
      <c r="BU196" s="95"/>
      <c r="BV196" s="95"/>
      <c r="BW196" s="129"/>
      <c r="BX196" s="129"/>
      <c r="BY196" s="129"/>
      <c r="BZ196" s="129"/>
      <c r="CA196" s="129"/>
      <c r="CB196" s="129"/>
      <c r="CC196" s="95"/>
      <c r="CD196" s="95"/>
      <c r="CE196" s="95"/>
      <c r="CF196" s="95"/>
      <c r="CG196" s="95"/>
      <c r="CH196" s="95"/>
      <c r="CI196" s="129"/>
      <c r="CJ196" s="129"/>
      <c r="CK196" s="129"/>
      <c r="CL196" s="129"/>
      <c r="CM196" s="129"/>
      <c r="CN196" s="129"/>
      <c r="CO196" s="117"/>
      <c r="CP196" s="117"/>
      <c r="CQ196" s="117"/>
      <c r="CR196" s="117"/>
      <c r="CS196" s="117"/>
      <c r="CT196" s="117"/>
      <c r="CU196" s="191"/>
      <c r="CV196" s="191"/>
      <c r="CW196" s="191"/>
      <c r="CX196" s="191"/>
      <c r="CY196" s="191"/>
      <c r="CZ196" s="191"/>
      <c r="DA196" s="95"/>
      <c r="DB196" s="95"/>
      <c r="DC196" s="95"/>
      <c r="DD196" s="95"/>
      <c r="DE196" s="95"/>
      <c r="DF196" s="95"/>
      <c r="DG196" s="129"/>
      <c r="DH196" s="129"/>
      <c r="DI196" s="129"/>
      <c r="DJ196" s="129"/>
      <c r="DK196" s="129"/>
      <c r="DL196" s="129"/>
      <c r="DT196" s="187"/>
      <c r="DU196" s="129"/>
      <c r="DV196" s="129"/>
      <c r="DW196" s="129"/>
      <c r="DX196" s="129"/>
      <c r="DY196" s="129"/>
      <c r="DZ196" s="129"/>
      <c r="EH196" s="192"/>
      <c r="EI196" s="129"/>
      <c r="EJ196" s="129"/>
      <c r="EK196" s="129"/>
      <c r="EL196" s="129"/>
      <c r="EM196" s="129"/>
      <c r="EN196" s="129"/>
    </row>
    <row r="197" spans="2:144" s="4" customFormat="1">
      <c r="B197" s="35"/>
      <c r="C197" s="35"/>
      <c r="D197" s="35"/>
      <c r="E197" s="35"/>
      <c r="F197" s="35"/>
      <c r="G197" s="35"/>
      <c r="H197" s="35"/>
      <c r="I197" s="129"/>
      <c r="J197" s="129"/>
      <c r="K197" s="129"/>
      <c r="L197" s="129"/>
      <c r="M197" s="129"/>
      <c r="N197" s="129"/>
      <c r="O197" s="129"/>
      <c r="W197" s="187"/>
      <c r="X197" s="129"/>
      <c r="Y197" s="129"/>
      <c r="Z197" s="129"/>
      <c r="AA197" s="129"/>
      <c r="AB197" s="129"/>
      <c r="AC197" s="129"/>
      <c r="AH197" s="187"/>
      <c r="AK197" s="187"/>
      <c r="AL197" s="129"/>
      <c r="AM197" s="129"/>
      <c r="AN197" s="129"/>
      <c r="AO197" s="129"/>
      <c r="AP197" s="129"/>
      <c r="AX197" s="95"/>
      <c r="AY197" s="129"/>
      <c r="AZ197" s="129"/>
      <c r="BA197" s="129"/>
      <c r="BB197" s="129"/>
      <c r="BC197" s="129"/>
      <c r="BL197" s="129"/>
      <c r="BM197" s="129"/>
      <c r="BN197" s="129"/>
      <c r="BO197" s="129"/>
      <c r="BP197" s="129"/>
      <c r="BQ197" s="95"/>
      <c r="BR197" s="95"/>
      <c r="BS197" s="95"/>
      <c r="BT197" s="95"/>
      <c r="BU197" s="95"/>
      <c r="BV197" s="95"/>
      <c r="BW197" s="129"/>
      <c r="BX197" s="129"/>
      <c r="BY197" s="129"/>
      <c r="BZ197" s="129"/>
      <c r="CA197" s="129"/>
      <c r="CB197" s="129"/>
      <c r="CC197" s="95"/>
      <c r="CD197" s="95"/>
      <c r="CE197" s="95"/>
      <c r="CF197" s="95"/>
      <c r="CG197" s="95"/>
      <c r="CH197" s="95"/>
      <c r="CI197" s="129"/>
      <c r="CJ197" s="129"/>
      <c r="CK197" s="129"/>
      <c r="CL197" s="129"/>
      <c r="CM197" s="129"/>
      <c r="CN197" s="129"/>
      <c r="CO197" s="117"/>
      <c r="CP197" s="117"/>
      <c r="CQ197" s="117"/>
      <c r="CR197" s="117"/>
      <c r="CS197" s="117"/>
      <c r="CT197" s="117"/>
      <c r="CU197" s="191"/>
      <c r="CV197" s="191"/>
      <c r="CW197" s="191"/>
      <c r="CX197" s="191"/>
      <c r="CY197" s="191"/>
      <c r="CZ197" s="191"/>
      <c r="DA197" s="95"/>
      <c r="DB197" s="95"/>
      <c r="DC197" s="95"/>
      <c r="DD197" s="95"/>
      <c r="DE197" s="95"/>
      <c r="DF197" s="95"/>
      <c r="DG197" s="129"/>
      <c r="DH197" s="129"/>
      <c r="DI197" s="129"/>
      <c r="DJ197" s="129"/>
      <c r="DK197" s="129"/>
      <c r="DL197" s="129"/>
      <c r="DT197" s="187"/>
      <c r="DU197" s="129"/>
      <c r="DV197" s="129"/>
      <c r="DW197" s="129"/>
      <c r="DX197" s="129"/>
      <c r="DY197" s="129"/>
      <c r="DZ197" s="129"/>
      <c r="EH197" s="192"/>
      <c r="EI197" s="129"/>
      <c r="EJ197" s="129"/>
      <c r="EK197" s="129"/>
      <c r="EL197" s="129"/>
      <c r="EM197" s="129"/>
      <c r="EN197" s="129"/>
    </row>
    <row r="198" spans="2:144" s="4" customFormat="1">
      <c r="B198" s="35"/>
      <c r="C198" s="35"/>
      <c r="D198" s="35"/>
      <c r="E198" s="35"/>
      <c r="F198" s="35"/>
      <c r="G198" s="35"/>
      <c r="H198" s="35"/>
      <c r="I198" s="129"/>
      <c r="J198" s="129"/>
      <c r="K198" s="129"/>
      <c r="L198" s="129"/>
      <c r="M198" s="129"/>
      <c r="N198" s="129"/>
      <c r="O198" s="129"/>
      <c r="W198" s="187"/>
      <c r="X198" s="129"/>
      <c r="Y198" s="129"/>
      <c r="Z198" s="129"/>
      <c r="AA198" s="129"/>
      <c r="AB198" s="129"/>
      <c r="AC198" s="129"/>
      <c r="AH198" s="187"/>
      <c r="AK198" s="187"/>
      <c r="AL198" s="129"/>
      <c r="AM198" s="129"/>
      <c r="AN198" s="129"/>
      <c r="AO198" s="129"/>
      <c r="AP198" s="129"/>
      <c r="AX198" s="95"/>
      <c r="AY198" s="129"/>
      <c r="AZ198" s="129"/>
      <c r="BA198" s="129"/>
      <c r="BB198" s="129"/>
      <c r="BC198" s="129"/>
      <c r="BL198" s="129"/>
      <c r="BM198" s="129"/>
      <c r="BN198" s="129"/>
      <c r="BO198" s="129"/>
      <c r="BP198" s="129"/>
      <c r="BQ198" s="95"/>
      <c r="BR198" s="95"/>
      <c r="BS198" s="95"/>
      <c r="BT198" s="95"/>
      <c r="BU198" s="95"/>
      <c r="BV198" s="95"/>
      <c r="BW198" s="129"/>
      <c r="BX198" s="129"/>
      <c r="BY198" s="129"/>
      <c r="BZ198" s="129"/>
      <c r="CA198" s="129"/>
      <c r="CB198" s="129"/>
      <c r="CC198" s="95"/>
      <c r="CD198" s="95"/>
      <c r="CE198" s="95"/>
      <c r="CF198" s="95"/>
      <c r="CG198" s="95"/>
      <c r="CH198" s="95"/>
      <c r="CI198" s="129"/>
      <c r="CJ198" s="129"/>
      <c r="CK198" s="129"/>
      <c r="CL198" s="129"/>
      <c r="CM198" s="129"/>
      <c r="CN198" s="129"/>
      <c r="CO198" s="117"/>
      <c r="CP198" s="117"/>
      <c r="CQ198" s="117"/>
      <c r="CR198" s="117"/>
      <c r="CS198" s="117"/>
      <c r="CT198" s="117"/>
      <c r="CU198" s="191"/>
      <c r="CV198" s="191"/>
      <c r="CW198" s="191"/>
      <c r="CX198" s="191"/>
      <c r="CY198" s="191"/>
      <c r="CZ198" s="191"/>
      <c r="DA198" s="95"/>
      <c r="DB198" s="95"/>
      <c r="DC198" s="95"/>
      <c r="DD198" s="95"/>
      <c r="DE198" s="95"/>
      <c r="DF198" s="95"/>
      <c r="DG198" s="129"/>
      <c r="DH198" s="129"/>
      <c r="DI198" s="129"/>
      <c r="DJ198" s="129"/>
      <c r="DK198" s="129"/>
      <c r="DL198" s="129"/>
      <c r="DT198" s="187"/>
      <c r="DU198" s="129"/>
      <c r="DV198" s="129"/>
      <c r="DW198" s="129"/>
      <c r="DX198" s="129"/>
      <c r="DY198" s="129"/>
      <c r="DZ198" s="129"/>
      <c r="EH198" s="192"/>
      <c r="EI198" s="129"/>
      <c r="EJ198" s="129"/>
      <c r="EK198" s="129"/>
      <c r="EL198" s="129"/>
      <c r="EM198" s="129"/>
      <c r="EN198" s="129"/>
    </row>
    <row r="199" spans="2:144" s="4" customFormat="1">
      <c r="B199" s="35"/>
      <c r="C199" s="35"/>
      <c r="D199" s="35"/>
      <c r="E199" s="35"/>
      <c r="F199" s="35"/>
      <c r="G199" s="35"/>
      <c r="H199" s="35"/>
      <c r="I199" s="129"/>
      <c r="J199" s="129"/>
      <c r="K199" s="129"/>
      <c r="L199" s="129"/>
      <c r="M199" s="129"/>
      <c r="N199" s="129"/>
      <c r="O199" s="129"/>
      <c r="W199" s="187"/>
      <c r="X199" s="129"/>
      <c r="Y199" s="129"/>
      <c r="Z199" s="129"/>
      <c r="AA199" s="129"/>
      <c r="AB199" s="129"/>
      <c r="AC199" s="129"/>
      <c r="AH199" s="187"/>
      <c r="AK199" s="187"/>
      <c r="AL199" s="129"/>
      <c r="AM199" s="129"/>
      <c r="AN199" s="129"/>
      <c r="AO199" s="129"/>
      <c r="AP199" s="129"/>
      <c r="AX199" s="95"/>
      <c r="AY199" s="129"/>
      <c r="AZ199" s="129"/>
      <c r="BA199" s="129"/>
      <c r="BB199" s="129"/>
      <c r="BC199" s="129"/>
      <c r="BL199" s="129"/>
      <c r="BM199" s="129"/>
      <c r="BN199" s="129"/>
      <c r="BO199" s="129"/>
      <c r="BP199" s="129"/>
      <c r="BQ199" s="95"/>
      <c r="BR199" s="95"/>
      <c r="BS199" s="95"/>
      <c r="BT199" s="95"/>
      <c r="BU199" s="95"/>
      <c r="BV199" s="95"/>
      <c r="BW199" s="129"/>
      <c r="BX199" s="129"/>
      <c r="BY199" s="129"/>
      <c r="BZ199" s="129"/>
      <c r="CA199" s="129"/>
      <c r="CB199" s="129"/>
      <c r="CC199" s="95"/>
      <c r="CD199" s="95"/>
      <c r="CE199" s="95"/>
      <c r="CF199" s="95"/>
      <c r="CG199" s="95"/>
      <c r="CH199" s="95"/>
      <c r="CI199" s="129"/>
      <c r="CJ199" s="129"/>
      <c r="CK199" s="129"/>
      <c r="CL199" s="129"/>
      <c r="CM199" s="129"/>
      <c r="CN199" s="129"/>
      <c r="CO199" s="117"/>
      <c r="CP199" s="117"/>
      <c r="CQ199" s="117"/>
      <c r="CR199" s="117"/>
      <c r="CS199" s="117"/>
      <c r="CT199" s="117"/>
      <c r="CU199" s="191"/>
      <c r="CV199" s="191"/>
      <c r="CW199" s="191"/>
      <c r="CX199" s="191"/>
      <c r="CY199" s="191"/>
      <c r="CZ199" s="191"/>
      <c r="DA199" s="95"/>
      <c r="DB199" s="95"/>
      <c r="DC199" s="95"/>
      <c r="DD199" s="95"/>
      <c r="DE199" s="95"/>
      <c r="DF199" s="95"/>
      <c r="DG199" s="129"/>
      <c r="DH199" s="129"/>
      <c r="DI199" s="129"/>
      <c r="DJ199" s="129"/>
      <c r="DK199" s="129"/>
      <c r="DL199" s="129"/>
      <c r="DT199" s="187"/>
      <c r="DU199" s="129"/>
      <c r="DV199" s="129"/>
      <c r="DW199" s="129"/>
      <c r="DX199" s="129"/>
      <c r="DY199" s="129"/>
      <c r="DZ199" s="129"/>
      <c r="EH199" s="192"/>
      <c r="EI199" s="129"/>
      <c r="EJ199" s="129"/>
      <c r="EK199" s="129"/>
      <c r="EL199" s="129"/>
      <c r="EM199" s="129"/>
      <c r="EN199" s="129"/>
    </row>
    <row r="200" spans="2:144" s="4" customFormat="1">
      <c r="B200" s="35"/>
      <c r="C200" s="35"/>
      <c r="D200" s="35"/>
      <c r="E200" s="35"/>
      <c r="F200" s="35"/>
      <c r="G200" s="35"/>
      <c r="H200" s="35"/>
      <c r="I200" s="129"/>
      <c r="J200" s="129"/>
      <c r="K200" s="129"/>
      <c r="L200" s="129"/>
      <c r="M200" s="129"/>
      <c r="N200" s="129"/>
      <c r="O200" s="129"/>
      <c r="W200" s="187"/>
      <c r="X200" s="129"/>
      <c r="Y200" s="129"/>
      <c r="Z200" s="129"/>
      <c r="AA200" s="129"/>
      <c r="AB200" s="129"/>
      <c r="AC200" s="129"/>
      <c r="AH200" s="187"/>
      <c r="AK200" s="187"/>
      <c r="AL200" s="129"/>
      <c r="AM200" s="129"/>
      <c r="AN200" s="129"/>
      <c r="AO200" s="129"/>
      <c r="AP200" s="129"/>
      <c r="AX200" s="95"/>
      <c r="AY200" s="129"/>
      <c r="AZ200" s="129"/>
      <c r="BA200" s="129"/>
      <c r="BB200" s="129"/>
      <c r="BC200" s="129"/>
      <c r="BL200" s="129"/>
      <c r="BM200" s="129"/>
      <c r="BN200" s="129"/>
      <c r="BO200" s="129"/>
      <c r="BP200" s="129"/>
      <c r="BQ200" s="95"/>
      <c r="BR200" s="95"/>
      <c r="BS200" s="95"/>
      <c r="BT200" s="95"/>
      <c r="BU200" s="95"/>
      <c r="BV200" s="95"/>
      <c r="BW200" s="129"/>
      <c r="BX200" s="129"/>
      <c r="BY200" s="129"/>
      <c r="BZ200" s="129"/>
      <c r="CA200" s="129"/>
      <c r="CB200" s="129"/>
      <c r="CC200" s="95"/>
      <c r="CD200" s="95"/>
      <c r="CE200" s="95"/>
      <c r="CF200" s="95"/>
      <c r="CG200" s="95"/>
      <c r="CH200" s="95"/>
      <c r="CI200" s="129"/>
      <c r="CJ200" s="129"/>
      <c r="CK200" s="129"/>
      <c r="CL200" s="129"/>
      <c r="CM200" s="129"/>
      <c r="CN200" s="129"/>
      <c r="CO200" s="117"/>
      <c r="CP200" s="117"/>
      <c r="CQ200" s="117"/>
      <c r="CR200" s="117"/>
      <c r="CS200" s="117"/>
      <c r="CT200" s="117"/>
      <c r="CU200" s="191"/>
      <c r="CV200" s="191"/>
      <c r="CW200" s="191"/>
      <c r="CX200" s="191"/>
      <c r="CY200" s="191"/>
      <c r="CZ200" s="191"/>
      <c r="DA200" s="95"/>
      <c r="DB200" s="95"/>
      <c r="DC200" s="95"/>
      <c r="DD200" s="95"/>
      <c r="DE200" s="95"/>
      <c r="DF200" s="95"/>
      <c r="DG200" s="129"/>
      <c r="DH200" s="129"/>
      <c r="DI200" s="129"/>
      <c r="DJ200" s="129"/>
      <c r="DK200" s="129"/>
      <c r="DL200" s="129"/>
      <c r="DT200" s="187"/>
      <c r="DU200" s="129"/>
      <c r="DV200" s="129"/>
      <c r="DW200" s="129"/>
      <c r="DX200" s="129"/>
      <c r="DY200" s="129"/>
      <c r="DZ200" s="129"/>
      <c r="EH200" s="192"/>
      <c r="EI200" s="129"/>
      <c r="EJ200" s="129"/>
      <c r="EK200" s="129"/>
      <c r="EL200" s="129"/>
      <c r="EM200" s="129"/>
      <c r="EN200" s="129"/>
    </row>
    <row r="201" spans="2:144" s="4" customFormat="1">
      <c r="B201" s="35"/>
      <c r="C201" s="35"/>
      <c r="D201" s="35"/>
      <c r="E201" s="35"/>
      <c r="F201" s="35"/>
      <c r="G201" s="35"/>
      <c r="H201" s="35"/>
      <c r="I201" s="129"/>
      <c r="J201" s="129"/>
      <c r="K201" s="129"/>
      <c r="L201" s="129"/>
      <c r="M201" s="129"/>
      <c r="N201" s="129"/>
      <c r="O201" s="129"/>
      <c r="W201" s="187"/>
      <c r="X201" s="129"/>
      <c r="Y201" s="129"/>
      <c r="Z201" s="129"/>
      <c r="AA201" s="129"/>
      <c r="AB201" s="129"/>
      <c r="AC201" s="129"/>
      <c r="AH201" s="187"/>
      <c r="AK201" s="187"/>
      <c r="AL201" s="129"/>
      <c r="AM201" s="129"/>
      <c r="AN201" s="129"/>
      <c r="AO201" s="129"/>
      <c r="AP201" s="129"/>
      <c r="AX201" s="95"/>
      <c r="AY201" s="129"/>
      <c r="AZ201" s="129"/>
      <c r="BA201" s="129"/>
      <c r="BB201" s="129"/>
      <c r="BC201" s="129"/>
      <c r="BL201" s="129"/>
      <c r="BM201" s="129"/>
      <c r="BN201" s="129"/>
      <c r="BO201" s="129"/>
      <c r="BP201" s="129"/>
      <c r="BQ201" s="95"/>
      <c r="BR201" s="95"/>
      <c r="BS201" s="95"/>
      <c r="BT201" s="95"/>
      <c r="BU201" s="95"/>
      <c r="BV201" s="95"/>
      <c r="BW201" s="129"/>
      <c r="BX201" s="129"/>
      <c r="BY201" s="129"/>
      <c r="BZ201" s="129"/>
      <c r="CA201" s="129"/>
      <c r="CB201" s="129"/>
      <c r="CC201" s="95"/>
      <c r="CD201" s="95"/>
      <c r="CE201" s="95"/>
      <c r="CF201" s="95"/>
      <c r="CG201" s="95"/>
      <c r="CH201" s="95"/>
      <c r="CI201" s="129"/>
      <c r="CJ201" s="129"/>
      <c r="CK201" s="129"/>
      <c r="CL201" s="129"/>
      <c r="CM201" s="129"/>
      <c r="CN201" s="129"/>
      <c r="CO201" s="117"/>
      <c r="CP201" s="117"/>
      <c r="CQ201" s="117"/>
      <c r="CR201" s="117"/>
      <c r="CS201" s="117"/>
      <c r="CT201" s="117"/>
      <c r="CU201" s="191"/>
      <c r="CV201" s="191"/>
      <c r="CW201" s="191"/>
      <c r="CX201" s="191"/>
      <c r="CY201" s="191"/>
      <c r="CZ201" s="191"/>
      <c r="DA201" s="95"/>
      <c r="DB201" s="95"/>
      <c r="DC201" s="95"/>
      <c r="DD201" s="95"/>
      <c r="DE201" s="95"/>
      <c r="DF201" s="95"/>
      <c r="DG201" s="129"/>
      <c r="DH201" s="129"/>
      <c r="DI201" s="129"/>
      <c r="DJ201" s="129"/>
      <c r="DK201" s="129"/>
      <c r="DL201" s="129"/>
      <c r="DT201" s="187"/>
      <c r="DU201" s="129"/>
      <c r="DV201" s="129"/>
      <c r="DW201" s="129"/>
      <c r="DX201" s="129"/>
      <c r="DY201" s="129"/>
      <c r="DZ201" s="129"/>
      <c r="EH201" s="192"/>
      <c r="EI201" s="129"/>
      <c r="EJ201" s="129"/>
      <c r="EK201" s="129"/>
      <c r="EL201" s="129"/>
      <c r="EM201" s="129"/>
      <c r="EN201" s="129"/>
    </row>
  </sheetData>
  <phoneticPr fontId="3" type="noConversion"/>
  <conditionalFormatting sqref="EO4:FB56">
    <cfRule type="cellIs" dxfId="2" priority="1" stopIfTrue="1" operator="greaterThanOrEqual">
      <formula>0.05</formula>
    </cfRule>
  </conditionalFormatting>
  <pageMargins left="0.75" right="0.5" top="0.5" bottom="0.55000000000000004" header="0.5" footer="0.5"/>
  <pageSetup orientation="portrait" verticalDpi="300" r:id="rId1"/>
  <headerFooter alignWithMargins="0">
    <oddFooter>&amp;LSREB Fact Book 1996/1997&amp;CDraft&amp;R&amp;D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1"/>
  <sheetViews>
    <sheetView workbookViewId="0">
      <pane xSplit="1" topLeftCell="I1" activePane="topRight" state="frozen"/>
      <selection pane="topRight" activeCell="AE9" sqref="AE9"/>
    </sheetView>
  </sheetViews>
  <sheetFormatPr defaultRowHeight="12.75"/>
  <cols>
    <col min="1" max="1" width="26.5703125" style="349" bestFit="1" customWidth="1"/>
    <col min="2" max="16384" width="9.140625" style="349"/>
  </cols>
  <sheetData>
    <row r="1" spans="1:32">
      <c r="A1" s="229" t="s">
        <v>19</v>
      </c>
    </row>
    <row r="2" spans="1:32" s="30" customFormat="1">
      <c r="B2" s="351">
        <v>2011</v>
      </c>
      <c r="J2" s="359" t="s">
        <v>104</v>
      </c>
      <c r="K2" s="359"/>
      <c r="L2" s="359"/>
      <c r="M2" s="359"/>
      <c r="N2" s="359"/>
      <c r="O2" s="359"/>
      <c r="P2" s="359"/>
      <c r="R2" s="351">
        <v>2013</v>
      </c>
      <c r="Z2" s="359" t="s">
        <v>104</v>
      </c>
      <c r="AA2" s="359"/>
      <c r="AB2" s="359"/>
      <c r="AC2" s="359"/>
      <c r="AD2" s="359"/>
      <c r="AE2" s="359"/>
      <c r="AF2" s="359"/>
    </row>
    <row r="3" spans="1:32" s="30" customFormat="1">
      <c r="A3" s="352"/>
      <c r="B3" s="351" t="s">
        <v>100</v>
      </c>
      <c r="C3" s="351" t="s">
        <v>31</v>
      </c>
      <c r="D3" s="351" t="s">
        <v>72</v>
      </c>
      <c r="E3" s="351" t="s">
        <v>80</v>
      </c>
      <c r="F3" s="351" t="s">
        <v>101</v>
      </c>
      <c r="G3" s="351" t="s">
        <v>102</v>
      </c>
      <c r="H3" s="353" t="s">
        <v>103</v>
      </c>
      <c r="J3" s="358" t="s">
        <v>100</v>
      </c>
      <c r="K3" s="358" t="s">
        <v>31</v>
      </c>
      <c r="L3" s="358" t="s">
        <v>72</v>
      </c>
      <c r="M3" s="358" t="s">
        <v>80</v>
      </c>
      <c r="N3" s="358" t="s">
        <v>101</v>
      </c>
      <c r="O3" s="358" t="s">
        <v>102</v>
      </c>
      <c r="P3" s="359"/>
      <c r="R3" s="351" t="s">
        <v>100</v>
      </c>
      <c r="S3" s="351" t="s">
        <v>31</v>
      </c>
      <c r="T3" s="351" t="s">
        <v>72</v>
      </c>
      <c r="U3" s="351" t="s">
        <v>80</v>
      </c>
      <c r="V3" s="351" t="s">
        <v>101</v>
      </c>
      <c r="W3" s="351" t="s">
        <v>102</v>
      </c>
      <c r="X3" s="353" t="s">
        <v>103</v>
      </c>
      <c r="Z3" s="358" t="s">
        <v>100</v>
      </c>
      <c r="AA3" s="358" t="s">
        <v>31</v>
      </c>
      <c r="AB3" s="358" t="s">
        <v>72</v>
      </c>
      <c r="AC3" s="358" t="s">
        <v>80</v>
      </c>
      <c r="AD3" s="358" t="s">
        <v>101</v>
      </c>
      <c r="AE3" s="358" t="s">
        <v>102</v>
      </c>
      <c r="AF3" s="359"/>
    </row>
    <row r="4" spans="1:32">
      <c r="A4" s="130" t="s">
        <v>87</v>
      </c>
      <c r="B4" s="131">
        <f t="shared" ref="B4:H4" si="0">B5+B23+B38+B52+B63</f>
        <v>329</v>
      </c>
      <c r="C4" s="131">
        <f t="shared" si="0"/>
        <v>78969</v>
      </c>
      <c r="D4" s="131">
        <f t="shared" si="0"/>
        <v>473316</v>
      </c>
      <c r="E4" s="131">
        <f t="shared" si="0"/>
        <v>61610</v>
      </c>
      <c r="F4" s="131">
        <f t="shared" si="0"/>
        <v>1934</v>
      </c>
      <c r="G4" s="131">
        <f t="shared" si="0"/>
        <v>7134</v>
      </c>
      <c r="H4" s="131">
        <f t="shared" si="0"/>
        <v>623292</v>
      </c>
      <c r="J4" s="361">
        <f>+B4/$H4</f>
        <v>5.2784248795107271E-4</v>
      </c>
      <c r="K4" s="360">
        <f t="shared" ref="K4:O4" si="1">+C4/$H4</f>
        <v>0.12669663656841415</v>
      </c>
      <c r="L4" s="360">
        <f t="shared" si="1"/>
        <v>0.75938083594848005</v>
      </c>
      <c r="M4" s="360">
        <f t="shared" si="1"/>
        <v>9.8846126695032177E-2</v>
      </c>
      <c r="N4" s="361">
        <f t="shared" si="1"/>
        <v>3.1028795492321418E-3</v>
      </c>
      <c r="O4" s="360">
        <f t="shared" si="1"/>
        <v>1.1445678750890434E-2</v>
      </c>
      <c r="P4" s="360">
        <f t="shared" ref="P4:P5" si="2">SUM(J4:O4)</f>
        <v>1</v>
      </c>
      <c r="R4" s="131">
        <f t="shared" ref="R4:X4" si="3">R5+R23+R38+R52+R63</f>
        <v>109</v>
      </c>
      <c r="S4" s="131">
        <f t="shared" si="3"/>
        <v>34771</v>
      </c>
      <c r="T4" s="131">
        <f t="shared" si="3"/>
        <v>278846</v>
      </c>
      <c r="U4" s="131">
        <f t="shared" si="3"/>
        <v>46610</v>
      </c>
      <c r="V4" s="131">
        <f t="shared" si="3"/>
        <v>1981</v>
      </c>
      <c r="W4" s="131">
        <f t="shared" si="3"/>
        <v>809</v>
      </c>
      <c r="X4" s="131">
        <f t="shared" si="3"/>
        <v>363126</v>
      </c>
      <c r="Z4" s="361">
        <f t="shared" ref="Z4:AE5" si="4">+R4/$X4</f>
        <v>3.0017129040608493E-4</v>
      </c>
      <c r="AA4" s="360">
        <f t="shared" si="4"/>
        <v>9.5754641639541102E-2</v>
      </c>
      <c r="AB4" s="360">
        <f t="shared" si="4"/>
        <v>0.76790425361995562</v>
      </c>
      <c r="AC4" s="360">
        <f t="shared" si="4"/>
        <v>0.12835764996172128</v>
      </c>
      <c r="AD4" s="361">
        <f t="shared" si="4"/>
        <v>5.4554066632518739E-3</v>
      </c>
      <c r="AE4" s="360">
        <f t="shared" si="4"/>
        <v>2.2278768251240617E-3</v>
      </c>
      <c r="AF4" s="360">
        <f t="shared" ref="AF4" si="5">SUM(Z4:AE4)</f>
        <v>1</v>
      </c>
    </row>
    <row r="5" spans="1:32">
      <c r="A5" s="200" t="s">
        <v>5</v>
      </c>
      <c r="B5" s="131">
        <f t="shared" ref="B5:H5" si="6">SUM(B7:B22)</f>
        <v>37</v>
      </c>
      <c r="C5" s="131">
        <f t="shared" si="6"/>
        <v>15622</v>
      </c>
      <c r="D5" s="131">
        <f t="shared" si="6"/>
        <v>72195</v>
      </c>
      <c r="E5" s="131">
        <f t="shared" si="6"/>
        <v>6118</v>
      </c>
      <c r="F5" s="131">
        <f t="shared" si="6"/>
        <v>230</v>
      </c>
      <c r="G5" s="131">
        <f t="shared" si="6"/>
        <v>395</v>
      </c>
      <c r="H5" s="131">
        <f t="shared" si="6"/>
        <v>94597</v>
      </c>
      <c r="J5" s="360">
        <f>+B5/$H5</f>
        <v>3.9113291119168686E-4</v>
      </c>
      <c r="K5" s="360">
        <f t="shared" ref="K5" si="7">+C5/$H5</f>
        <v>0.16514265780098736</v>
      </c>
      <c r="L5" s="360">
        <f t="shared" ref="L5" si="8">+D5/$H5</f>
        <v>0.76318487901307652</v>
      </c>
      <c r="M5" s="360">
        <f t="shared" ref="M5" si="9">+E5/$H5</f>
        <v>6.4674355423533517E-2</v>
      </c>
      <c r="N5" s="360">
        <f t="shared" ref="N5" si="10">+F5/$H5</f>
        <v>2.4313667452456208E-3</v>
      </c>
      <c r="O5" s="360">
        <f t="shared" ref="O5" si="11">+G5/$H5</f>
        <v>4.175608105965305E-3</v>
      </c>
      <c r="P5" s="361">
        <f t="shared" si="2"/>
        <v>1</v>
      </c>
      <c r="R5" s="131">
        <f t="shared" ref="R5:X5" si="12">SUM(R7:R22)</f>
        <v>41</v>
      </c>
      <c r="S5" s="131">
        <f t="shared" si="12"/>
        <v>11493</v>
      </c>
      <c r="T5" s="131">
        <f t="shared" si="12"/>
        <v>56990</v>
      </c>
      <c r="U5" s="131">
        <f t="shared" si="12"/>
        <v>4528</v>
      </c>
      <c r="V5" s="131">
        <f t="shared" si="12"/>
        <v>192</v>
      </c>
      <c r="W5" s="131">
        <f t="shared" si="12"/>
        <v>68</v>
      </c>
      <c r="X5" s="131">
        <f t="shared" si="12"/>
        <v>73312</v>
      </c>
      <c r="Z5" s="361">
        <f t="shared" si="4"/>
        <v>5.5925360104757749E-4</v>
      </c>
      <c r="AA5" s="360">
        <f t="shared" si="4"/>
        <v>0.15676833260584896</v>
      </c>
      <c r="AB5" s="360">
        <f t="shared" si="4"/>
        <v>0.77736250545613272</v>
      </c>
      <c r="AC5" s="360">
        <f t="shared" si="4"/>
        <v>6.1763422086425143E-2</v>
      </c>
      <c r="AD5" s="361">
        <f t="shared" si="4"/>
        <v>2.6189436927106066E-3</v>
      </c>
      <c r="AE5" s="360">
        <f t="shared" si="4"/>
        <v>9.2754255783500654E-4</v>
      </c>
      <c r="AF5" s="360">
        <f t="shared" ref="AF5" si="13">SUM(Z5:AE5)</f>
        <v>1.0000000000000002</v>
      </c>
    </row>
    <row r="6" spans="1:32">
      <c r="A6" s="197" t="s">
        <v>88</v>
      </c>
      <c r="B6" s="299">
        <f t="shared" ref="B6:H6" si="14">(B5/B$4)*100</f>
        <v>11.246200607902736</v>
      </c>
      <c r="C6" s="299">
        <f t="shared" si="14"/>
        <v>19.782446276386935</v>
      </c>
      <c r="D6" s="299">
        <f t="shared" si="14"/>
        <v>15.253023350150851</v>
      </c>
      <c r="E6" s="299">
        <f t="shared" si="14"/>
        <v>9.9302061353676354</v>
      </c>
      <c r="F6" s="299">
        <f t="shared" si="14"/>
        <v>11.892450879007239</v>
      </c>
      <c r="G6" s="299">
        <f t="shared" si="14"/>
        <v>5.5368657134847208</v>
      </c>
      <c r="H6" s="299">
        <f t="shared" si="14"/>
        <v>15.176995693832104</v>
      </c>
      <c r="J6" s="357"/>
      <c r="K6" s="357"/>
      <c r="L6" s="357"/>
      <c r="M6" s="357"/>
      <c r="N6" s="357"/>
      <c r="O6" s="357"/>
      <c r="P6" s="357"/>
      <c r="R6" s="299">
        <f t="shared" ref="R6:X6" si="15">(R5/R$4)*100</f>
        <v>37.61467889908257</v>
      </c>
      <c r="S6" s="299">
        <f t="shared" si="15"/>
        <v>33.053406574444224</v>
      </c>
      <c r="T6" s="299">
        <f t="shared" si="15"/>
        <v>20.437804379478276</v>
      </c>
      <c r="U6" s="299">
        <f t="shared" si="15"/>
        <v>9.7146535078309384</v>
      </c>
      <c r="V6" s="299">
        <f t="shared" si="15"/>
        <v>9.6920747097425544</v>
      </c>
      <c r="W6" s="299">
        <f t="shared" si="15"/>
        <v>8.4054388133498144</v>
      </c>
      <c r="X6" s="299">
        <f t="shared" si="15"/>
        <v>20.189135451606329</v>
      </c>
      <c r="Z6" s="360"/>
      <c r="AA6" s="360"/>
      <c r="AB6" s="360"/>
      <c r="AC6" s="360"/>
      <c r="AD6" s="360"/>
      <c r="AE6" s="360"/>
      <c r="AF6" s="361"/>
    </row>
    <row r="7" spans="1:32">
      <c r="A7" s="196" t="s">
        <v>6</v>
      </c>
      <c r="B7" s="350">
        <v>1</v>
      </c>
      <c r="C7" s="350">
        <v>1117</v>
      </c>
      <c r="D7" s="350">
        <v>14401</v>
      </c>
      <c r="E7" s="350">
        <v>1616</v>
      </c>
      <c r="F7" s="350">
        <v>28</v>
      </c>
      <c r="G7" s="350">
        <v>296</v>
      </c>
      <c r="H7" s="350">
        <v>17459</v>
      </c>
      <c r="J7" s="360">
        <f>+B7/$H7</f>
        <v>5.7277049086431067E-5</v>
      </c>
      <c r="K7" s="360">
        <f t="shared" ref="K7" si="16">+C7/$H7</f>
        <v>6.3978463829543503E-2</v>
      </c>
      <c r="L7" s="360">
        <f t="shared" ref="L7" si="17">+D7/$H7</f>
        <v>0.82484678389369381</v>
      </c>
      <c r="M7" s="360">
        <f t="shared" ref="M7" si="18">+E7/$H7</f>
        <v>9.2559711323672605E-2</v>
      </c>
      <c r="N7" s="360">
        <f t="shared" ref="N7" si="19">+F7/$H7</f>
        <v>1.60375737442007E-3</v>
      </c>
      <c r="O7" s="360">
        <f t="shared" ref="O7" si="20">+G7/$H7</f>
        <v>1.6954006529583596E-2</v>
      </c>
      <c r="P7" s="361">
        <f>SUM(J7:O7)</f>
        <v>1</v>
      </c>
      <c r="Z7" s="357"/>
      <c r="AA7" s="357"/>
      <c r="AB7" s="357"/>
      <c r="AC7" s="357"/>
      <c r="AD7" s="357"/>
      <c r="AE7" s="357"/>
      <c r="AF7" s="357"/>
    </row>
    <row r="8" spans="1:32">
      <c r="A8" s="196" t="s">
        <v>7</v>
      </c>
      <c r="J8" s="357"/>
      <c r="K8" s="357"/>
      <c r="L8" s="357"/>
      <c r="M8" s="357"/>
      <c r="N8" s="357"/>
      <c r="O8" s="357"/>
      <c r="P8" s="357"/>
      <c r="Z8" s="360"/>
      <c r="AA8" s="360"/>
      <c r="AB8" s="360"/>
      <c r="AC8" s="360"/>
      <c r="AD8" s="360"/>
      <c r="AE8" s="360"/>
      <c r="AF8" s="361"/>
    </row>
    <row r="9" spans="1:32">
      <c r="A9" s="196" t="s">
        <v>28</v>
      </c>
      <c r="J9" s="357"/>
      <c r="K9" s="357"/>
      <c r="L9" s="357"/>
      <c r="M9" s="357"/>
      <c r="N9" s="357"/>
      <c r="O9" s="357"/>
      <c r="P9" s="357"/>
      <c r="Z9" s="360"/>
      <c r="AA9" s="360"/>
      <c r="AB9" s="360"/>
      <c r="AC9" s="360"/>
      <c r="AD9" s="360"/>
      <c r="AE9" s="360"/>
      <c r="AF9" s="357"/>
    </row>
    <row r="10" spans="1:32">
      <c r="A10" s="196" t="s">
        <v>8</v>
      </c>
      <c r="B10" s="350">
        <v>1</v>
      </c>
      <c r="C10" s="350">
        <v>513</v>
      </c>
      <c r="D10" s="350">
        <v>1335</v>
      </c>
      <c r="E10" s="350">
        <v>191</v>
      </c>
      <c r="F10" s="350">
        <v>12</v>
      </c>
      <c r="G10" s="350">
        <v>1</v>
      </c>
      <c r="H10" s="350">
        <v>2053</v>
      </c>
      <c r="J10" s="360">
        <f t="shared" ref="J10:J12" si="21">+B10/$H10</f>
        <v>4.8709206039941551E-4</v>
      </c>
      <c r="K10" s="360">
        <f t="shared" ref="K10:K12" si="22">+C10/$H10</f>
        <v>0.24987822698490014</v>
      </c>
      <c r="L10" s="360">
        <f t="shared" ref="L10:L12" si="23">+D10/$H10</f>
        <v>0.65026790063321971</v>
      </c>
      <c r="M10" s="360">
        <f t="shared" ref="M10:M12" si="24">+E10/$H10</f>
        <v>9.3034583536288365E-2</v>
      </c>
      <c r="N10" s="360">
        <f t="shared" ref="N10:N12" si="25">+F10/$H10</f>
        <v>5.8451047247929854E-3</v>
      </c>
      <c r="O10" s="360">
        <f t="shared" ref="O10:O12" si="26">+G10/$H10</f>
        <v>4.8709206039941551E-4</v>
      </c>
      <c r="P10" s="361">
        <f t="shared" ref="P10:P12" si="27">SUM(J10:O10)</f>
        <v>1</v>
      </c>
      <c r="R10" s="349">
        <v>1</v>
      </c>
      <c r="S10" s="349">
        <v>716</v>
      </c>
      <c r="T10" s="349">
        <v>3814</v>
      </c>
      <c r="U10" s="349">
        <v>406</v>
      </c>
      <c r="V10" s="349">
        <v>15</v>
      </c>
      <c r="X10" s="349">
        <v>4952</v>
      </c>
      <c r="Z10" s="360">
        <f t="shared" ref="Z10:Z61" si="28">+R10/$X10</f>
        <v>2.0193861066235866E-4</v>
      </c>
      <c r="AA10" s="360">
        <f t="shared" ref="AA10:AA61" si="29">+S10/$X10</f>
        <v>0.14458804523424879</v>
      </c>
      <c r="AB10" s="360">
        <f t="shared" ref="AB10:AB61" si="30">+T10/$X10</f>
        <v>0.77019386106623589</v>
      </c>
      <c r="AC10" s="360">
        <f t="shared" ref="AC10:AC61" si="31">+U10/$X10</f>
        <v>8.1987075928917616E-2</v>
      </c>
      <c r="AD10" s="360">
        <f t="shared" ref="AD10:AD61" si="32">+V10/$X10</f>
        <v>3.0290791599353797E-3</v>
      </c>
      <c r="AE10" s="360">
        <f t="shared" ref="AE10:AE61" si="33">+W10/$X10</f>
        <v>0</v>
      </c>
      <c r="AF10" s="357"/>
    </row>
    <row r="11" spans="1:32">
      <c r="A11" s="196" t="s">
        <v>9</v>
      </c>
      <c r="B11" s="350">
        <v>6</v>
      </c>
      <c r="C11" s="350">
        <v>4630</v>
      </c>
      <c r="D11" s="350">
        <v>15893</v>
      </c>
      <c r="E11" s="350">
        <v>1912</v>
      </c>
      <c r="F11" s="350">
        <v>51</v>
      </c>
      <c r="G11" s="350">
        <v>52</v>
      </c>
      <c r="H11" s="350">
        <v>22544</v>
      </c>
      <c r="J11" s="360">
        <f t="shared" si="21"/>
        <v>2.6614620298083747E-4</v>
      </c>
      <c r="K11" s="360">
        <f t="shared" si="22"/>
        <v>0.20537615330021292</v>
      </c>
      <c r="L11" s="360">
        <f t="shared" si="23"/>
        <v>0.70497693399574168</v>
      </c>
      <c r="M11" s="360">
        <f t="shared" si="24"/>
        <v>8.4811923349893542E-2</v>
      </c>
      <c r="N11" s="360">
        <f t="shared" si="25"/>
        <v>2.2622427253371187E-3</v>
      </c>
      <c r="O11" s="360">
        <f t="shared" si="26"/>
        <v>2.3066004258339248E-3</v>
      </c>
      <c r="P11" s="361">
        <f t="shared" si="27"/>
        <v>1</v>
      </c>
      <c r="R11" s="349">
        <v>4</v>
      </c>
      <c r="S11" s="349">
        <v>2064</v>
      </c>
      <c r="T11" s="349">
        <v>7944</v>
      </c>
      <c r="U11" s="349">
        <v>1100</v>
      </c>
      <c r="V11" s="349">
        <v>30</v>
      </c>
      <c r="W11" s="349">
        <v>1</v>
      </c>
      <c r="X11" s="349">
        <v>11143</v>
      </c>
      <c r="Z11" s="360">
        <f t="shared" si="28"/>
        <v>3.5896975679798978E-4</v>
      </c>
      <c r="AA11" s="360">
        <f t="shared" si="29"/>
        <v>0.18522839450776271</v>
      </c>
      <c r="AB11" s="360">
        <f t="shared" si="30"/>
        <v>0.71291393700080763</v>
      </c>
      <c r="AC11" s="360">
        <f t="shared" si="31"/>
        <v>9.8716683119447188E-2</v>
      </c>
      <c r="AD11" s="360">
        <f t="shared" si="32"/>
        <v>2.6922731759849235E-3</v>
      </c>
      <c r="AE11" s="360">
        <f t="shared" si="33"/>
        <v>8.9742439199497445E-5</v>
      </c>
      <c r="AF11" s="361">
        <f t="shared" ref="AF11:AF12" si="34">SUM(Z11:AE11)</f>
        <v>0.99999999999999989</v>
      </c>
    </row>
    <row r="12" spans="1:32">
      <c r="A12" s="196" t="s">
        <v>10</v>
      </c>
      <c r="B12" s="350"/>
      <c r="C12" s="350">
        <v>102</v>
      </c>
      <c r="D12" s="350">
        <v>1376</v>
      </c>
      <c r="E12" s="350">
        <v>150</v>
      </c>
      <c r="F12" s="350">
        <v>40</v>
      </c>
      <c r="G12" s="350">
        <v>35</v>
      </c>
      <c r="H12" s="350">
        <v>1703</v>
      </c>
      <c r="J12" s="360">
        <f t="shared" si="21"/>
        <v>0</v>
      </c>
      <c r="K12" s="360">
        <f t="shared" si="22"/>
        <v>5.989430416911333E-2</v>
      </c>
      <c r="L12" s="360">
        <f t="shared" si="23"/>
        <v>0.80798590722254848</v>
      </c>
      <c r="M12" s="360">
        <f t="shared" si="24"/>
        <v>8.8079859072225486E-2</v>
      </c>
      <c r="N12" s="360">
        <f t="shared" si="25"/>
        <v>2.3487962419260128E-2</v>
      </c>
      <c r="O12" s="360">
        <f t="shared" si="26"/>
        <v>2.0551967116852612E-2</v>
      </c>
      <c r="P12" s="361">
        <f t="shared" si="27"/>
        <v>1</v>
      </c>
      <c r="S12" s="349">
        <v>122</v>
      </c>
      <c r="T12" s="349">
        <v>1470</v>
      </c>
      <c r="U12" s="349">
        <v>137</v>
      </c>
      <c r="V12" s="349">
        <v>1</v>
      </c>
      <c r="W12" s="349">
        <v>65</v>
      </c>
      <c r="X12" s="349">
        <v>1795</v>
      </c>
      <c r="Z12" s="360">
        <f t="shared" si="28"/>
        <v>0</v>
      </c>
      <c r="AA12" s="360">
        <f t="shared" si="29"/>
        <v>6.7966573816155992E-2</v>
      </c>
      <c r="AB12" s="360">
        <f t="shared" si="30"/>
        <v>0.81894150417827294</v>
      </c>
      <c r="AC12" s="360">
        <f t="shared" si="31"/>
        <v>7.6323119777158777E-2</v>
      </c>
      <c r="AD12" s="360">
        <f t="shared" si="32"/>
        <v>5.5710306406685239E-4</v>
      </c>
      <c r="AE12" s="360">
        <f t="shared" si="33"/>
        <v>3.6211699164345405E-2</v>
      </c>
      <c r="AF12" s="361">
        <f t="shared" si="34"/>
        <v>1</v>
      </c>
    </row>
    <row r="13" spans="1:32">
      <c r="A13" s="196" t="s">
        <v>11</v>
      </c>
      <c r="J13" s="357"/>
      <c r="K13" s="357"/>
      <c r="L13" s="357"/>
      <c r="M13" s="357"/>
      <c r="N13" s="357"/>
      <c r="O13" s="357"/>
      <c r="P13" s="357"/>
      <c r="Z13" s="360"/>
      <c r="AA13" s="360"/>
      <c r="AB13" s="360"/>
      <c r="AC13" s="360"/>
      <c r="AD13" s="360"/>
      <c r="AE13" s="360"/>
      <c r="AF13" s="361"/>
    </row>
    <row r="14" spans="1:32">
      <c r="A14" s="196" t="s">
        <v>12</v>
      </c>
      <c r="J14" s="357"/>
      <c r="K14" s="357"/>
      <c r="L14" s="357"/>
      <c r="M14" s="357"/>
      <c r="N14" s="357"/>
      <c r="O14" s="357"/>
      <c r="P14" s="357"/>
      <c r="Z14" s="360"/>
      <c r="AA14" s="360"/>
      <c r="AB14" s="360"/>
      <c r="AC14" s="360"/>
      <c r="AD14" s="360"/>
      <c r="AE14" s="360"/>
      <c r="AF14" s="357"/>
    </row>
    <row r="15" spans="1:32">
      <c r="A15" s="196" t="s">
        <v>13</v>
      </c>
      <c r="J15" s="357"/>
      <c r="K15" s="357"/>
      <c r="L15" s="357"/>
      <c r="M15" s="357"/>
      <c r="N15" s="357"/>
      <c r="O15" s="357"/>
      <c r="P15" s="357"/>
      <c r="Z15" s="360"/>
      <c r="AA15" s="360"/>
      <c r="AB15" s="360"/>
      <c r="AC15" s="360"/>
      <c r="AD15" s="360"/>
      <c r="AE15" s="360"/>
      <c r="AF15" s="357"/>
    </row>
    <row r="16" spans="1:32">
      <c r="A16" s="196" t="s">
        <v>25</v>
      </c>
      <c r="J16" s="357"/>
      <c r="K16" s="357"/>
      <c r="L16" s="357"/>
      <c r="M16" s="357"/>
      <c r="N16" s="357"/>
      <c r="O16" s="357"/>
      <c r="P16" s="357"/>
      <c r="Z16" s="360"/>
      <c r="AA16" s="360"/>
      <c r="AB16" s="360"/>
      <c r="AC16" s="360"/>
      <c r="AD16" s="360"/>
      <c r="AE16" s="360"/>
      <c r="AF16" s="357"/>
    </row>
    <row r="17" spans="1:32">
      <c r="A17" s="196" t="s">
        <v>14</v>
      </c>
      <c r="J17" s="357"/>
      <c r="K17" s="357"/>
      <c r="L17" s="357"/>
      <c r="M17" s="357"/>
      <c r="N17" s="357"/>
      <c r="O17" s="357"/>
      <c r="P17" s="357"/>
      <c r="Z17" s="360"/>
      <c r="AA17" s="360"/>
      <c r="AB17" s="360"/>
      <c r="AC17" s="360"/>
      <c r="AD17" s="360"/>
      <c r="AE17" s="360"/>
      <c r="AF17" s="357"/>
    </row>
    <row r="18" spans="1:32">
      <c r="A18" s="196" t="s">
        <v>26</v>
      </c>
      <c r="J18" s="357"/>
      <c r="K18" s="357"/>
      <c r="L18" s="357"/>
      <c r="M18" s="357"/>
      <c r="N18" s="357"/>
      <c r="O18" s="357"/>
      <c r="P18" s="357"/>
      <c r="Z18" s="360"/>
      <c r="AA18" s="360"/>
      <c r="AB18" s="360"/>
      <c r="AC18" s="360"/>
      <c r="AD18" s="360"/>
      <c r="AE18" s="360"/>
      <c r="AF18" s="357"/>
    </row>
    <row r="19" spans="1:32">
      <c r="A19" s="196" t="s">
        <v>15</v>
      </c>
      <c r="J19" s="357"/>
      <c r="K19" s="357"/>
      <c r="L19" s="357"/>
      <c r="M19" s="357"/>
      <c r="N19" s="357"/>
      <c r="O19" s="357"/>
      <c r="P19" s="357"/>
      <c r="Z19" s="360"/>
      <c r="AA19" s="360"/>
      <c r="AB19" s="360"/>
      <c r="AC19" s="360"/>
      <c r="AD19" s="360"/>
      <c r="AE19" s="360"/>
      <c r="AF19" s="357"/>
    </row>
    <row r="20" spans="1:32">
      <c r="A20" s="196" t="s">
        <v>16</v>
      </c>
      <c r="J20" s="357"/>
      <c r="K20" s="357"/>
      <c r="L20" s="357"/>
      <c r="M20" s="357"/>
      <c r="N20" s="357"/>
      <c r="O20" s="357"/>
      <c r="P20" s="357"/>
      <c r="Z20" s="360"/>
      <c r="AA20" s="360"/>
      <c r="AB20" s="360"/>
      <c r="AC20" s="360"/>
      <c r="AD20" s="360"/>
      <c r="AE20" s="360"/>
      <c r="AF20" s="357"/>
    </row>
    <row r="21" spans="1:32">
      <c r="A21" s="196" t="s">
        <v>17</v>
      </c>
      <c r="J21" s="357"/>
      <c r="K21" s="357"/>
      <c r="L21" s="357"/>
      <c r="M21" s="357"/>
      <c r="N21" s="357"/>
      <c r="O21" s="357"/>
      <c r="P21" s="357"/>
      <c r="Z21" s="360"/>
      <c r="AA21" s="360"/>
      <c r="AB21" s="360"/>
      <c r="AC21" s="360"/>
      <c r="AD21" s="360"/>
      <c r="AE21" s="360"/>
      <c r="AF21" s="357"/>
    </row>
    <row r="22" spans="1:32">
      <c r="A22" s="207" t="s">
        <v>27</v>
      </c>
      <c r="B22" s="354">
        <v>29</v>
      </c>
      <c r="C22" s="354">
        <v>9260</v>
      </c>
      <c r="D22" s="354">
        <v>39190</v>
      </c>
      <c r="E22" s="354">
        <v>2249</v>
      </c>
      <c r="F22" s="354">
        <v>99</v>
      </c>
      <c r="G22" s="354">
        <v>11</v>
      </c>
      <c r="H22" s="354">
        <v>50838</v>
      </c>
      <c r="J22" s="360">
        <f t="shared" ref="J22:J23" si="35">+B22/$H22</f>
        <v>5.70439435068256E-4</v>
      </c>
      <c r="K22" s="360">
        <f t="shared" ref="K22:K23" si="36">+C22/$H22</f>
        <v>0.18214721271489831</v>
      </c>
      <c r="L22" s="360">
        <f t="shared" ref="L22:L23" si="37">+D22/$H22</f>
        <v>0.77088005035603291</v>
      </c>
      <c r="M22" s="360">
        <f t="shared" ref="M22:M23" si="38">+E22/$H22</f>
        <v>4.4238561705810614E-2</v>
      </c>
      <c r="N22" s="360">
        <f t="shared" ref="N22:N23" si="39">+F22/$H22</f>
        <v>1.9473622093709429E-3</v>
      </c>
      <c r="O22" s="360">
        <f t="shared" ref="O22:O23" si="40">+G22/$H22</f>
        <v>2.1637357881899367E-4</v>
      </c>
      <c r="P22" s="361">
        <f t="shared" ref="P22:P23" si="41">SUM(J22:O22)</f>
        <v>1.0000000000000002</v>
      </c>
      <c r="R22" s="349">
        <v>36</v>
      </c>
      <c r="S22" s="349">
        <v>8591</v>
      </c>
      <c r="T22" s="349">
        <v>43762</v>
      </c>
      <c r="U22" s="349">
        <v>2885</v>
      </c>
      <c r="V22" s="349">
        <v>146</v>
      </c>
      <c r="W22" s="349">
        <v>2</v>
      </c>
      <c r="X22" s="349">
        <v>55422</v>
      </c>
      <c r="Z22" s="360">
        <f t="shared" si="28"/>
        <v>6.4956154595647935E-4</v>
      </c>
      <c r="AA22" s="360">
        <f t="shared" si="29"/>
        <v>0.15501064559200317</v>
      </c>
      <c r="AB22" s="360">
        <f t="shared" si="30"/>
        <v>0.78961423261520691</v>
      </c>
      <c r="AC22" s="360">
        <f t="shared" si="31"/>
        <v>5.2055140557901197E-2</v>
      </c>
      <c r="AD22" s="360">
        <f t="shared" si="32"/>
        <v>2.6343329363790551E-3</v>
      </c>
      <c r="AE22" s="360">
        <f t="shared" si="33"/>
        <v>3.6086752553137746E-5</v>
      </c>
      <c r="AF22" s="357"/>
    </row>
    <row r="23" spans="1:32">
      <c r="A23" s="197" t="s">
        <v>89</v>
      </c>
      <c r="B23" s="209">
        <f t="shared" ref="B23:H23" si="42">SUM(B25:B37)</f>
        <v>227</v>
      </c>
      <c r="C23" s="209">
        <f t="shared" si="42"/>
        <v>52791</v>
      </c>
      <c r="D23" s="209">
        <f t="shared" si="42"/>
        <v>303077</v>
      </c>
      <c r="E23" s="209">
        <f t="shared" si="42"/>
        <v>37115</v>
      </c>
      <c r="F23" s="209">
        <f t="shared" si="42"/>
        <v>1067</v>
      </c>
      <c r="G23" s="209">
        <f t="shared" si="42"/>
        <v>6267</v>
      </c>
      <c r="H23" s="209">
        <f t="shared" si="42"/>
        <v>400544</v>
      </c>
      <c r="J23" s="360">
        <f t="shared" si="35"/>
        <v>5.6672924822241753E-4</v>
      </c>
      <c r="K23" s="360">
        <f t="shared" si="36"/>
        <v>0.13179825437405129</v>
      </c>
      <c r="L23" s="360">
        <f t="shared" si="37"/>
        <v>0.75666343772469447</v>
      </c>
      <c r="M23" s="360">
        <f t="shared" si="38"/>
        <v>9.2661480386674128E-2</v>
      </c>
      <c r="N23" s="360">
        <f t="shared" si="39"/>
        <v>2.6638771271071341E-3</v>
      </c>
      <c r="O23" s="360">
        <f t="shared" si="40"/>
        <v>1.564622113925062E-2</v>
      </c>
      <c r="P23" s="361">
        <f t="shared" si="41"/>
        <v>1</v>
      </c>
      <c r="R23" s="209">
        <f t="shared" ref="R23:X23" si="43">SUM(R25:R37)</f>
        <v>17</v>
      </c>
      <c r="S23" s="209">
        <f t="shared" si="43"/>
        <v>9446</v>
      </c>
      <c r="T23" s="209">
        <f t="shared" si="43"/>
        <v>87846</v>
      </c>
      <c r="U23" s="209">
        <f t="shared" si="43"/>
        <v>15641</v>
      </c>
      <c r="V23" s="209">
        <f t="shared" si="43"/>
        <v>649</v>
      </c>
      <c r="W23" s="209">
        <f t="shared" si="43"/>
        <v>593</v>
      </c>
      <c r="X23" s="209">
        <f t="shared" si="43"/>
        <v>114192</v>
      </c>
      <c r="Z23" s="360">
        <f t="shared" si="28"/>
        <v>1.488720751015833E-4</v>
      </c>
      <c r="AA23" s="360">
        <f t="shared" si="29"/>
        <v>8.2720330671150338E-2</v>
      </c>
      <c r="AB23" s="360">
        <f t="shared" si="30"/>
        <v>0.76928331231609925</v>
      </c>
      <c r="AC23" s="360">
        <f t="shared" si="31"/>
        <v>0.13697106627434497</v>
      </c>
      <c r="AD23" s="360">
        <f t="shared" si="32"/>
        <v>5.6834103965251502E-3</v>
      </c>
      <c r="AE23" s="360">
        <f t="shared" si="33"/>
        <v>5.1930082667787586E-3</v>
      </c>
      <c r="AF23" s="361">
        <f t="shared" ref="AF23" si="44">SUM(Z23:AE23)</f>
        <v>1.0000000000000002</v>
      </c>
    </row>
    <row r="24" spans="1:32">
      <c r="A24" s="197" t="s">
        <v>88</v>
      </c>
      <c r="H24" s="350"/>
      <c r="J24" s="362"/>
      <c r="K24" s="362"/>
      <c r="L24" s="362"/>
      <c r="M24" s="362"/>
      <c r="N24" s="362"/>
      <c r="O24" s="362"/>
      <c r="P24" s="361"/>
      <c r="Z24" s="360"/>
      <c r="AA24" s="360"/>
      <c r="AB24" s="360"/>
      <c r="AC24" s="360"/>
      <c r="AD24" s="360"/>
      <c r="AE24" s="360"/>
      <c r="AF24" s="361"/>
    </row>
    <row r="25" spans="1:32">
      <c r="A25" s="4" t="s">
        <v>34</v>
      </c>
      <c r="J25" s="357"/>
      <c r="K25" s="357"/>
      <c r="L25" s="357"/>
      <c r="M25" s="357"/>
      <c r="N25" s="357"/>
      <c r="O25" s="357"/>
      <c r="P25" s="357"/>
      <c r="Z25" s="360"/>
      <c r="AA25" s="360"/>
      <c r="AB25" s="360"/>
      <c r="AC25" s="360"/>
      <c r="AD25" s="360"/>
      <c r="AE25" s="360"/>
      <c r="AF25" s="361"/>
    </row>
    <row r="26" spans="1:32">
      <c r="A26" s="4" t="s">
        <v>35</v>
      </c>
      <c r="B26" s="350">
        <v>179</v>
      </c>
      <c r="C26" s="350">
        <v>47313</v>
      </c>
      <c r="D26" s="350">
        <v>254363</v>
      </c>
      <c r="E26" s="350">
        <v>29197</v>
      </c>
      <c r="F26" s="350">
        <v>880</v>
      </c>
      <c r="G26" s="350">
        <v>301</v>
      </c>
      <c r="H26" s="350">
        <v>332233</v>
      </c>
      <c r="J26" s="360">
        <f t="shared" ref="J26:J28" si="45">+B26/$H26</f>
        <v>5.3877850785442741E-4</v>
      </c>
      <c r="K26" s="360">
        <f t="shared" ref="K26:K28" si="46">+C26/$H26</f>
        <v>0.1424090924140588</v>
      </c>
      <c r="L26" s="360">
        <f t="shared" ref="L26:L28" si="47">+D26/$H26</f>
        <v>0.76561629940433373</v>
      </c>
      <c r="M26" s="360">
        <f t="shared" ref="M26:M28" si="48">+E26/$H26</f>
        <v>8.7881095496233061E-2</v>
      </c>
      <c r="N26" s="360">
        <f t="shared" ref="N26:N28" si="49">+F26/$H26</f>
        <v>2.648743502301096E-3</v>
      </c>
      <c r="O26" s="360">
        <f t="shared" ref="O26:O28" si="50">+G26/$H26</f>
        <v>9.0599067521889758E-4</v>
      </c>
      <c r="P26" s="361">
        <f t="shared" ref="P26:P28" si="51">SUM(J26:O26)</f>
        <v>0.99999999999999989</v>
      </c>
      <c r="R26" s="349">
        <v>4</v>
      </c>
      <c r="S26" s="349">
        <v>2044</v>
      </c>
      <c r="T26" s="349">
        <v>16616</v>
      </c>
      <c r="U26" s="349">
        <v>4799</v>
      </c>
      <c r="V26" s="349">
        <v>333</v>
      </c>
      <c r="W26" s="349">
        <v>37</v>
      </c>
      <c r="X26" s="349">
        <v>23833</v>
      </c>
      <c r="Z26" s="360">
        <f t="shared" si="28"/>
        <v>1.678345151680443E-4</v>
      </c>
      <c r="AA26" s="360">
        <f t="shared" si="29"/>
        <v>8.5763437250870642E-2</v>
      </c>
      <c r="AB26" s="360">
        <f t="shared" si="30"/>
        <v>0.69718457600805606</v>
      </c>
      <c r="AC26" s="360">
        <f t="shared" si="31"/>
        <v>0.20135945957286117</v>
      </c>
      <c r="AD26" s="360">
        <f t="shared" si="32"/>
        <v>1.3972223387739688E-2</v>
      </c>
      <c r="AE26" s="360">
        <f t="shared" si="33"/>
        <v>1.5524692653044098E-3</v>
      </c>
      <c r="AF26" s="357"/>
    </row>
    <row r="27" spans="1:32">
      <c r="A27" s="4" t="s">
        <v>36</v>
      </c>
      <c r="B27" s="350">
        <v>3</v>
      </c>
      <c r="C27" s="350">
        <v>513</v>
      </c>
      <c r="D27" s="350">
        <v>5810</v>
      </c>
      <c r="E27" s="350">
        <v>597</v>
      </c>
      <c r="F27" s="350">
        <v>13</v>
      </c>
      <c r="G27" s="350">
        <v>234</v>
      </c>
      <c r="H27" s="350">
        <v>7170</v>
      </c>
      <c r="J27" s="360">
        <f t="shared" si="45"/>
        <v>4.1841004184100416E-4</v>
      </c>
      <c r="K27" s="360">
        <f t="shared" si="46"/>
        <v>7.1548117154811713E-2</v>
      </c>
      <c r="L27" s="360">
        <f t="shared" si="47"/>
        <v>0.81032078103207805</v>
      </c>
      <c r="M27" s="360">
        <f t="shared" si="48"/>
        <v>8.3263598326359836E-2</v>
      </c>
      <c r="N27" s="360">
        <f t="shared" si="49"/>
        <v>1.8131101813110182E-3</v>
      </c>
      <c r="O27" s="360">
        <f t="shared" si="50"/>
        <v>3.2635983263598324E-2</v>
      </c>
      <c r="P27" s="361">
        <f t="shared" si="51"/>
        <v>1</v>
      </c>
      <c r="R27" s="349">
        <v>4</v>
      </c>
      <c r="S27" s="349">
        <v>1305</v>
      </c>
      <c r="T27" s="349">
        <v>8927</v>
      </c>
      <c r="U27" s="349">
        <v>931</v>
      </c>
      <c r="V27" s="349">
        <v>30</v>
      </c>
      <c r="W27" s="349">
        <v>35</v>
      </c>
      <c r="X27" s="349">
        <v>11232</v>
      </c>
      <c r="Z27" s="360">
        <f t="shared" si="28"/>
        <v>3.5612535612535614E-4</v>
      </c>
      <c r="AA27" s="360">
        <f t="shared" si="29"/>
        <v>0.11618589743589744</v>
      </c>
      <c r="AB27" s="360">
        <f t="shared" si="30"/>
        <v>0.79478276353276356</v>
      </c>
      <c r="AC27" s="360">
        <f t="shared" si="31"/>
        <v>8.2888176638176644E-2</v>
      </c>
      <c r="AD27" s="360">
        <f t="shared" si="32"/>
        <v>2.670940170940171E-3</v>
      </c>
      <c r="AE27" s="360">
        <f t="shared" si="33"/>
        <v>3.1160968660968662E-3</v>
      </c>
      <c r="AF27" s="361">
        <f t="shared" ref="AF27:AF28" si="52">SUM(Z27:AE27)</f>
        <v>0.99999999999999989</v>
      </c>
    </row>
    <row r="28" spans="1:32">
      <c r="A28" s="4" t="s">
        <v>37</v>
      </c>
      <c r="B28" s="350">
        <v>7</v>
      </c>
      <c r="C28" s="350">
        <v>2989</v>
      </c>
      <c r="D28" s="350">
        <v>22183</v>
      </c>
      <c r="E28" s="350">
        <v>4790</v>
      </c>
      <c r="F28" s="350">
        <v>155</v>
      </c>
      <c r="G28" s="350">
        <v>47</v>
      </c>
      <c r="H28" s="350">
        <v>30171</v>
      </c>
      <c r="J28" s="360">
        <f t="shared" si="45"/>
        <v>2.3201087136654402E-4</v>
      </c>
      <c r="K28" s="360">
        <f t="shared" si="46"/>
        <v>9.9068642073514304E-2</v>
      </c>
      <c r="L28" s="360">
        <f t="shared" si="47"/>
        <v>0.73524245136057809</v>
      </c>
      <c r="M28" s="360">
        <f t="shared" si="48"/>
        <v>0.15876172483510656</v>
      </c>
      <c r="N28" s="360">
        <f t="shared" si="49"/>
        <v>5.1373835802591894E-3</v>
      </c>
      <c r="O28" s="360">
        <f t="shared" si="50"/>
        <v>1.557787279175367E-3</v>
      </c>
      <c r="P28" s="361">
        <f t="shared" si="51"/>
        <v>1</v>
      </c>
      <c r="R28" s="349">
        <v>5</v>
      </c>
      <c r="S28" s="349">
        <v>3140</v>
      </c>
      <c r="T28" s="349">
        <v>23785</v>
      </c>
      <c r="U28" s="349">
        <v>4442</v>
      </c>
      <c r="V28" s="349">
        <v>195</v>
      </c>
      <c r="W28" s="349">
        <v>76</v>
      </c>
      <c r="X28" s="349">
        <v>31643</v>
      </c>
      <c r="Z28" s="360">
        <f t="shared" si="28"/>
        <v>1.5801283064184813E-4</v>
      </c>
      <c r="AA28" s="360">
        <f t="shared" si="29"/>
        <v>9.9232057643080615E-2</v>
      </c>
      <c r="AB28" s="360">
        <f t="shared" si="30"/>
        <v>0.75166703536327151</v>
      </c>
      <c r="AC28" s="360">
        <f t="shared" si="31"/>
        <v>0.14037859874221786</v>
      </c>
      <c r="AD28" s="360">
        <f t="shared" si="32"/>
        <v>6.1625003950320769E-3</v>
      </c>
      <c r="AE28" s="360">
        <f t="shared" si="33"/>
        <v>2.4017950257560912E-3</v>
      </c>
      <c r="AF28" s="361">
        <f t="shared" si="52"/>
        <v>1</v>
      </c>
    </row>
    <row r="29" spans="1:32">
      <c r="A29" s="4" t="s">
        <v>40</v>
      </c>
      <c r="J29" s="357"/>
      <c r="K29" s="357"/>
      <c r="L29" s="357"/>
      <c r="M29" s="357"/>
      <c r="N29" s="357"/>
      <c r="O29" s="357"/>
      <c r="P29" s="357"/>
      <c r="Z29" s="360"/>
      <c r="AA29" s="360"/>
      <c r="AB29" s="360"/>
      <c r="AC29" s="360"/>
      <c r="AD29" s="360"/>
      <c r="AE29" s="360"/>
      <c r="AF29" s="361"/>
    </row>
    <row r="30" spans="1:32">
      <c r="A30" s="4" t="s">
        <v>41</v>
      </c>
      <c r="J30" s="357"/>
      <c r="K30" s="357"/>
      <c r="L30" s="357"/>
      <c r="M30" s="357"/>
      <c r="N30" s="357"/>
      <c r="O30" s="357"/>
      <c r="P30" s="357"/>
      <c r="Z30" s="360"/>
      <c r="AA30" s="360"/>
      <c r="AB30" s="360"/>
      <c r="AC30" s="360"/>
      <c r="AD30" s="360"/>
      <c r="AE30" s="360"/>
      <c r="AF30" s="357"/>
    </row>
    <row r="31" spans="1:32">
      <c r="A31" s="4" t="s">
        <v>51</v>
      </c>
      <c r="J31" s="357"/>
      <c r="K31" s="357"/>
      <c r="L31" s="357"/>
      <c r="M31" s="357"/>
      <c r="N31" s="357"/>
      <c r="O31" s="357"/>
      <c r="P31" s="357"/>
      <c r="Z31" s="360"/>
      <c r="AA31" s="360"/>
      <c r="AB31" s="360"/>
      <c r="AC31" s="360"/>
      <c r="AD31" s="360"/>
      <c r="AE31" s="360"/>
      <c r="AF31" s="357"/>
    </row>
    <row r="32" spans="1:32">
      <c r="A32" s="4" t="s">
        <v>53</v>
      </c>
      <c r="J32" s="357"/>
      <c r="K32" s="357"/>
      <c r="L32" s="357"/>
      <c r="M32" s="357"/>
      <c r="N32" s="357"/>
      <c r="O32" s="357"/>
      <c r="P32" s="357"/>
      <c r="Z32" s="360"/>
      <c r="AA32" s="360"/>
      <c r="AB32" s="360"/>
      <c r="AC32" s="360"/>
      <c r="AD32" s="360"/>
      <c r="AE32" s="360"/>
      <c r="AF32" s="357"/>
    </row>
    <row r="33" spans="1:32">
      <c r="A33" s="4" t="s">
        <v>56</v>
      </c>
      <c r="J33" s="357"/>
      <c r="K33" s="357"/>
      <c r="L33" s="357"/>
      <c r="M33" s="357"/>
      <c r="N33" s="357"/>
      <c r="O33" s="357"/>
      <c r="P33" s="357"/>
      <c r="Z33" s="360"/>
      <c r="AA33" s="360"/>
      <c r="AB33" s="360"/>
      <c r="AC33" s="360"/>
      <c r="AD33" s="360"/>
      <c r="AE33" s="360"/>
      <c r="AF33" s="357"/>
    </row>
    <row r="34" spans="1:32">
      <c r="A34" s="4" t="s">
        <v>60</v>
      </c>
      <c r="J34" s="357"/>
      <c r="K34" s="357"/>
      <c r="L34" s="357"/>
      <c r="M34" s="357"/>
      <c r="N34" s="357"/>
      <c r="O34" s="357"/>
      <c r="P34" s="357"/>
      <c r="S34" s="349">
        <v>21</v>
      </c>
      <c r="T34" s="349">
        <v>252</v>
      </c>
      <c r="U34" s="349">
        <v>55</v>
      </c>
      <c r="V34" s="349">
        <v>2</v>
      </c>
      <c r="W34" s="349">
        <v>57</v>
      </c>
      <c r="X34" s="349">
        <v>387</v>
      </c>
      <c r="Z34" s="360">
        <f t="shared" si="28"/>
        <v>0</v>
      </c>
      <c r="AA34" s="360">
        <f t="shared" si="29"/>
        <v>5.4263565891472867E-2</v>
      </c>
      <c r="AB34" s="360">
        <f t="shared" si="30"/>
        <v>0.65116279069767447</v>
      </c>
      <c r="AC34" s="360">
        <f t="shared" si="31"/>
        <v>0.1421188630490956</v>
      </c>
      <c r="AD34" s="360">
        <f t="shared" si="32"/>
        <v>5.1679586563307496E-3</v>
      </c>
      <c r="AE34" s="360">
        <f t="shared" si="33"/>
        <v>0.14728682170542637</v>
      </c>
      <c r="AF34" s="357"/>
    </row>
    <row r="35" spans="1:32">
      <c r="A35" s="4" t="s">
        <v>64</v>
      </c>
      <c r="B35" s="350">
        <v>38</v>
      </c>
      <c r="C35" s="350">
        <v>1976</v>
      </c>
      <c r="D35" s="350">
        <v>20721</v>
      </c>
      <c r="E35" s="350">
        <v>2531</v>
      </c>
      <c r="F35" s="350">
        <v>19</v>
      </c>
      <c r="G35" s="350">
        <v>5685</v>
      </c>
      <c r="H35" s="350">
        <v>30970</v>
      </c>
      <c r="J35" s="360">
        <f>+B35/$H35</f>
        <v>1.2269938650306749E-3</v>
      </c>
      <c r="K35" s="360">
        <f t="shared" ref="K35" si="53">+C35/$H35</f>
        <v>6.3803680981595098E-2</v>
      </c>
      <c r="L35" s="360">
        <f t="shared" ref="L35" si="54">+D35/$H35</f>
        <v>0.66906683887633189</v>
      </c>
      <c r="M35" s="360">
        <f t="shared" ref="M35" si="55">+E35/$H35</f>
        <v>8.1724249273490479E-2</v>
      </c>
      <c r="N35" s="360">
        <f t="shared" ref="N35" si="56">+F35/$H35</f>
        <v>6.1349693251533746E-4</v>
      </c>
      <c r="O35" s="360">
        <f t="shared" ref="O35" si="57">+G35/$H35</f>
        <v>0.18356474007103649</v>
      </c>
      <c r="P35" s="361">
        <f>SUM(J35:O35)</f>
        <v>1</v>
      </c>
      <c r="R35" s="349">
        <v>4</v>
      </c>
      <c r="S35" s="349">
        <v>2936</v>
      </c>
      <c r="T35" s="349">
        <v>38266</v>
      </c>
      <c r="U35" s="349">
        <v>5414</v>
      </c>
      <c r="V35" s="349">
        <v>89</v>
      </c>
      <c r="W35" s="349">
        <v>388</v>
      </c>
      <c r="X35" s="349">
        <v>47097</v>
      </c>
      <c r="Z35" s="360">
        <f t="shared" si="28"/>
        <v>8.4931099645412653E-5</v>
      </c>
      <c r="AA35" s="360">
        <f t="shared" si="29"/>
        <v>6.2339427139732895E-2</v>
      </c>
      <c r="AB35" s="360">
        <f t="shared" si="30"/>
        <v>0.81249336475784018</v>
      </c>
      <c r="AC35" s="360">
        <f t="shared" si="31"/>
        <v>0.11495424337006603</v>
      </c>
      <c r="AD35" s="360">
        <f t="shared" si="32"/>
        <v>1.8897169671104317E-3</v>
      </c>
      <c r="AE35" s="360">
        <f t="shared" si="33"/>
        <v>8.2383166656050284E-3</v>
      </c>
      <c r="AF35" s="357"/>
    </row>
    <row r="36" spans="1:32">
      <c r="A36" s="4" t="s">
        <v>66</v>
      </c>
      <c r="B36" s="4"/>
      <c r="C36" s="4"/>
      <c r="D36" s="4"/>
      <c r="E36" s="4"/>
      <c r="F36" s="4"/>
      <c r="G36" s="4"/>
      <c r="H36" s="4"/>
      <c r="J36" s="357"/>
      <c r="K36" s="357"/>
      <c r="L36" s="357"/>
      <c r="M36" s="357"/>
      <c r="N36" s="357"/>
      <c r="O36" s="357"/>
      <c r="P36" s="357"/>
      <c r="Z36" s="360"/>
      <c r="AA36" s="360"/>
      <c r="AB36" s="360"/>
      <c r="AC36" s="360"/>
      <c r="AD36" s="360"/>
      <c r="AE36" s="360"/>
      <c r="AF36" s="361"/>
    </row>
    <row r="37" spans="1:32">
      <c r="A37" s="46" t="s">
        <v>68</v>
      </c>
      <c r="B37" s="46"/>
      <c r="C37" s="46"/>
      <c r="D37" s="46"/>
      <c r="E37" s="46"/>
      <c r="F37" s="46"/>
      <c r="G37" s="46"/>
      <c r="H37" s="46"/>
      <c r="J37" s="357"/>
      <c r="K37" s="357"/>
      <c r="L37" s="357"/>
      <c r="M37" s="357"/>
      <c r="N37" s="357"/>
      <c r="O37" s="357"/>
      <c r="P37" s="357"/>
      <c r="Z37" s="360"/>
      <c r="AA37" s="360"/>
      <c r="AB37" s="360"/>
      <c r="AC37" s="360"/>
      <c r="AD37" s="360"/>
      <c r="AE37" s="360"/>
      <c r="AF37" s="357"/>
    </row>
    <row r="38" spans="1:32">
      <c r="A38" s="197" t="s">
        <v>90</v>
      </c>
      <c r="B38" s="209">
        <f t="shared" ref="B38:H38" si="58">SUM(B40:B51)</f>
        <v>31</v>
      </c>
      <c r="C38" s="209">
        <f t="shared" si="58"/>
        <v>5351</v>
      </c>
      <c r="D38" s="209">
        <f t="shared" si="58"/>
        <v>57583</v>
      </c>
      <c r="E38" s="209">
        <f t="shared" si="58"/>
        <v>11506</v>
      </c>
      <c r="F38" s="209">
        <f t="shared" si="58"/>
        <v>430</v>
      </c>
      <c r="G38" s="209">
        <f t="shared" si="58"/>
        <v>372</v>
      </c>
      <c r="H38" s="209">
        <f t="shared" si="58"/>
        <v>75273</v>
      </c>
      <c r="J38" s="360">
        <f>+B38/$H38</f>
        <v>4.1183425663916676E-4</v>
      </c>
      <c r="K38" s="360">
        <f t="shared" ref="K38" si="59">+C38/$H38</f>
        <v>7.1087906686328431E-2</v>
      </c>
      <c r="L38" s="360">
        <f t="shared" ref="L38" si="60">+D38/$H38</f>
        <v>0.76498877419526257</v>
      </c>
      <c r="M38" s="360">
        <f t="shared" ref="M38" si="61">+E38/$H38</f>
        <v>0.15285693409323395</v>
      </c>
      <c r="N38" s="360">
        <f t="shared" ref="N38" si="62">+F38/$H38</f>
        <v>5.7125396888658619E-3</v>
      </c>
      <c r="O38" s="360">
        <f t="shared" ref="O38" si="63">+G38/$H38</f>
        <v>4.9420110796700011E-3</v>
      </c>
      <c r="P38" s="361">
        <f>SUM(J38:O38)</f>
        <v>1</v>
      </c>
      <c r="R38" s="209">
        <f t="shared" ref="R38:X38" si="64">SUM(R40:R51)</f>
        <v>11</v>
      </c>
      <c r="S38" s="209">
        <f t="shared" si="64"/>
        <v>5981</v>
      </c>
      <c r="T38" s="209">
        <f t="shared" si="64"/>
        <v>84302</v>
      </c>
      <c r="U38" s="209">
        <f t="shared" si="64"/>
        <v>18872</v>
      </c>
      <c r="V38" s="209">
        <f t="shared" si="64"/>
        <v>920</v>
      </c>
      <c r="W38" s="209">
        <f t="shared" si="64"/>
        <v>102</v>
      </c>
      <c r="X38" s="209">
        <f t="shared" si="64"/>
        <v>110188</v>
      </c>
      <c r="Z38" s="360">
        <f t="shared" si="28"/>
        <v>9.9829382509892178E-5</v>
      </c>
      <c r="AA38" s="360">
        <f t="shared" si="29"/>
        <v>5.427995789015138E-2</v>
      </c>
      <c r="AB38" s="360">
        <f t="shared" si="30"/>
        <v>0.76507423675899366</v>
      </c>
      <c r="AC38" s="360">
        <f t="shared" si="31"/>
        <v>0.17127091879333503</v>
      </c>
      <c r="AD38" s="360">
        <f t="shared" si="32"/>
        <v>8.3493665371909831E-3</v>
      </c>
      <c r="AE38" s="360">
        <f t="shared" si="33"/>
        <v>9.2569063781900026E-4</v>
      </c>
      <c r="AF38" s="357"/>
    </row>
    <row r="39" spans="1:32">
      <c r="A39" s="197" t="s">
        <v>88</v>
      </c>
      <c r="J39" s="357"/>
      <c r="K39" s="357"/>
      <c r="L39" s="357"/>
      <c r="M39" s="357"/>
      <c r="N39" s="357"/>
      <c r="O39" s="357"/>
      <c r="P39" s="357"/>
      <c r="Z39" s="360"/>
      <c r="AA39" s="360"/>
      <c r="AB39" s="360"/>
      <c r="AC39" s="360"/>
      <c r="AD39" s="360"/>
      <c r="AE39" s="360"/>
      <c r="AF39" s="361"/>
    </row>
    <row r="40" spans="1:32">
      <c r="A40" s="4" t="s">
        <v>42</v>
      </c>
      <c r="B40" s="350">
        <v>2</v>
      </c>
      <c r="C40" s="350">
        <v>1980</v>
      </c>
      <c r="D40" s="350">
        <v>12394</v>
      </c>
      <c r="E40" s="350">
        <v>2085</v>
      </c>
      <c r="F40" s="350">
        <v>77</v>
      </c>
      <c r="H40" s="350">
        <v>16538</v>
      </c>
      <c r="J40" s="360">
        <f>+B40/$H40</f>
        <v>1.2093360744951022E-4</v>
      </c>
      <c r="K40" s="360">
        <f t="shared" ref="K40" si="65">+C40/$H40</f>
        <v>0.11972427137501512</v>
      </c>
      <c r="L40" s="360">
        <f t="shared" ref="L40" si="66">+D40/$H40</f>
        <v>0.7494255653646148</v>
      </c>
      <c r="M40" s="360">
        <f t="shared" ref="M40" si="67">+E40/$H40</f>
        <v>0.1260732857661144</v>
      </c>
      <c r="N40" s="360">
        <f t="shared" ref="N40" si="68">+F40/$H40</f>
        <v>4.6559438868061433E-3</v>
      </c>
      <c r="O40" s="360">
        <f t="shared" ref="O40" si="69">+G40/$H40</f>
        <v>0</v>
      </c>
      <c r="P40" s="361">
        <f>SUM(J40:O40)</f>
        <v>1</v>
      </c>
      <c r="S40" s="349">
        <v>1389</v>
      </c>
      <c r="T40" s="349">
        <v>8583</v>
      </c>
      <c r="U40" s="349">
        <v>1567</v>
      </c>
      <c r="V40" s="349">
        <v>79</v>
      </c>
      <c r="W40" s="349">
        <v>1</v>
      </c>
      <c r="X40" s="349">
        <v>11619</v>
      </c>
      <c r="Z40" s="360">
        <f t="shared" si="28"/>
        <v>0</v>
      </c>
      <c r="AA40" s="360">
        <f t="shared" si="29"/>
        <v>0.11954557190808159</v>
      </c>
      <c r="AB40" s="360">
        <f t="shared" si="30"/>
        <v>0.73870384714691451</v>
      </c>
      <c r="AC40" s="360">
        <f t="shared" si="31"/>
        <v>0.13486530682502798</v>
      </c>
      <c r="AD40" s="360">
        <f t="shared" si="32"/>
        <v>6.7992081934762031E-3</v>
      </c>
      <c r="AE40" s="360">
        <f t="shared" si="33"/>
        <v>8.6065926499698776E-5</v>
      </c>
      <c r="AF40" s="357"/>
    </row>
    <row r="41" spans="1:32">
      <c r="A41" s="4" t="s">
        <v>43</v>
      </c>
      <c r="J41" s="357"/>
      <c r="K41" s="357"/>
      <c r="L41" s="357"/>
      <c r="M41" s="357"/>
      <c r="N41" s="357"/>
      <c r="O41" s="357"/>
      <c r="P41" s="357"/>
      <c r="Z41" s="360"/>
      <c r="AA41" s="360"/>
      <c r="AB41" s="360"/>
      <c r="AC41" s="360"/>
      <c r="AD41" s="360"/>
      <c r="AE41" s="360"/>
      <c r="AF41" s="361"/>
    </row>
    <row r="42" spans="1:32">
      <c r="A42" s="4" t="s">
        <v>44</v>
      </c>
      <c r="J42" s="357"/>
      <c r="K42" s="357"/>
      <c r="L42" s="357"/>
      <c r="M42" s="357"/>
      <c r="N42" s="357"/>
      <c r="O42" s="357"/>
      <c r="P42" s="357"/>
      <c r="Z42" s="360"/>
      <c r="AA42" s="360"/>
      <c r="AB42" s="360"/>
      <c r="AC42" s="360"/>
      <c r="AD42" s="360"/>
      <c r="AE42" s="360"/>
      <c r="AF42" s="357"/>
    </row>
    <row r="43" spans="1:32">
      <c r="A43" s="4" t="s">
        <v>45</v>
      </c>
      <c r="J43" s="357"/>
      <c r="K43" s="357"/>
      <c r="L43" s="357"/>
      <c r="M43" s="357"/>
      <c r="N43" s="357"/>
      <c r="O43" s="357"/>
      <c r="P43" s="357"/>
      <c r="S43" s="349">
        <v>51</v>
      </c>
      <c r="T43" s="349">
        <v>343</v>
      </c>
      <c r="U43" s="349">
        <v>56</v>
      </c>
      <c r="V43" s="349">
        <v>5</v>
      </c>
      <c r="W43" s="349">
        <v>3</v>
      </c>
      <c r="X43" s="349">
        <v>458</v>
      </c>
      <c r="Z43" s="360">
        <f t="shared" si="28"/>
        <v>0</v>
      </c>
      <c r="AA43" s="360">
        <f t="shared" si="29"/>
        <v>0.11135371179039301</v>
      </c>
      <c r="AB43" s="360">
        <f t="shared" si="30"/>
        <v>0.74890829694323147</v>
      </c>
      <c r="AC43" s="360">
        <f t="shared" si="31"/>
        <v>0.1222707423580786</v>
      </c>
      <c r="AD43" s="360">
        <f t="shared" si="32"/>
        <v>1.0917030567685589E-2</v>
      </c>
      <c r="AE43" s="360">
        <f t="shared" si="33"/>
        <v>6.5502183406113534E-3</v>
      </c>
      <c r="AF43" s="357"/>
    </row>
    <row r="44" spans="1:32">
      <c r="A44" s="4" t="s">
        <v>48</v>
      </c>
      <c r="J44" s="357"/>
      <c r="K44" s="357"/>
      <c r="L44" s="357"/>
      <c r="M44" s="357"/>
      <c r="N44" s="357"/>
      <c r="O44" s="357"/>
      <c r="P44" s="357"/>
      <c r="Z44" s="360"/>
      <c r="AA44" s="360"/>
      <c r="AB44" s="360"/>
      <c r="AC44" s="360"/>
      <c r="AD44" s="360"/>
      <c r="AE44" s="360"/>
      <c r="AF44" s="357"/>
    </row>
    <row r="45" spans="1:32">
      <c r="A45" s="4" t="s">
        <v>49</v>
      </c>
      <c r="B45" s="350">
        <v>3</v>
      </c>
      <c r="C45" s="350">
        <v>2149</v>
      </c>
      <c r="D45" s="350">
        <v>37497</v>
      </c>
      <c r="E45" s="350">
        <v>8870</v>
      </c>
      <c r="F45" s="350">
        <v>339</v>
      </c>
      <c r="G45" s="350">
        <v>124</v>
      </c>
      <c r="H45" s="350">
        <v>48982</v>
      </c>
      <c r="J45" s="360">
        <f>+B45/$H45</f>
        <v>6.124698868972276E-5</v>
      </c>
      <c r="K45" s="360">
        <f t="shared" ref="K45" si="70">+C45/$H45</f>
        <v>4.3873259564738067E-2</v>
      </c>
      <c r="L45" s="360">
        <f t="shared" ref="L45" si="71">+D45/$H45</f>
        <v>0.76552611163284467</v>
      </c>
      <c r="M45" s="360">
        <f t="shared" ref="M45" si="72">+E45/$H45</f>
        <v>0.1810869298926136</v>
      </c>
      <c r="N45" s="360">
        <f t="shared" ref="N45" si="73">+F45/$H45</f>
        <v>6.9209097219386714E-3</v>
      </c>
      <c r="O45" s="360">
        <f t="shared" ref="O45" si="74">+G45/$H45</f>
        <v>2.5315421991752071E-3</v>
      </c>
      <c r="P45" s="361">
        <f t="shared" ref="P45:P46" si="75">SUM(J45:O45)</f>
        <v>1</v>
      </c>
      <c r="R45" s="349">
        <v>9</v>
      </c>
      <c r="S45" s="349">
        <v>3206</v>
      </c>
      <c r="T45" s="349">
        <v>65579</v>
      </c>
      <c r="U45" s="349">
        <v>15339</v>
      </c>
      <c r="V45" s="349">
        <v>804</v>
      </c>
      <c r="W45" s="349">
        <v>86</v>
      </c>
      <c r="X45" s="349">
        <v>85023</v>
      </c>
      <c r="Z45" s="360">
        <f t="shared" si="28"/>
        <v>1.0585371017254155E-4</v>
      </c>
      <c r="AA45" s="360">
        <f t="shared" si="29"/>
        <v>3.7707443868129797E-2</v>
      </c>
      <c r="AB45" s="360">
        <f t="shared" si="30"/>
        <v>0.77130893993390026</v>
      </c>
      <c r="AC45" s="360">
        <f t="shared" si="31"/>
        <v>0.18041000670406832</v>
      </c>
      <c r="AD45" s="360">
        <f t="shared" si="32"/>
        <v>9.4562647754137114E-3</v>
      </c>
      <c r="AE45" s="360">
        <f t="shared" si="33"/>
        <v>1.011491008315397E-3</v>
      </c>
      <c r="AF45" s="357"/>
    </row>
    <row r="46" spans="1:32">
      <c r="A46" s="4" t="s">
        <v>50</v>
      </c>
      <c r="B46" s="350">
        <v>26</v>
      </c>
      <c r="C46" s="350">
        <v>1222</v>
      </c>
      <c r="D46" s="350">
        <v>7692</v>
      </c>
      <c r="E46" s="350">
        <v>551</v>
      </c>
      <c r="F46" s="350">
        <v>14</v>
      </c>
      <c r="G46" s="350">
        <v>248</v>
      </c>
      <c r="H46" s="350">
        <v>9753</v>
      </c>
      <c r="J46" s="362">
        <f t="shared" ref="J46" si="76">+B46/$H$7</f>
        <v>1.4892032762472078E-3</v>
      </c>
      <c r="K46" s="362">
        <f t="shared" ref="K46" si="77">+C46/$H$7</f>
        <v>6.9992553983618769E-2</v>
      </c>
      <c r="L46" s="362">
        <f t="shared" ref="L46" si="78">+D46/$H$7</f>
        <v>0.44057506157282778</v>
      </c>
      <c r="M46" s="362">
        <f t="shared" ref="M46" si="79">+E46/$H$7</f>
        <v>3.1559654046623517E-2</v>
      </c>
      <c r="N46" s="362">
        <f t="shared" ref="N46" si="80">+F46/$H$7</f>
        <v>8.0187868721003498E-4</v>
      </c>
      <c r="O46" s="362">
        <f t="shared" ref="O46" si="81">+G46/$H$7</f>
        <v>1.4204708173434905E-2</v>
      </c>
      <c r="P46" s="361">
        <f t="shared" si="75"/>
        <v>0.55862305973996218</v>
      </c>
      <c r="R46" s="349">
        <v>2</v>
      </c>
      <c r="S46" s="349">
        <v>1335</v>
      </c>
      <c r="T46" s="349">
        <v>9797</v>
      </c>
      <c r="U46" s="349">
        <v>1910</v>
      </c>
      <c r="V46" s="349">
        <v>32</v>
      </c>
      <c r="W46" s="349">
        <v>12</v>
      </c>
      <c r="X46" s="349">
        <v>13088</v>
      </c>
      <c r="Z46" s="360">
        <f t="shared" si="28"/>
        <v>1.5281173594132029E-4</v>
      </c>
      <c r="AA46" s="360">
        <f t="shared" si="29"/>
        <v>0.1020018337408313</v>
      </c>
      <c r="AB46" s="360">
        <f t="shared" si="30"/>
        <v>0.74854828850855748</v>
      </c>
      <c r="AC46" s="360">
        <f t="shared" si="31"/>
        <v>0.14593520782396088</v>
      </c>
      <c r="AD46" s="360">
        <f t="shared" si="32"/>
        <v>2.4449877750611247E-3</v>
      </c>
      <c r="AE46" s="360">
        <f t="shared" si="33"/>
        <v>9.1687041564792176E-4</v>
      </c>
      <c r="AF46" s="361">
        <f t="shared" ref="AF46" si="82">SUM(Z46:AE46)</f>
        <v>1</v>
      </c>
    </row>
    <row r="47" spans="1:32">
      <c r="A47" s="4" t="s">
        <v>52</v>
      </c>
      <c r="J47" s="357"/>
      <c r="K47" s="357"/>
      <c r="L47" s="357"/>
      <c r="M47" s="357"/>
      <c r="N47" s="357"/>
      <c r="O47" s="357"/>
      <c r="P47" s="357"/>
      <c r="Z47" s="360"/>
      <c r="AA47" s="360"/>
      <c r="AB47" s="360"/>
      <c r="AC47" s="360"/>
      <c r="AD47" s="360"/>
      <c r="AE47" s="360"/>
      <c r="AF47" s="361"/>
    </row>
    <row r="48" spans="1:32">
      <c r="A48" s="4" t="s">
        <v>58</v>
      </c>
      <c r="J48" s="357"/>
      <c r="K48" s="357"/>
      <c r="L48" s="357"/>
      <c r="M48" s="357"/>
      <c r="N48" s="357"/>
      <c r="O48" s="357"/>
      <c r="P48" s="357"/>
      <c r="Z48" s="360"/>
      <c r="AA48" s="360"/>
      <c r="AB48" s="360"/>
      <c r="AC48" s="360"/>
      <c r="AD48" s="360"/>
      <c r="AE48" s="360"/>
      <c r="AF48" s="357"/>
    </row>
    <row r="49" spans="1:32">
      <c r="A49" s="4" t="s">
        <v>59</v>
      </c>
      <c r="J49" s="357"/>
      <c r="K49" s="357"/>
      <c r="L49" s="357"/>
      <c r="M49" s="357"/>
      <c r="N49" s="357"/>
      <c r="O49" s="357"/>
      <c r="P49" s="357"/>
      <c r="Z49" s="360"/>
      <c r="AA49" s="360"/>
      <c r="AB49" s="360"/>
      <c r="AC49" s="360"/>
      <c r="AD49" s="360"/>
      <c r="AE49" s="360"/>
      <c r="AF49" s="357"/>
    </row>
    <row r="50" spans="1:32">
      <c r="A50" s="4" t="s">
        <v>63</v>
      </c>
      <c r="J50" s="357"/>
      <c r="K50" s="357"/>
      <c r="L50" s="357"/>
      <c r="M50" s="357"/>
      <c r="N50" s="357"/>
      <c r="O50" s="357"/>
      <c r="P50" s="357"/>
      <c r="Z50" s="360"/>
      <c r="AA50" s="360"/>
      <c r="AB50" s="360"/>
      <c r="AC50" s="360"/>
      <c r="AD50" s="360"/>
      <c r="AE50" s="360"/>
      <c r="AF50" s="357"/>
    </row>
    <row r="51" spans="1:32">
      <c r="A51" s="46" t="s">
        <v>67</v>
      </c>
      <c r="B51" s="46"/>
      <c r="C51" s="46"/>
      <c r="D51" s="46"/>
      <c r="E51" s="46"/>
      <c r="F51" s="46"/>
      <c r="G51" s="46"/>
      <c r="H51" s="46"/>
      <c r="J51" s="357"/>
      <c r="K51" s="357"/>
      <c r="L51" s="357"/>
      <c r="M51" s="357"/>
      <c r="N51" s="357"/>
      <c r="O51" s="357"/>
      <c r="P51" s="357"/>
      <c r="Z51" s="360"/>
      <c r="AA51" s="360"/>
      <c r="AB51" s="360"/>
      <c r="AC51" s="360"/>
      <c r="AD51" s="360"/>
      <c r="AE51" s="360"/>
      <c r="AF51" s="357"/>
    </row>
    <row r="52" spans="1:32">
      <c r="A52" s="197" t="s">
        <v>91</v>
      </c>
      <c r="B52" s="209">
        <f>SUM(B54:B62)</f>
        <v>27</v>
      </c>
      <c r="C52" s="209">
        <f t="shared" ref="C52:H52" si="83">SUM(C54:C62)</f>
        <v>4797</v>
      </c>
      <c r="D52" s="209">
        <f t="shared" si="83"/>
        <v>37452</v>
      </c>
      <c r="E52" s="209">
        <f t="shared" si="83"/>
        <v>6504</v>
      </c>
      <c r="F52" s="209">
        <f t="shared" si="83"/>
        <v>199</v>
      </c>
      <c r="G52" s="209">
        <f t="shared" si="83"/>
        <v>92</v>
      </c>
      <c r="H52" s="209">
        <f t="shared" si="83"/>
        <v>49071</v>
      </c>
      <c r="J52" s="360">
        <f>+B52/$H52</f>
        <v>5.5022314605367737E-4</v>
      </c>
      <c r="K52" s="360">
        <f t="shared" ref="K52" si="84">+C52/$H52</f>
        <v>9.7756312282203342E-2</v>
      </c>
      <c r="L52" s="360">
        <f t="shared" ref="L52" si="85">+D52/$H52</f>
        <v>0.76322063948156749</v>
      </c>
      <c r="M52" s="360">
        <f t="shared" ref="M52" si="86">+E52/$H52</f>
        <v>0.13254264229381915</v>
      </c>
      <c r="N52" s="360">
        <f t="shared" ref="N52" si="87">+F52/$H52</f>
        <v>4.055348372765992E-3</v>
      </c>
      <c r="O52" s="360">
        <f t="shared" ref="O52" si="88">+G52/$H52</f>
        <v>1.8748344235903079E-3</v>
      </c>
      <c r="P52" s="361">
        <f>SUM(J52:O52)</f>
        <v>1</v>
      </c>
      <c r="R52" s="209">
        <f>SUM(R54:R62)</f>
        <v>40</v>
      </c>
      <c r="S52" s="209">
        <f t="shared" ref="S52:X52" si="89">SUM(S54:S62)</f>
        <v>7851</v>
      </c>
      <c r="T52" s="209">
        <f t="shared" si="89"/>
        <v>49708</v>
      </c>
      <c r="U52" s="209">
        <f t="shared" si="89"/>
        <v>7569</v>
      </c>
      <c r="V52" s="209">
        <f t="shared" si="89"/>
        <v>220</v>
      </c>
      <c r="W52" s="209">
        <f t="shared" si="89"/>
        <v>46</v>
      </c>
      <c r="X52" s="209">
        <f t="shared" si="89"/>
        <v>65434</v>
      </c>
      <c r="Z52" s="360">
        <f t="shared" si="28"/>
        <v>6.1130299232814748E-4</v>
      </c>
      <c r="AA52" s="360">
        <f t="shared" si="29"/>
        <v>0.11998349481920714</v>
      </c>
      <c r="AB52" s="360">
        <f t="shared" si="30"/>
        <v>0.75966622856618882</v>
      </c>
      <c r="AC52" s="360">
        <f t="shared" si="31"/>
        <v>0.11567380872329371</v>
      </c>
      <c r="AD52" s="360">
        <f t="shared" si="32"/>
        <v>3.3621664578048108E-3</v>
      </c>
      <c r="AE52" s="360">
        <f t="shared" si="33"/>
        <v>7.0299844117736952E-4</v>
      </c>
      <c r="AF52" s="357"/>
    </row>
    <row r="53" spans="1:32">
      <c r="A53" s="197" t="s">
        <v>88</v>
      </c>
      <c r="J53" s="357"/>
      <c r="K53" s="357"/>
      <c r="L53" s="357"/>
      <c r="M53" s="357"/>
      <c r="N53" s="357"/>
      <c r="O53" s="357"/>
      <c r="P53" s="357"/>
      <c r="Z53" s="360"/>
      <c r="AA53" s="360"/>
      <c r="AB53" s="360"/>
      <c r="AC53" s="360"/>
      <c r="AD53" s="360"/>
      <c r="AE53" s="360"/>
      <c r="AF53" s="361"/>
    </row>
    <row r="54" spans="1:32">
      <c r="A54" s="4" t="s">
        <v>38</v>
      </c>
      <c r="B54" s="350">
        <v>1</v>
      </c>
      <c r="C54" s="350">
        <v>193</v>
      </c>
      <c r="D54" s="350">
        <v>1609</v>
      </c>
      <c r="E54" s="350">
        <v>404</v>
      </c>
      <c r="F54" s="350">
        <v>14</v>
      </c>
      <c r="G54" s="350">
        <v>20</v>
      </c>
      <c r="H54" s="350">
        <v>2241</v>
      </c>
      <c r="J54" s="360">
        <f>+B54/$H54</f>
        <v>4.4622936189201248E-4</v>
      </c>
      <c r="K54" s="360">
        <f t="shared" ref="K54" si="90">+C54/$H54</f>
        <v>8.6122266845158418E-2</v>
      </c>
      <c r="L54" s="360">
        <f t="shared" ref="L54" si="91">+D54/$H54</f>
        <v>0.71798304328424811</v>
      </c>
      <c r="M54" s="360">
        <f t="shared" ref="M54" si="92">+E54/$H54</f>
        <v>0.18027666220437305</v>
      </c>
      <c r="N54" s="360">
        <f t="shared" ref="N54" si="93">+F54/$H54</f>
        <v>6.2472110664881751E-3</v>
      </c>
      <c r="O54" s="360">
        <f t="shared" ref="O54" si="94">+G54/$H54</f>
        <v>8.9245872378402504E-3</v>
      </c>
      <c r="P54" s="361">
        <f>SUM(J54:O54)</f>
        <v>1</v>
      </c>
      <c r="R54" s="349">
        <v>2</v>
      </c>
      <c r="S54" s="349">
        <v>137</v>
      </c>
      <c r="T54" s="349">
        <v>1166</v>
      </c>
      <c r="U54" s="349">
        <v>260</v>
      </c>
      <c r="V54" s="349">
        <v>5</v>
      </c>
      <c r="W54" s="349">
        <v>10</v>
      </c>
      <c r="X54" s="349">
        <v>1580</v>
      </c>
      <c r="Z54" s="360">
        <f t="shared" si="28"/>
        <v>1.2658227848101266E-3</v>
      </c>
      <c r="AA54" s="360">
        <f t="shared" si="29"/>
        <v>8.6708860759493675E-2</v>
      </c>
      <c r="AB54" s="360">
        <f t="shared" si="30"/>
        <v>0.73797468354430384</v>
      </c>
      <c r="AC54" s="360">
        <f t="shared" si="31"/>
        <v>0.16455696202531644</v>
      </c>
      <c r="AD54" s="360">
        <f t="shared" si="32"/>
        <v>3.1645569620253164E-3</v>
      </c>
      <c r="AE54" s="360">
        <f t="shared" si="33"/>
        <v>6.3291139240506328E-3</v>
      </c>
      <c r="AF54" s="357"/>
    </row>
    <row r="55" spans="1:32">
      <c r="A55" s="4" t="s">
        <v>46</v>
      </c>
      <c r="J55" s="357"/>
      <c r="K55" s="357"/>
      <c r="L55" s="357"/>
      <c r="M55" s="357"/>
      <c r="N55" s="357"/>
      <c r="O55" s="357"/>
      <c r="P55" s="357"/>
      <c r="Z55" s="360"/>
      <c r="AA55" s="360"/>
      <c r="AB55" s="360"/>
      <c r="AC55" s="360"/>
      <c r="AD55" s="360"/>
      <c r="AE55" s="360"/>
      <c r="AF55" s="361"/>
    </row>
    <row r="56" spans="1:32">
      <c r="A56" s="4" t="s">
        <v>47</v>
      </c>
      <c r="B56" s="350">
        <v>1</v>
      </c>
      <c r="C56" s="350">
        <v>138</v>
      </c>
      <c r="D56" s="350">
        <v>1012</v>
      </c>
      <c r="E56" s="350">
        <v>101</v>
      </c>
      <c r="F56" s="350">
        <v>2</v>
      </c>
      <c r="G56" s="350">
        <v>65</v>
      </c>
      <c r="H56" s="350">
        <v>1319</v>
      </c>
      <c r="J56" s="360">
        <f>+B56/$H56</f>
        <v>7.5815011372251705E-4</v>
      </c>
      <c r="K56" s="360">
        <f t="shared" ref="K56" si="95">+C56/$H56</f>
        <v>0.10462471569370735</v>
      </c>
      <c r="L56" s="360">
        <f t="shared" ref="L56" si="96">+D56/$H56</f>
        <v>0.76724791508718726</v>
      </c>
      <c r="M56" s="360">
        <f t="shared" ref="M56" si="97">+E56/$H56</f>
        <v>7.657316148597422E-2</v>
      </c>
      <c r="N56" s="360">
        <f t="shared" ref="N56" si="98">+F56/$H56</f>
        <v>1.5163002274450341E-3</v>
      </c>
      <c r="O56" s="360">
        <f t="shared" ref="O56" si="99">+G56/$H56</f>
        <v>4.9279757391963608E-2</v>
      </c>
      <c r="P56" s="361">
        <f>SUM(J56:O56)</f>
        <v>1</v>
      </c>
      <c r="S56" s="349">
        <v>117</v>
      </c>
      <c r="T56" s="349">
        <v>897</v>
      </c>
      <c r="U56" s="349">
        <v>99</v>
      </c>
      <c r="W56" s="349">
        <v>32</v>
      </c>
      <c r="X56" s="349">
        <v>1145</v>
      </c>
      <c r="Z56" s="360">
        <f t="shared" si="28"/>
        <v>0</v>
      </c>
      <c r="AA56" s="360">
        <f t="shared" si="29"/>
        <v>0.10218340611353711</v>
      </c>
      <c r="AB56" s="360">
        <f t="shared" si="30"/>
        <v>0.78340611353711787</v>
      </c>
      <c r="AC56" s="360">
        <f t="shared" si="31"/>
        <v>8.6462882096069865E-2</v>
      </c>
      <c r="AD56" s="360">
        <f t="shared" si="32"/>
        <v>0</v>
      </c>
      <c r="AE56" s="360">
        <f t="shared" si="33"/>
        <v>2.794759825327511E-2</v>
      </c>
      <c r="AF56" s="357"/>
    </row>
    <row r="57" spans="1:32">
      <c r="A57" s="4" t="s">
        <v>54</v>
      </c>
      <c r="J57" s="357"/>
      <c r="K57" s="357"/>
      <c r="L57" s="357"/>
      <c r="M57" s="357"/>
      <c r="N57" s="357"/>
      <c r="O57" s="357"/>
      <c r="P57" s="357"/>
      <c r="Z57" s="360"/>
      <c r="AA57" s="360"/>
      <c r="AB57" s="360"/>
      <c r="AC57" s="360"/>
      <c r="AD57" s="360"/>
      <c r="AE57" s="360"/>
      <c r="AF57" s="361"/>
    </row>
    <row r="58" spans="1:32">
      <c r="A58" s="4" t="s">
        <v>55</v>
      </c>
      <c r="J58" s="357"/>
      <c r="K58" s="357"/>
      <c r="L58" s="357"/>
      <c r="M58" s="357"/>
      <c r="N58" s="357"/>
      <c r="O58" s="357"/>
      <c r="P58" s="357"/>
      <c r="Z58" s="360"/>
      <c r="AA58" s="360"/>
      <c r="AB58" s="360"/>
      <c r="AC58" s="360"/>
      <c r="AD58" s="360"/>
      <c r="AE58" s="360"/>
      <c r="AF58" s="357"/>
    </row>
    <row r="59" spans="1:32">
      <c r="A59" s="4" t="s">
        <v>57</v>
      </c>
      <c r="B59" s="349">
        <v>16</v>
      </c>
      <c r="C59" s="350">
        <v>2330</v>
      </c>
      <c r="D59" s="350">
        <v>27841</v>
      </c>
      <c r="E59" s="350">
        <v>5268</v>
      </c>
      <c r="F59" s="350">
        <v>148</v>
      </c>
      <c r="G59" s="350">
        <v>5</v>
      </c>
      <c r="H59" s="350">
        <v>35608</v>
      </c>
      <c r="J59" s="360">
        <f t="shared" ref="J59:J61" si="100">+B59/$H59</f>
        <v>4.4933722758930576E-4</v>
      </c>
      <c r="K59" s="360">
        <f t="shared" ref="K59:K61" si="101">+C59/$H59</f>
        <v>6.5434733767692654E-2</v>
      </c>
      <c r="L59" s="360">
        <f t="shared" ref="L59:L61" si="102">+D59/$H59</f>
        <v>0.78187485958211633</v>
      </c>
      <c r="M59" s="360">
        <f t="shared" ref="M59:M61" si="103">+E59/$H59</f>
        <v>0.14794428218377892</v>
      </c>
      <c r="N59" s="360">
        <f t="shared" ref="N59:N61" si="104">+F59/$H59</f>
        <v>4.1563693552010787E-3</v>
      </c>
      <c r="O59" s="360">
        <f t="shared" ref="O59:O61" si="105">+G59/$H59</f>
        <v>1.4041788362165804E-4</v>
      </c>
      <c r="P59" s="361">
        <f t="shared" ref="P59:P61" si="106">SUM(J59:O59)</f>
        <v>0.99999999999999978</v>
      </c>
      <c r="R59" s="349">
        <v>25</v>
      </c>
      <c r="S59" s="349">
        <v>2959</v>
      </c>
      <c r="T59" s="349">
        <v>32982</v>
      </c>
      <c r="U59" s="349">
        <v>5911</v>
      </c>
      <c r="V59" s="349">
        <v>158</v>
      </c>
      <c r="W59" s="349">
        <v>2</v>
      </c>
      <c r="X59" s="349">
        <v>42037</v>
      </c>
      <c r="Z59" s="360">
        <f t="shared" si="28"/>
        <v>5.9471418036491667E-4</v>
      </c>
      <c r="AA59" s="360">
        <f t="shared" si="29"/>
        <v>7.0390370387991535E-2</v>
      </c>
      <c r="AB59" s="360">
        <f t="shared" si="30"/>
        <v>0.78459452387182715</v>
      </c>
      <c r="AC59" s="360">
        <f t="shared" si="31"/>
        <v>0.14061422080548089</v>
      </c>
      <c r="AD59" s="360">
        <f t="shared" si="32"/>
        <v>3.7585936199062732E-3</v>
      </c>
      <c r="AE59" s="360">
        <f t="shared" si="33"/>
        <v>4.7577134429193331E-5</v>
      </c>
      <c r="AF59" s="357"/>
    </row>
    <row r="60" spans="1:32">
      <c r="A60" s="4" t="s">
        <v>61</v>
      </c>
      <c r="B60" s="349">
        <v>9</v>
      </c>
      <c r="C60" s="350">
        <v>2118</v>
      </c>
      <c r="D60" s="350">
        <v>6927</v>
      </c>
      <c r="E60" s="350">
        <v>729</v>
      </c>
      <c r="F60" s="350">
        <v>35</v>
      </c>
      <c r="G60" s="350">
        <v>2</v>
      </c>
      <c r="H60" s="350">
        <v>9820</v>
      </c>
      <c r="J60" s="360">
        <f t="shared" si="100"/>
        <v>9.1649694501018332E-4</v>
      </c>
      <c r="K60" s="360">
        <f t="shared" si="101"/>
        <v>0.21568228105906315</v>
      </c>
      <c r="L60" s="360">
        <f t="shared" si="102"/>
        <v>0.70539714867617109</v>
      </c>
      <c r="M60" s="360">
        <f t="shared" si="103"/>
        <v>7.4236252545824846E-2</v>
      </c>
      <c r="N60" s="360">
        <f t="shared" si="104"/>
        <v>3.564154786150713E-3</v>
      </c>
      <c r="O60" s="360">
        <f t="shared" si="105"/>
        <v>2.0366598778004074E-4</v>
      </c>
      <c r="P60" s="361">
        <f t="shared" si="106"/>
        <v>1</v>
      </c>
      <c r="R60" s="349">
        <v>13</v>
      </c>
      <c r="S60" s="349">
        <v>4591</v>
      </c>
      <c r="T60" s="349">
        <v>14582</v>
      </c>
      <c r="U60" s="349">
        <v>1293</v>
      </c>
      <c r="V60" s="349">
        <v>57</v>
      </c>
      <c r="W60" s="349">
        <v>1</v>
      </c>
      <c r="X60" s="349">
        <v>20537</v>
      </c>
      <c r="Z60" s="360">
        <f t="shared" si="28"/>
        <v>6.3300384671568393E-4</v>
      </c>
      <c r="AA60" s="360">
        <f t="shared" si="29"/>
        <v>0.22354774309782344</v>
      </c>
      <c r="AB60" s="360">
        <f t="shared" si="30"/>
        <v>0.71003554560062332</v>
      </c>
      <c r="AC60" s="360">
        <f t="shared" si="31"/>
        <v>6.2959536446413791E-2</v>
      </c>
      <c r="AD60" s="360">
        <f t="shared" si="32"/>
        <v>2.7754784048303065E-3</v>
      </c>
      <c r="AE60" s="360">
        <f t="shared" si="33"/>
        <v>4.8692603593514147E-5</v>
      </c>
      <c r="AF60" s="361">
        <f t="shared" ref="AF60:AF61" si="107">SUM(Z60:AE60)</f>
        <v>1</v>
      </c>
    </row>
    <row r="61" spans="1:32">
      <c r="A61" s="4" t="s">
        <v>62</v>
      </c>
      <c r="B61" s="4"/>
      <c r="C61" s="355">
        <v>18</v>
      </c>
      <c r="D61" s="355">
        <v>63</v>
      </c>
      <c r="E61" s="355">
        <v>2</v>
      </c>
      <c r="F61" s="4"/>
      <c r="G61" s="4"/>
      <c r="H61" s="355">
        <v>83</v>
      </c>
      <c r="J61" s="360">
        <f t="shared" si="100"/>
        <v>0</v>
      </c>
      <c r="K61" s="360">
        <f t="shared" si="101"/>
        <v>0.21686746987951808</v>
      </c>
      <c r="L61" s="360">
        <f t="shared" si="102"/>
        <v>0.75903614457831325</v>
      </c>
      <c r="M61" s="360">
        <f t="shared" si="103"/>
        <v>2.4096385542168676E-2</v>
      </c>
      <c r="N61" s="360">
        <f t="shared" si="104"/>
        <v>0</v>
      </c>
      <c r="O61" s="360">
        <f t="shared" si="105"/>
        <v>0</v>
      </c>
      <c r="P61" s="361">
        <f t="shared" si="106"/>
        <v>1</v>
      </c>
      <c r="S61" s="349">
        <v>47</v>
      </c>
      <c r="T61" s="349">
        <v>81</v>
      </c>
      <c r="U61" s="349">
        <v>6</v>
      </c>
      <c r="W61" s="349">
        <v>1</v>
      </c>
      <c r="X61" s="349">
        <v>135</v>
      </c>
      <c r="Z61" s="360">
        <f t="shared" si="28"/>
        <v>0</v>
      </c>
      <c r="AA61" s="360">
        <f t="shared" si="29"/>
        <v>0.34814814814814815</v>
      </c>
      <c r="AB61" s="360">
        <f t="shared" si="30"/>
        <v>0.6</v>
      </c>
      <c r="AC61" s="360">
        <f t="shared" si="31"/>
        <v>4.4444444444444446E-2</v>
      </c>
      <c r="AD61" s="360">
        <f t="shared" si="32"/>
        <v>0</v>
      </c>
      <c r="AE61" s="360">
        <f t="shared" si="33"/>
        <v>7.4074074074074077E-3</v>
      </c>
      <c r="AF61" s="361">
        <f t="shared" si="107"/>
        <v>1</v>
      </c>
    </row>
    <row r="62" spans="1:32">
      <c r="A62" s="46" t="s">
        <v>65</v>
      </c>
      <c r="B62" s="46"/>
      <c r="C62" s="46"/>
      <c r="D62" s="46"/>
      <c r="E62" s="46"/>
      <c r="F62" s="46"/>
      <c r="G62" s="46"/>
      <c r="H62" s="46"/>
      <c r="J62" s="357"/>
      <c r="K62" s="357"/>
      <c r="L62" s="357"/>
      <c r="M62" s="357"/>
      <c r="N62" s="357"/>
      <c r="O62" s="357"/>
      <c r="P62" s="357"/>
      <c r="Z62" s="360"/>
      <c r="AA62" s="360"/>
      <c r="AB62" s="360"/>
      <c r="AC62" s="360"/>
      <c r="AD62" s="360"/>
      <c r="AE62" s="360"/>
      <c r="AF62" s="361"/>
    </row>
    <row r="63" spans="1:32">
      <c r="A63" s="206" t="s">
        <v>39</v>
      </c>
      <c r="B63" s="356">
        <v>7</v>
      </c>
      <c r="C63" s="356">
        <v>408</v>
      </c>
      <c r="D63" s="356">
        <v>3009</v>
      </c>
      <c r="E63" s="356">
        <v>367</v>
      </c>
      <c r="F63" s="356">
        <v>8</v>
      </c>
      <c r="G63" s="356">
        <v>8</v>
      </c>
      <c r="H63" s="356">
        <v>3807</v>
      </c>
      <c r="J63" s="360">
        <f>+B63/$H63</f>
        <v>1.8387181507748883E-3</v>
      </c>
      <c r="K63" s="360">
        <f t="shared" ref="K63" si="108">+C63/$H63</f>
        <v>0.10717100078802207</v>
      </c>
      <c r="L63" s="360">
        <f t="shared" ref="L63" si="109">+D63/$H63</f>
        <v>0.79038613081166276</v>
      </c>
      <c r="M63" s="360">
        <f t="shared" ref="M63" si="110">+E63/$H63</f>
        <v>9.6401365904912009E-2</v>
      </c>
      <c r="N63" s="360">
        <f t="shared" ref="N63" si="111">+F63/$H63</f>
        <v>2.1013921723141583E-3</v>
      </c>
      <c r="O63" s="360">
        <f t="shared" ref="O63" si="112">+G63/$H63</f>
        <v>2.1013921723141583E-3</v>
      </c>
      <c r="P63" s="361">
        <f>SUM(J63:O63)</f>
        <v>1</v>
      </c>
      <c r="Z63" s="360"/>
      <c r="AA63" s="360"/>
      <c r="AB63" s="360"/>
      <c r="AC63" s="360"/>
      <c r="AD63" s="360"/>
      <c r="AE63" s="360"/>
      <c r="AF63" s="357"/>
    </row>
    <row r="64" spans="1:32">
      <c r="A64" s="4"/>
      <c r="Z64" s="360"/>
      <c r="AA64" s="360"/>
      <c r="AB64" s="360"/>
      <c r="AC64" s="360"/>
      <c r="AD64" s="360"/>
      <c r="AE64" s="360"/>
      <c r="AF64" s="361"/>
    </row>
    <row r="65" spans="1:1">
      <c r="A65" s="4"/>
    </row>
    <row r="66" spans="1:1">
      <c r="A66" s="4"/>
    </row>
    <row r="67" spans="1:1">
      <c r="A67" s="4"/>
    </row>
    <row r="68" spans="1:1">
      <c r="A68" s="4"/>
    </row>
    <row r="69" spans="1:1">
      <c r="A69" s="4"/>
    </row>
    <row r="70" spans="1:1">
      <c r="A70" s="4"/>
    </row>
    <row r="71" spans="1:1">
      <c r="A71" s="4"/>
    </row>
    <row r="72" spans="1:1">
      <c r="A72" s="4"/>
    </row>
    <row r="73" spans="1:1">
      <c r="A73" s="4"/>
    </row>
    <row r="74" spans="1:1">
      <c r="A74" s="4"/>
    </row>
    <row r="75" spans="1:1">
      <c r="A75" s="4"/>
    </row>
    <row r="76" spans="1:1">
      <c r="A76" s="4"/>
    </row>
    <row r="77" spans="1:1">
      <c r="A77" s="4"/>
    </row>
    <row r="78" spans="1:1">
      <c r="A78" s="4"/>
    </row>
    <row r="79" spans="1:1">
      <c r="A79" s="4"/>
    </row>
    <row r="80" spans="1:1">
      <c r="A80" s="4"/>
    </row>
    <row r="81" spans="1:1">
      <c r="A81" s="4"/>
    </row>
    <row r="82" spans="1:1">
      <c r="A82" s="4"/>
    </row>
    <row r="83" spans="1:1">
      <c r="A83" s="4"/>
    </row>
    <row r="84" spans="1:1">
      <c r="A84" s="4"/>
    </row>
    <row r="85" spans="1:1">
      <c r="A85" s="4"/>
    </row>
    <row r="86" spans="1:1">
      <c r="A86" s="4"/>
    </row>
    <row r="87" spans="1:1">
      <c r="A87" s="4"/>
    </row>
    <row r="88" spans="1:1">
      <c r="A88" s="4"/>
    </row>
    <row r="89" spans="1:1">
      <c r="A89" s="4"/>
    </row>
    <row r="90" spans="1:1">
      <c r="A90" s="4"/>
    </row>
    <row r="91" spans="1:1">
      <c r="A91" s="4"/>
    </row>
    <row r="92" spans="1:1">
      <c r="A92" s="4"/>
    </row>
    <row r="93" spans="1:1">
      <c r="A93" s="4"/>
    </row>
    <row r="94" spans="1:1">
      <c r="A94" s="4"/>
    </row>
    <row r="95" spans="1:1">
      <c r="A95" s="4"/>
    </row>
    <row r="96" spans="1:1">
      <c r="A96" s="4"/>
    </row>
    <row r="97" spans="1:1">
      <c r="A97" s="4"/>
    </row>
    <row r="98" spans="1:1">
      <c r="A98" s="4"/>
    </row>
    <row r="99" spans="1:1">
      <c r="A99" s="4"/>
    </row>
    <row r="100" spans="1:1">
      <c r="A100" s="4"/>
    </row>
    <row r="101" spans="1:1">
      <c r="A101" s="4"/>
    </row>
    <row r="102" spans="1:1">
      <c r="A102" s="4"/>
    </row>
    <row r="103" spans="1:1">
      <c r="A103" s="4"/>
    </row>
    <row r="104" spans="1:1">
      <c r="A104" s="4"/>
    </row>
    <row r="105" spans="1:1">
      <c r="A105" s="4"/>
    </row>
    <row r="106" spans="1:1">
      <c r="A106" s="4"/>
    </row>
    <row r="107" spans="1:1">
      <c r="A107" s="4"/>
    </row>
    <row r="108" spans="1:1">
      <c r="A108" s="4"/>
    </row>
    <row r="109" spans="1:1">
      <c r="A109" s="4"/>
    </row>
    <row r="110" spans="1:1">
      <c r="A110" s="4"/>
    </row>
    <row r="111" spans="1:1">
      <c r="A111" s="4"/>
    </row>
    <row r="112" spans="1:1">
      <c r="A112" s="4"/>
    </row>
    <row r="113" spans="1:1">
      <c r="A113" s="4"/>
    </row>
    <row r="114" spans="1:1">
      <c r="A114" s="4"/>
    </row>
    <row r="115" spans="1:1">
      <c r="A115" s="4"/>
    </row>
    <row r="116" spans="1:1">
      <c r="A116" s="4"/>
    </row>
    <row r="117" spans="1:1">
      <c r="A117" s="4"/>
    </row>
    <row r="118" spans="1:1">
      <c r="A118" s="4"/>
    </row>
    <row r="119" spans="1:1">
      <c r="A119" s="4"/>
    </row>
    <row r="120" spans="1:1">
      <c r="A120" s="4"/>
    </row>
    <row r="121" spans="1:1">
      <c r="A121" s="4"/>
    </row>
    <row r="122" spans="1:1">
      <c r="A122" s="4"/>
    </row>
    <row r="123" spans="1:1">
      <c r="A123" s="4"/>
    </row>
    <row r="124" spans="1:1">
      <c r="A124" s="4"/>
    </row>
    <row r="125" spans="1:1">
      <c r="A125" s="4"/>
    </row>
    <row r="126" spans="1:1">
      <c r="A126" s="4"/>
    </row>
    <row r="127" spans="1:1">
      <c r="A127" s="4"/>
    </row>
    <row r="128" spans="1:1">
      <c r="A128" s="4"/>
    </row>
    <row r="129" spans="1:1">
      <c r="A129" s="4"/>
    </row>
    <row r="130" spans="1:1">
      <c r="A130" s="4"/>
    </row>
    <row r="131" spans="1:1">
      <c r="A131" s="4"/>
    </row>
    <row r="132" spans="1:1">
      <c r="A132" s="4"/>
    </row>
    <row r="133" spans="1:1">
      <c r="A133" s="4"/>
    </row>
    <row r="134" spans="1:1">
      <c r="A134" s="4"/>
    </row>
    <row r="135" spans="1:1">
      <c r="A135" s="4"/>
    </row>
    <row r="136" spans="1:1">
      <c r="A136" s="4"/>
    </row>
    <row r="137" spans="1:1">
      <c r="A137" s="4"/>
    </row>
    <row r="138" spans="1:1">
      <c r="A138" s="4"/>
    </row>
    <row r="139" spans="1:1">
      <c r="A139" s="4"/>
    </row>
    <row r="140" spans="1:1">
      <c r="A140" s="4"/>
    </row>
    <row r="141" spans="1:1">
      <c r="A141" s="4"/>
    </row>
    <row r="142" spans="1:1">
      <c r="A142" s="4"/>
    </row>
    <row r="143" spans="1:1">
      <c r="A143" s="4"/>
    </row>
    <row r="144" spans="1:1">
      <c r="A144" s="4"/>
    </row>
    <row r="145" spans="1:1">
      <c r="A145" s="4"/>
    </row>
    <row r="146" spans="1:1">
      <c r="A146" s="4"/>
    </row>
    <row r="147" spans="1:1">
      <c r="A147" s="4"/>
    </row>
    <row r="148" spans="1:1">
      <c r="A148" s="4"/>
    </row>
    <row r="149" spans="1:1">
      <c r="A149" s="4"/>
    </row>
    <row r="150" spans="1:1">
      <c r="A150" s="4"/>
    </row>
    <row r="151" spans="1:1">
      <c r="A151" s="4"/>
    </row>
    <row r="152" spans="1:1">
      <c r="A152" s="4"/>
    </row>
    <row r="153" spans="1:1">
      <c r="A153" s="4"/>
    </row>
    <row r="154" spans="1:1">
      <c r="A154" s="4"/>
    </row>
    <row r="155" spans="1:1">
      <c r="A155" s="4"/>
    </row>
    <row r="156" spans="1:1">
      <c r="A156" s="4"/>
    </row>
    <row r="157" spans="1:1">
      <c r="A157" s="4"/>
    </row>
    <row r="158" spans="1:1">
      <c r="A158" s="4"/>
    </row>
    <row r="159" spans="1:1">
      <c r="A159" s="4"/>
    </row>
    <row r="160" spans="1:1">
      <c r="A160" s="4"/>
    </row>
    <row r="161" spans="1:1">
      <c r="A161" s="4"/>
    </row>
    <row r="162" spans="1:1">
      <c r="A162" s="4"/>
    </row>
    <row r="163" spans="1:1">
      <c r="A163" s="4"/>
    </row>
    <row r="164" spans="1:1">
      <c r="A164" s="4"/>
    </row>
    <row r="165" spans="1:1">
      <c r="A165" s="4"/>
    </row>
    <row r="166" spans="1:1">
      <c r="A166" s="4"/>
    </row>
    <row r="167" spans="1:1">
      <c r="A167" s="4"/>
    </row>
    <row r="168" spans="1:1">
      <c r="A168" s="4"/>
    </row>
    <row r="169" spans="1:1">
      <c r="A169" s="4"/>
    </row>
    <row r="170" spans="1:1">
      <c r="A170" s="4"/>
    </row>
    <row r="171" spans="1:1">
      <c r="A171" s="4"/>
    </row>
    <row r="172" spans="1:1">
      <c r="A172" s="4"/>
    </row>
    <row r="173" spans="1:1">
      <c r="A173" s="4"/>
    </row>
    <row r="174" spans="1:1">
      <c r="A174" s="4"/>
    </row>
    <row r="175" spans="1:1">
      <c r="A175" s="4"/>
    </row>
    <row r="176" spans="1:1">
      <c r="A176" s="4"/>
    </row>
    <row r="177" spans="1:1">
      <c r="A177" s="4"/>
    </row>
    <row r="178" spans="1:1">
      <c r="A178" s="4"/>
    </row>
    <row r="179" spans="1:1">
      <c r="A179" s="4"/>
    </row>
    <row r="180" spans="1:1">
      <c r="A180" s="4"/>
    </row>
    <row r="181" spans="1:1">
      <c r="A181" s="4"/>
    </row>
    <row r="182" spans="1:1">
      <c r="A182" s="4"/>
    </row>
    <row r="183" spans="1:1">
      <c r="A183" s="4"/>
    </row>
    <row r="184" spans="1:1">
      <c r="A184" s="4"/>
    </row>
    <row r="185" spans="1:1">
      <c r="A185" s="4"/>
    </row>
    <row r="186" spans="1:1">
      <c r="A186" s="4"/>
    </row>
    <row r="187" spans="1:1">
      <c r="A187" s="4"/>
    </row>
    <row r="188" spans="1:1">
      <c r="A188" s="4"/>
    </row>
    <row r="189" spans="1:1">
      <c r="A189" s="4"/>
    </row>
    <row r="190" spans="1:1">
      <c r="A190" s="4"/>
    </row>
    <row r="191" spans="1:1">
      <c r="A191" s="4"/>
    </row>
    <row r="192" spans="1:1">
      <c r="A192" s="4"/>
    </row>
    <row r="193" spans="1:1">
      <c r="A193" s="4"/>
    </row>
    <row r="194" spans="1:1">
      <c r="A194" s="4"/>
    </row>
    <row r="195" spans="1:1">
      <c r="A195" s="4"/>
    </row>
    <row r="196" spans="1:1">
      <c r="A196" s="4"/>
    </row>
    <row r="197" spans="1:1">
      <c r="A197" s="4"/>
    </row>
    <row r="198" spans="1:1">
      <c r="A198" s="4"/>
    </row>
    <row r="199" spans="1:1">
      <c r="A199" s="4"/>
    </row>
    <row r="200" spans="1:1">
      <c r="A200" s="4"/>
    </row>
    <row r="201" spans="1:1">
      <c r="A201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DZ204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Z3" sqref="DZ3"/>
    </sheetView>
  </sheetViews>
  <sheetFormatPr defaultColWidth="9.7109375" defaultRowHeight="12.75"/>
  <cols>
    <col min="1" max="1" width="17" style="30" customWidth="1"/>
    <col min="2" max="3" width="7" style="30" bestFit="1" customWidth="1"/>
    <col min="4" max="13" width="5.28515625" style="30" bestFit="1" customWidth="1"/>
    <col min="14" max="15" width="7" style="30" customWidth="1"/>
    <col min="16" max="16" width="7" style="4" bestFit="1" customWidth="1"/>
    <col min="17" max="17" width="7" style="1" bestFit="1" customWidth="1"/>
    <col min="18" max="20" width="6.28515625" style="1" bestFit="1" customWidth="1"/>
    <col min="21" max="22" width="6.28515625" style="4" bestFit="1" customWidth="1"/>
    <col min="23" max="23" width="6.28515625" style="105" bestFit="1" customWidth="1"/>
    <col min="24" max="24" width="6.28515625" style="122" bestFit="1" customWidth="1"/>
    <col min="25" max="27" width="6.28515625" style="115" bestFit="1" customWidth="1"/>
    <col min="28" max="29" width="6.28515625" style="115" customWidth="1"/>
    <col min="30" max="30" width="7" style="4" bestFit="1" customWidth="1"/>
    <col min="31" max="31" width="7" style="1" bestFit="1" customWidth="1"/>
    <col min="32" max="33" width="6.28515625" style="1" bestFit="1" customWidth="1"/>
    <col min="34" max="34" width="6.28515625" style="105" bestFit="1" customWidth="1"/>
    <col min="35" max="36" width="6.28515625" style="4" bestFit="1" customWidth="1"/>
    <col min="37" max="37" width="6.28515625" style="105" bestFit="1" customWidth="1"/>
    <col min="38" max="38" width="6.28515625" style="122" bestFit="1" customWidth="1"/>
    <col min="39" max="41" width="6.28515625" style="115" bestFit="1" customWidth="1"/>
    <col min="42" max="42" width="6.28515625" style="115" customWidth="1"/>
    <col min="43" max="43" width="7" style="4" bestFit="1" customWidth="1"/>
    <col min="44" max="44" width="7" style="1" bestFit="1" customWidth="1"/>
    <col min="45" max="47" width="6.28515625" style="1" bestFit="1" customWidth="1"/>
    <col min="48" max="49" width="6.28515625" style="4" bestFit="1" customWidth="1"/>
    <col min="50" max="50" width="6.28515625" style="92" bestFit="1" customWidth="1"/>
    <col min="51" max="51" width="6.28515625" style="122" bestFit="1" customWidth="1"/>
    <col min="52" max="54" width="6.28515625" style="115" bestFit="1" customWidth="1"/>
    <col min="55" max="55" width="7" style="115" customWidth="1"/>
    <col min="56" max="57" width="7" style="35" bestFit="1" customWidth="1"/>
    <col min="58" max="63" width="6.28515625" style="35" bestFit="1" customWidth="1"/>
    <col min="64" max="67" width="6.28515625" style="115" bestFit="1" customWidth="1"/>
    <col min="68" max="68" width="7.140625" style="115" customWidth="1"/>
    <col min="69" max="74" width="6.28515625" style="95" bestFit="1" customWidth="1"/>
    <col min="75" max="78" width="6.28515625" style="115" bestFit="1" customWidth="1"/>
    <col min="79" max="80" width="6.28515625" style="115" customWidth="1"/>
    <col min="81" max="85" width="5.28515625" style="92" bestFit="1" customWidth="1"/>
    <col min="86" max="86" width="5.28515625" style="95" bestFit="1" customWidth="1"/>
    <col min="87" max="87" width="5.28515625" style="122" bestFit="1" customWidth="1"/>
    <col min="88" max="90" width="5.28515625" style="115" bestFit="1" customWidth="1"/>
    <col min="91" max="92" width="5.28515625" style="115" customWidth="1"/>
    <col min="93" max="98" width="6.28515625" style="97" bestFit="1" customWidth="1"/>
    <col min="99" max="99" width="6.28515625" style="123" bestFit="1" customWidth="1"/>
    <col min="100" max="102" width="6.28515625" style="118" bestFit="1" customWidth="1"/>
    <col min="103" max="104" width="6.28515625" style="118" customWidth="1"/>
    <col min="105" max="110" width="5.28515625" style="92" bestFit="1" customWidth="1"/>
    <col min="111" max="111" width="5.28515625" style="122" bestFit="1" customWidth="1"/>
    <col min="112" max="114" width="5.28515625" style="115" bestFit="1" customWidth="1"/>
    <col min="115" max="116" width="5.28515625" style="115" customWidth="1"/>
    <col min="117" max="118" width="7" style="1" bestFit="1" customWidth="1"/>
    <col min="119" max="119" width="6.28515625" style="1" bestFit="1" customWidth="1"/>
    <col min="120" max="121" width="5.28515625" style="1" bestFit="1" customWidth="1"/>
    <col min="122" max="123" width="5.5703125" style="1" bestFit="1" customWidth="1"/>
    <col min="124" max="124" width="6.28515625" style="1" bestFit="1" customWidth="1"/>
    <col min="125" max="128" width="5.5703125" style="1" bestFit="1" customWidth="1"/>
    <col min="129" max="129" width="5.5703125" style="324" bestFit="1" customWidth="1"/>
    <col min="130" max="130" width="6.42578125" style="1" customWidth="1"/>
    <col min="131" max="16384" width="9.7109375" style="1"/>
  </cols>
  <sheetData>
    <row r="1" spans="1:130" s="4" customFormat="1">
      <c r="A1" s="335"/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150"/>
      <c r="Q1" s="150"/>
      <c r="R1" s="150"/>
      <c r="S1" s="150"/>
      <c r="T1" s="150"/>
      <c r="U1" s="147"/>
      <c r="V1" s="150"/>
      <c r="W1" s="148"/>
      <c r="X1" s="148"/>
      <c r="Y1" s="148"/>
      <c r="Z1" s="148"/>
      <c r="AA1" s="148"/>
      <c r="AB1" s="148"/>
      <c r="AC1" s="148"/>
      <c r="AD1" s="150"/>
      <c r="AE1" s="150"/>
      <c r="AF1" s="150"/>
      <c r="AG1" s="150"/>
      <c r="AH1" s="336"/>
      <c r="AI1" s="150"/>
      <c r="AJ1" s="150"/>
      <c r="AK1" s="336"/>
      <c r="AL1" s="148"/>
      <c r="AM1" s="148"/>
      <c r="AN1" s="148"/>
      <c r="AO1" s="148"/>
      <c r="AP1" s="148"/>
      <c r="AQ1" s="150"/>
      <c r="AR1" s="150"/>
      <c r="AS1" s="150"/>
      <c r="AT1" s="150"/>
      <c r="AU1" s="150"/>
      <c r="AV1" s="150"/>
      <c r="AW1" s="150"/>
      <c r="AX1" s="148"/>
      <c r="AY1" s="148"/>
      <c r="AZ1" s="148"/>
      <c r="BA1" s="148"/>
      <c r="BB1" s="148"/>
      <c r="BC1" s="148"/>
      <c r="BD1" s="150"/>
      <c r="BE1" s="150"/>
      <c r="BF1" s="150"/>
      <c r="BG1" s="150"/>
      <c r="BH1" s="150"/>
      <c r="BI1" s="150"/>
      <c r="BJ1" s="150"/>
      <c r="BK1" s="150"/>
      <c r="BL1" s="148"/>
      <c r="BM1" s="148"/>
      <c r="BN1" s="148"/>
      <c r="BO1" s="148"/>
      <c r="BP1" s="148"/>
      <c r="BQ1" s="148"/>
      <c r="BR1" s="148"/>
      <c r="BS1" s="148"/>
      <c r="BT1" s="147"/>
      <c r="BU1" s="147"/>
      <c r="BV1" s="148"/>
      <c r="BW1" s="148"/>
      <c r="BX1" s="148"/>
      <c r="BY1" s="148"/>
      <c r="BZ1" s="148"/>
      <c r="CA1" s="148"/>
      <c r="CB1" s="148"/>
      <c r="CC1" s="148"/>
      <c r="CD1" s="148"/>
      <c r="CE1" s="148"/>
      <c r="CF1" s="147"/>
      <c r="CG1" s="147"/>
      <c r="CH1" s="148"/>
      <c r="CI1" s="148"/>
      <c r="CJ1" s="148"/>
      <c r="CK1" s="148"/>
      <c r="CL1" s="148"/>
      <c r="CM1" s="148"/>
      <c r="CN1" s="148"/>
      <c r="CO1" s="151"/>
      <c r="CP1" s="151"/>
      <c r="CQ1" s="151"/>
      <c r="CR1" s="151"/>
      <c r="CS1" s="151"/>
      <c r="CT1" s="151"/>
      <c r="CU1" s="151"/>
      <c r="CV1" s="151"/>
      <c r="CW1" s="151"/>
      <c r="CX1" s="151"/>
      <c r="CY1" s="151"/>
      <c r="CZ1" s="151"/>
      <c r="DA1" s="148"/>
      <c r="DB1" s="148"/>
      <c r="DC1" s="148"/>
      <c r="DD1" s="147"/>
      <c r="DE1" s="147"/>
      <c r="DF1" s="148"/>
      <c r="DG1" s="148"/>
      <c r="DH1" s="148"/>
      <c r="DI1" s="148"/>
      <c r="DJ1" s="148"/>
      <c r="DK1" s="148"/>
      <c r="DL1" s="148"/>
      <c r="DM1" s="150"/>
      <c r="DN1" s="150"/>
      <c r="DO1" s="150"/>
      <c r="DP1" s="150"/>
      <c r="DQ1" s="150"/>
      <c r="DR1" s="150"/>
      <c r="DS1" s="150"/>
      <c r="DT1" s="150"/>
      <c r="DU1" s="150"/>
      <c r="DV1" s="150"/>
      <c r="DW1" s="150"/>
      <c r="DX1" s="150"/>
      <c r="DY1" s="150"/>
      <c r="DZ1" s="172"/>
    </row>
    <row r="2" spans="1:130">
      <c r="A2" s="152"/>
      <c r="B2" s="153" t="s">
        <v>30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5" t="s">
        <v>0</v>
      </c>
      <c r="Q2" s="153"/>
      <c r="R2" s="153"/>
      <c r="S2" s="154"/>
      <c r="T2" s="154"/>
      <c r="U2" s="153"/>
      <c r="V2" s="153"/>
      <c r="W2" s="153"/>
      <c r="X2" s="153"/>
      <c r="Y2" s="153"/>
      <c r="Z2" s="153"/>
      <c r="AA2" s="153"/>
      <c r="AB2" s="153"/>
      <c r="AC2" s="153"/>
      <c r="AD2" s="155" t="s">
        <v>1</v>
      </c>
      <c r="AE2" s="153"/>
      <c r="AF2" s="153"/>
      <c r="AG2" s="154"/>
      <c r="AH2" s="153"/>
      <c r="AI2" s="153"/>
      <c r="AJ2" s="153"/>
      <c r="AK2" s="153"/>
      <c r="AL2" s="153"/>
      <c r="AM2" s="153" t="s">
        <v>2</v>
      </c>
      <c r="AN2" s="153"/>
      <c r="AO2" s="153"/>
      <c r="AP2" s="153"/>
      <c r="AQ2" s="155" t="s">
        <v>3</v>
      </c>
      <c r="AR2" s="153"/>
      <c r="AS2" s="153"/>
      <c r="AT2" s="154"/>
      <c r="AU2" s="154"/>
      <c r="AV2" s="153"/>
      <c r="AW2" s="153"/>
      <c r="AX2" s="153"/>
      <c r="AY2" s="153"/>
      <c r="AZ2" s="153"/>
      <c r="BA2" s="153"/>
      <c r="BB2" s="153"/>
      <c r="BC2" s="153"/>
      <c r="BD2" s="155" t="s">
        <v>4</v>
      </c>
      <c r="BE2" s="153"/>
      <c r="BF2" s="153"/>
      <c r="BG2" s="153"/>
      <c r="BH2" s="153"/>
      <c r="BI2" s="153"/>
      <c r="BJ2" s="153"/>
      <c r="BK2" s="153"/>
      <c r="BL2" s="153"/>
      <c r="BM2" s="153"/>
      <c r="BN2" s="153"/>
      <c r="BO2" s="153"/>
      <c r="BP2" s="153"/>
      <c r="BQ2" s="156" t="s">
        <v>72</v>
      </c>
      <c r="BR2" s="157"/>
      <c r="BS2" s="157"/>
      <c r="BT2" s="157"/>
      <c r="BU2" s="157"/>
      <c r="BV2" s="157"/>
      <c r="BW2" s="153"/>
      <c r="BX2" s="153"/>
      <c r="BY2" s="153"/>
      <c r="BZ2" s="153"/>
      <c r="CA2" s="153"/>
      <c r="CB2" s="153"/>
      <c r="CC2" s="156" t="s">
        <v>80</v>
      </c>
      <c r="CD2" s="157"/>
      <c r="CE2" s="157"/>
      <c r="CF2" s="157"/>
      <c r="CG2" s="157"/>
      <c r="CH2" s="157"/>
      <c r="CI2" s="153"/>
      <c r="CJ2" s="153"/>
      <c r="CK2" s="153"/>
      <c r="CL2" s="153"/>
      <c r="CM2" s="153"/>
      <c r="CN2" s="153"/>
      <c r="CO2" s="158" t="s">
        <v>73</v>
      </c>
      <c r="CP2" s="159"/>
      <c r="CQ2" s="159"/>
      <c r="CR2" s="159"/>
      <c r="CS2" s="159"/>
      <c r="CT2" s="159"/>
      <c r="CU2" s="159"/>
      <c r="CV2" s="159"/>
      <c r="CW2" s="159"/>
      <c r="CX2" s="159"/>
      <c r="CY2" s="159"/>
      <c r="CZ2" s="159"/>
      <c r="DA2" s="156" t="s">
        <v>81</v>
      </c>
      <c r="DB2" s="157"/>
      <c r="DC2" s="157"/>
      <c r="DD2" s="157"/>
      <c r="DE2" s="157"/>
      <c r="DF2" s="157"/>
      <c r="DG2" s="153"/>
      <c r="DH2" s="153"/>
      <c r="DI2" s="153"/>
      <c r="DJ2" s="153"/>
      <c r="DK2" s="153"/>
      <c r="DL2" s="153"/>
      <c r="DM2" s="160" t="s">
        <v>20</v>
      </c>
      <c r="DN2" s="153"/>
      <c r="DO2" s="153"/>
      <c r="DP2" s="153"/>
      <c r="DQ2" s="153"/>
      <c r="DR2" s="153"/>
      <c r="DS2" s="153"/>
      <c r="DT2" s="153"/>
      <c r="DU2" s="153"/>
      <c r="DV2" s="153"/>
      <c r="DW2" s="153"/>
      <c r="DX2" s="153"/>
      <c r="DY2" s="153"/>
      <c r="DZ2" s="172"/>
    </row>
    <row r="3" spans="1:130" s="79" customFormat="1">
      <c r="A3" s="161"/>
      <c r="B3" s="162">
        <v>1987</v>
      </c>
      <c r="C3" s="162">
        <v>1989</v>
      </c>
      <c r="D3" s="162" t="s">
        <v>23</v>
      </c>
      <c r="E3" s="162" t="s">
        <v>24</v>
      </c>
      <c r="F3" s="162" t="s">
        <v>18</v>
      </c>
      <c r="G3" s="162">
        <v>1997</v>
      </c>
      <c r="H3" s="162">
        <v>1999</v>
      </c>
      <c r="I3" s="162">
        <v>2001</v>
      </c>
      <c r="J3" s="162">
        <v>2003</v>
      </c>
      <c r="K3" s="162">
        <v>2005</v>
      </c>
      <c r="L3" s="162">
        <v>2007</v>
      </c>
      <c r="M3" s="162">
        <v>2009</v>
      </c>
      <c r="N3" s="162">
        <v>2011</v>
      </c>
      <c r="O3" s="162">
        <v>2013</v>
      </c>
      <c r="P3" s="234" t="s">
        <v>21</v>
      </c>
      <c r="Q3" s="162" t="s">
        <v>22</v>
      </c>
      <c r="R3" s="162" t="s">
        <v>23</v>
      </c>
      <c r="S3" s="162" t="s">
        <v>24</v>
      </c>
      <c r="T3" s="162" t="s">
        <v>18</v>
      </c>
      <c r="U3" s="162">
        <v>1997</v>
      </c>
      <c r="V3" s="162">
        <v>1999</v>
      </c>
      <c r="W3" s="162">
        <v>2001</v>
      </c>
      <c r="X3" s="162">
        <v>2003</v>
      </c>
      <c r="Y3" s="162">
        <v>2005</v>
      </c>
      <c r="Z3" s="162">
        <v>2007</v>
      </c>
      <c r="AA3" s="162">
        <v>2009</v>
      </c>
      <c r="AB3" s="162">
        <v>2011</v>
      </c>
      <c r="AC3" s="162">
        <v>2013</v>
      </c>
      <c r="AD3" s="234" t="s">
        <v>21</v>
      </c>
      <c r="AE3" s="162" t="s">
        <v>22</v>
      </c>
      <c r="AF3" s="162" t="s">
        <v>23</v>
      </c>
      <c r="AG3" s="162" t="s">
        <v>24</v>
      </c>
      <c r="AH3" s="162" t="s">
        <v>18</v>
      </c>
      <c r="AI3" s="162">
        <v>1997</v>
      </c>
      <c r="AJ3" s="162">
        <v>1999</v>
      </c>
      <c r="AK3" s="162">
        <v>2001</v>
      </c>
      <c r="AL3" s="162">
        <v>2003</v>
      </c>
      <c r="AM3" s="162">
        <v>2005</v>
      </c>
      <c r="AN3" s="162">
        <v>2007</v>
      </c>
      <c r="AO3" s="162">
        <v>2009</v>
      </c>
      <c r="AP3" s="162">
        <v>2011</v>
      </c>
      <c r="AQ3" s="234" t="s">
        <v>21</v>
      </c>
      <c r="AR3" s="162" t="s">
        <v>22</v>
      </c>
      <c r="AS3" s="162" t="s">
        <v>23</v>
      </c>
      <c r="AT3" s="162" t="s">
        <v>24</v>
      </c>
      <c r="AU3" s="162" t="s">
        <v>18</v>
      </c>
      <c r="AV3" s="162">
        <v>1997</v>
      </c>
      <c r="AW3" s="162">
        <v>1999</v>
      </c>
      <c r="AX3" s="162">
        <v>2001</v>
      </c>
      <c r="AY3" s="162">
        <v>2003</v>
      </c>
      <c r="AZ3" s="162">
        <v>2005</v>
      </c>
      <c r="BA3" s="162">
        <v>2007</v>
      </c>
      <c r="BB3" s="162">
        <v>2009</v>
      </c>
      <c r="BC3" s="162">
        <v>2011</v>
      </c>
      <c r="BD3" s="234" t="s">
        <v>21</v>
      </c>
      <c r="BE3" s="162" t="s">
        <v>22</v>
      </c>
      <c r="BF3" s="162" t="s">
        <v>23</v>
      </c>
      <c r="BG3" s="162" t="s">
        <v>24</v>
      </c>
      <c r="BH3" s="162" t="s">
        <v>18</v>
      </c>
      <c r="BI3" s="162">
        <v>1997</v>
      </c>
      <c r="BJ3" s="162">
        <v>1999</v>
      </c>
      <c r="BK3" s="162">
        <v>2001</v>
      </c>
      <c r="BL3" s="162">
        <v>2003</v>
      </c>
      <c r="BM3" s="162">
        <v>2005</v>
      </c>
      <c r="BN3" s="162">
        <v>2007</v>
      </c>
      <c r="BO3" s="162">
        <v>2009</v>
      </c>
      <c r="BP3" s="162">
        <v>2011</v>
      </c>
      <c r="BQ3" s="234">
        <v>1991</v>
      </c>
      <c r="BR3" s="162">
        <v>1993</v>
      </c>
      <c r="BS3" s="162">
        <v>1995</v>
      </c>
      <c r="BT3" s="162">
        <v>1997</v>
      </c>
      <c r="BU3" s="162">
        <v>1999</v>
      </c>
      <c r="BV3" s="162">
        <v>2001</v>
      </c>
      <c r="BW3" s="162">
        <v>2003</v>
      </c>
      <c r="BX3" s="162">
        <v>2005</v>
      </c>
      <c r="BY3" s="162">
        <v>2007</v>
      </c>
      <c r="BZ3" s="162">
        <v>2009</v>
      </c>
      <c r="CA3" s="162">
        <v>2011</v>
      </c>
      <c r="CB3" s="162">
        <v>2013</v>
      </c>
      <c r="CC3" s="234">
        <v>1991</v>
      </c>
      <c r="CD3" s="162">
        <v>1993</v>
      </c>
      <c r="CE3" s="162">
        <v>1995</v>
      </c>
      <c r="CF3" s="162">
        <v>1997</v>
      </c>
      <c r="CG3" s="162">
        <v>1999</v>
      </c>
      <c r="CH3" s="162">
        <v>2001</v>
      </c>
      <c r="CI3" s="162">
        <v>2003</v>
      </c>
      <c r="CJ3" s="162">
        <v>2005</v>
      </c>
      <c r="CK3" s="162">
        <v>2007</v>
      </c>
      <c r="CL3" s="162">
        <v>2009</v>
      </c>
      <c r="CM3" s="337">
        <v>2011</v>
      </c>
      <c r="CN3" s="337">
        <v>2013</v>
      </c>
      <c r="CO3" s="243">
        <v>1991</v>
      </c>
      <c r="CP3" s="244">
        <v>1993</v>
      </c>
      <c r="CQ3" s="244">
        <v>1995</v>
      </c>
      <c r="CR3" s="244">
        <v>1997</v>
      </c>
      <c r="CS3" s="244">
        <v>1999</v>
      </c>
      <c r="CT3" s="244">
        <v>2001</v>
      </c>
      <c r="CU3" s="164">
        <v>2003</v>
      </c>
      <c r="CV3" s="164">
        <v>2005</v>
      </c>
      <c r="CW3" s="164">
        <v>2007</v>
      </c>
      <c r="CX3" s="164">
        <v>2009</v>
      </c>
      <c r="CY3" s="164">
        <v>2011</v>
      </c>
      <c r="CZ3" s="164">
        <v>2013</v>
      </c>
      <c r="DA3" s="234">
        <v>1991</v>
      </c>
      <c r="DB3" s="162">
        <v>1993</v>
      </c>
      <c r="DC3" s="162">
        <v>1995</v>
      </c>
      <c r="DD3" s="162">
        <v>1997</v>
      </c>
      <c r="DE3" s="162">
        <v>1999</v>
      </c>
      <c r="DF3" s="162">
        <v>2001</v>
      </c>
      <c r="DG3" s="162">
        <v>2003</v>
      </c>
      <c r="DH3" s="162">
        <v>2005</v>
      </c>
      <c r="DI3" s="162">
        <v>2007</v>
      </c>
      <c r="DJ3" s="162">
        <v>2009</v>
      </c>
      <c r="DK3" s="162">
        <v>2011</v>
      </c>
      <c r="DL3" s="162">
        <v>2013</v>
      </c>
      <c r="DM3" s="234">
        <v>1987</v>
      </c>
      <c r="DN3" s="162">
        <v>1989</v>
      </c>
      <c r="DO3" s="162">
        <v>1991</v>
      </c>
      <c r="DP3" s="162">
        <v>1993</v>
      </c>
      <c r="DQ3" s="162">
        <v>1995</v>
      </c>
      <c r="DR3" s="163">
        <v>1997</v>
      </c>
      <c r="DS3" s="163">
        <v>1999</v>
      </c>
      <c r="DT3" s="163">
        <v>2001</v>
      </c>
      <c r="DU3" s="163">
        <v>2003</v>
      </c>
      <c r="DV3" s="163">
        <v>2005</v>
      </c>
      <c r="DW3" s="163">
        <v>2007</v>
      </c>
      <c r="DX3" s="163">
        <v>2009</v>
      </c>
      <c r="DY3" s="163">
        <v>2011</v>
      </c>
      <c r="DZ3" s="382">
        <v>2013</v>
      </c>
    </row>
    <row r="4" spans="1:130">
      <c r="A4" s="149" t="s">
        <v>87</v>
      </c>
      <c r="B4" s="165">
        <f>+'EnrollAge Data'!B4/'EnrollAge Data'!EA4</f>
        <v>1.6070763748485095E-2</v>
      </c>
      <c r="C4" s="165">
        <f>+'EnrollAge Data'!C4/'EnrollAge Data'!EB4</f>
        <v>1.637128338469785E-2</v>
      </c>
      <c r="D4" s="165">
        <f>+'EnrollAge Data'!D4/'EnrollAge Data'!EC4</f>
        <v>1.4946205972528506E-2</v>
      </c>
      <c r="E4" s="165">
        <f>+'EnrollAge Data'!E4/'EnrollAge Data'!ED4</f>
        <v>1.7310408644200685E-2</v>
      </c>
      <c r="F4" s="165">
        <f>+'EnrollAge Data'!F4/'EnrollAge Data'!EE4</f>
        <v>1.9871167868711924E-2</v>
      </c>
      <c r="G4" s="165">
        <f>+'EnrollAge Data'!G4/'EnrollAge Data'!EF4</f>
        <v>2.4234722773867935E-2</v>
      </c>
      <c r="H4" s="165">
        <f>+'EnrollAge Data'!H4/'EnrollAge Data'!EG4</f>
        <v>2.5788158264873018E-2</v>
      </c>
      <c r="I4" s="165">
        <f>+'EnrollAge Data'!I4/'EnrollAge Data'!EH4</f>
        <v>3.0505750301663515E-2</v>
      </c>
      <c r="J4" s="165">
        <f>+'EnrollAge Data'!J4/'EnrollAge Data'!EI4</f>
        <v>2.8978831557299214E-2</v>
      </c>
      <c r="K4" s="165">
        <f>+'EnrollAge Data'!K4/'EnrollAge Data'!EJ4</f>
        <v>3.2434305677415738E-2</v>
      </c>
      <c r="L4" s="165">
        <f>+'EnrollAge Data'!L4/'EnrollAge Data'!EK4</f>
        <v>3.6646890449284292E-2</v>
      </c>
      <c r="M4" s="165">
        <f>+'EnrollAge Data'!M4/'EnrollAge Data'!EL4</f>
        <v>3.7162097603203076E-2</v>
      </c>
      <c r="N4" s="165">
        <f>+'EnrollAge Data'!N4/'EnrollAge Data'!EM4</f>
        <v>3.9104615684676394E-2</v>
      </c>
      <c r="O4" s="165">
        <f>+'EnrollAge Data'!O4/'EnrollAge Data'!EN4</f>
        <v>4.3171694305850827E-2</v>
      </c>
      <c r="P4" s="166">
        <f>+'EnrollAge Data'!P4/'EnrollAge Data'!EA4</f>
        <v>0.55567809136544422</v>
      </c>
      <c r="Q4" s="165">
        <f>+'EnrollAge Data'!Q4/'EnrollAge Data'!EB4</f>
        <v>0.51133168107320504</v>
      </c>
      <c r="R4" s="165">
        <f>+'EnrollAge Data'!R4/'EnrollAge Data'!EC4</f>
        <v>0.52410758483284192</v>
      </c>
      <c r="S4" s="165">
        <f>+'EnrollAge Data'!S4/'EnrollAge Data'!ED4</f>
        <v>0.54712558110122</v>
      </c>
      <c r="T4" s="165">
        <f>+'EnrollAge Data'!T4/'EnrollAge Data'!EE4</f>
        <v>0.54387551459269323</v>
      </c>
      <c r="U4" s="165">
        <f>+'EnrollAge Data'!U4/'EnrollAge Data'!EF4</f>
        <v>0.55277262850712439</v>
      </c>
      <c r="V4" s="165">
        <f>+'EnrollAge Data'!V4/'EnrollAge Data'!EG4</f>
        <v>0.56468362006175699</v>
      </c>
      <c r="W4" s="165">
        <f>+'EnrollAge Data'!W4/'EnrollAge Data'!EH4</f>
        <v>0.56426359729199738</v>
      </c>
      <c r="X4" s="165">
        <f>+'EnrollAge Data'!X4/'EnrollAge Data'!EI4</f>
        <v>0.57643879550461297</v>
      </c>
      <c r="Y4" s="165">
        <f>+'EnrollAge Data'!Y4/'EnrollAge Data'!EJ4</f>
        <v>0.57997448519677819</v>
      </c>
      <c r="Z4" s="165">
        <f>+'EnrollAge Data'!Z4/'EnrollAge Data'!EK4</f>
        <v>0.57889562258612115</v>
      </c>
      <c r="AA4" s="165">
        <f>+'EnrollAge Data'!AA4/'EnrollAge Data'!EL4</f>
        <v>0.56793222942292521</v>
      </c>
      <c r="AB4" s="165">
        <f>+'EnrollAge Data'!AB4/'EnrollAge Data'!EM4</f>
        <v>0.57921314518147649</v>
      </c>
      <c r="AC4" s="165">
        <f>+'EnrollAge Data'!AC4/'EnrollAge Data'!EN4</f>
        <v>0.57794637943427607</v>
      </c>
      <c r="AD4" s="166">
        <f>+'EnrollAge Data'!AD4/'EnrollAge Data'!EA4</f>
        <v>0.24206815520406658</v>
      </c>
      <c r="AE4" s="165">
        <f>+'EnrollAge Data'!AE4/'EnrollAge Data'!EB4</f>
        <v>0.21190907674593099</v>
      </c>
      <c r="AF4" s="165">
        <f>+'EnrollAge Data'!AF4/'EnrollAge Data'!EC4</f>
        <v>0.22185734651994526</v>
      </c>
      <c r="AG4" s="165">
        <f>+'EnrollAge Data'!AG4/'EnrollAge Data'!ED4</f>
        <v>0.23550541745550557</v>
      </c>
      <c r="AH4" s="165">
        <f>+'EnrollAge Data'!AH4/'EnrollAge Data'!EE4</f>
        <v>0.23909926623852257</v>
      </c>
      <c r="AI4" s="165">
        <f>+'EnrollAge Data'!AI4/'EnrollAge Data'!EF4</f>
        <v>0.23034057653679835</v>
      </c>
      <c r="AJ4" s="165">
        <f>+'EnrollAge Data'!AJ4/'EnrollAge Data'!EG4</f>
        <v>0.2155605092059491</v>
      </c>
      <c r="AK4" s="165">
        <f>+'EnrollAge Data'!AK4/'EnrollAge Data'!EH4</f>
        <v>0.20575782989784852</v>
      </c>
      <c r="AL4" s="165">
        <f>+'EnrollAge Data'!AL4/'EnrollAge Data'!EI4</f>
        <v>0.21464039432322093</v>
      </c>
      <c r="AM4" s="165">
        <f>+'EnrollAge Data'!AM4/'EnrollAge Data'!EJ4</f>
        <v>0.21537561647896861</v>
      </c>
      <c r="AN4" s="165">
        <f>+'EnrollAge Data'!AN4/'EnrollAge Data'!EK4</f>
        <v>0.20726646963394574</v>
      </c>
      <c r="AO4" s="165">
        <f>+'EnrollAge Data'!AO4/'EnrollAge Data'!EL4</f>
        <v>0.22542161018381104</v>
      </c>
      <c r="AP4" s="165">
        <f>+'EnrollAge Data'!AP4/'EnrollAge Data'!EM4</f>
        <v>0.22361036087985975</v>
      </c>
      <c r="AQ4" s="166">
        <f>+'EnrollAge Data'!AQ4/'EnrollAge Data'!EA4</f>
        <v>0.16895111610413946</v>
      </c>
      <c r="AR4" s="165">
        <f>+'EnrollAge Data'!AR4/'EnrollAge Data'!EB4</f>
        <v>0.15164187381102037</v>
      </c>
      <c r="AS4" s="165">
        <f>+'EnrollAge Data'!AS4/'EnrollAge Data'!EC4</f>
        <v>0.16565038564696882</v>
      </c>
      <c r="AT4" s="165">
        <f>+'EnrollAge Data'!AT4/'EnrollAge Data'!ED4</f>
        <v>0.18350752612472152</v>
      </c>
      <c r="AU4" s="165">
        <f>+'EnrollAge Data'!AU4/'EnrollAge Data'!EE4</f>
        <v>0.18722220947650739</v>
      </c>
      <c r="AV4" s="165">
        <f>+'EnrollAge Data'!AV4/'EnrollAge Data'!EF4</f>
        <v>0.18317249526693175</v>
      </c>
      <c r="AW4" s="165">
        <f>+'EnrollAge Data'!AW4/'EnrollAge Data'!EG4</f>
        <v>0.17572846151449936</v>
      </c>
      <c r="AX4" s="165">
        <f>+'EnrollAge Data'!AX4/'EnrollAge Data'!EH4</f>
        <v>0.16892829991480149</v>
      </c>
      <c r="AY4" s="165">
        <f>+'EnrollAge Data'!AY4/'EnrollAge Data'!EI4</f>
        <v>0.16895016730879234</v>
      </c>
      <c r="AZ4" s="165">
        <f>+'EnrollAge Data'!AZ4/'EnrollAge Data'!EJ4</f>
        <v>0.16616140717173156</v>
      </c>
      <c r="BA4" s="165">
        <f>+'EnrollAge Data'!BA4/'EnrollAge Data'!EK4</f>
        <v>0.15414809418366626</v>
      </c>
      <c r="BB4" s="165">
        <f>+'EnrollAge Data'!BB4/'EnrollAge Data'!EL4</f>
        <v>0.16587349474774526</v>
      </c>
      <c r="BC4" s="165">
        <f>+'EnrollAge Data'!BC4/'EnrollAge Data'!EM4</f>
        <v>0.15507401558401235</v>
      </c>
      <c r="BD4" s="166">
        <f>+'EnrollAge Data'!BD4/'EnrollAge Data'!EA4</f>
        <v>0.96669736267365025</v>
      </c>
      <c r="BE4" s="165">
        <f>+'EnrollAge Data'!BE4/'EnrollAge Data'!EB4</f>
        <v>0.87488263163015634</v>
      </c>
      <c r="BF4" s="165">
        <f>+'EnrollAge Data'!BF4/'EnrollAge Data'!EC4</f>
        <v>0.91161531699975606</v>
      </c>
      <c r="BG4" s="165">
        <f>+'EnrollAge Data'!BG4/'EnrollAge Data'!ED4</f>
        <v>0.96613852468144712</v>
      </c>
      <c r="BH4" s="165">
        <f>+'EnrollAge Data'!BH4/'EnrollAge Data'!EE4</f>
        <v>0.97019699030772322</v>
      </c>
      <c r="BI4" s="165">
        <f>+'EnrollAge Data'!BI4/'EnrollAge Data'!EF4</f>
        <v>0.96628570031085448</v>
      </c>
      <c r="BJ4" s="165">
        <f>+'EnrollAge Data'!BJ4/'EnrollAge Data'!EG4</f>
        <v>0.95597259078220553</v>
      </c>
      <c r="BK4" s="165">
        <f>+'EnrollAge Data'!BK4/'EnrollAge Data'!EH4</f>
        <v>0.93894972710464741</v>
      </c>
      <c r="BL4" s="165">
        <f>+'EnrollAge Data'!BL4/'EnrollAge Data'!EI4</f>
        <v>0.96002935713662618</v>
      </c>
      <c r="BM4" s="165">
        <f>+'EnrollAge Data'!BM4/'EnrollAge Data'!EJ4</f>
        <v>0.96151150884747838</v>
      </c>
      <c r="BN4" s="165">
        <f>+'EnrollAge Data'!BN4/'EnrollAge Data'!EK4</f>
        <v>0.94031018640373309</v>
      </c>
      <c r="BO4" s="165">
        <f>+'EnrollAge Data'!BO4/'EnrollAge Data'!EL4</f>
        <v>0.95922733435448149</v>
      </c>
      <c r="BP4" s="165">
        <f>+'EnrollAge Data'!BP4/'EnrollAge Data'!EM4</f>
        <v>0.95789752164534858</v>
      </c>
      <c r="BQ4" s="166">
        <f>+'EnrollAge Data'!BQ4/'EnrollAge Data'!EC4</f>
        <v>0.36330379950854552</v>
      </c>
      <c r="BR4" s="165">
        <f>+'EnrollAge Data'!BR4/'EnrollAge Data'!ED4</f>
        <v>0.38965526504147663</v>
      </c>
      <c r="BS4" s="165">
        <f>+'EnrollAge Data'!BS4/'EnrollAge Data'!EE4</f>
        <v>0.39531399596999151</v>
      </c>
      <c r="BT4" s="165">
        <f>+'EnrollAge Data'!BT4/'EnrollAge Data'!EF4</f>
        <v>0.37991093718942864</v>
      </c>
      <c r="BU4" s="165">
        <f>+'EnrollAge Data'!BU4/'EnrollAge Data'!EG4</f>
        <v>0.36682485793092395</v>
      </c>
      <c r="BV4" s="165">
        <f>+'EnrollAge Data'!BV4/'EnrollAge Data'!EH4</f>
        <v>0.33767643749372384</v>
      </c>
      <c r="BW4" s="165">
        <f>+'EnrollAge Data'!BW4/'EnrollAge Data'!EI4</f>
        <v>0.34606516239668933</v>
      </c>
      <c r="BX4" s="165">
        <f>+'EnrollAge Data'!BX4/'EnrollAge Data'!EJ4</f>
        <v>0.34349610037883016</v>
      </c>
      <c r="BY4" s="165">
        <f>+'EnrollAge Data'!BY4/'EnrollAge Data'!EK4</f>
        <v>0.3241888826662962</v>
      </c>
      <c r="BZ4" s="165">
        <f>+'EnrollAge Data'!BZ4/'EnrollAge Data'!EL4</f>
        <v>0.35185514121325762</v>
      </c>
      <c r="CA4" s="165">
        <f>+'EnrollAge Data'!CA4/'EnrollAge Data'!EM4</f>
        <v>0.34138616205928468</v>
      </c>
      <c r="CB4" s="165">
        <f>+'EnrollAge Data'!CB4/'EnrollAge Data'!EN4</f>
        <v>0.33791314807233791</v>
      </c>
      <c r="CC4" s="166">
        <f>+'EnrollAge Data'!CC4/'EnrollAge Data'!EC4</f>
        <v>1.9751409301463206E-2</v>
      </c>
      <c r="CD4" s="165">
        <f>+'EnrollAge Data'!CD4/'EnrollAge Data'!ED4</f>
        <v>2.3851732237064115E-2</v>
      </c>
      <c r="CE4" s="165">
        <f>+'EnrollAge Data'!CE4/'EnrollAge Data'!EE4</f>
        <v>2.5345001631140628E-2</v>
      </c>
      <c r="CF4" s="165">
        <f>+'EnrollAge Data'!CF4/'EnrollAge Data'!EF4</f>
        <v>2.8128284976607104E-2</v>
      </c>
      <c r="CG4" s="165">
        <f>+'EnrollAge Data'!CG4/'EnrollAge Data'!EG4</f>
        <v>3.0763540661599059E-2</v>
      </c>
      <c r="CH4" s="165">
        <f>+'EnrollAge Data'!CH4/'EnrollAge Data'!EH4</f>
        <v>3.17047378735415E-2</v>
      </c>
      <c r="CI4" s="165">
        <f>+'EnrollAge Data'!CI4/'EnrollAge Data'!EI4</f>
        <v>3.3098969355572001E-2</v>
      </c>
      <c r="CJ4" s="165">
        <f>+'EnrollAge Data'!CJ4/'EnrollAge Data'!EJ4</f>
        <v>3.3924786847227682E-2</v>
      </c>
      <c r="CK4" s="165">
        <f>+'EnrollAge Data'!CK4/'EnrollAge Data'!EK4</f>
        <v>3.3009607991469021E-2</v>
      </c>
      <c r="CL4" s="165">
        <f>+'EnrollAge Data'!CL4/'EnrollAge Data'!EL4</f>
        <v>3.5994330181862176E-2</v>
      </c>
      <c r="CM4" s="165">
        <f>+'EnrollAge Data'!CM4/'EnrollAge Data'!EM4</f>
        <v>3.4192121920909702E-2</v>
      </c>
      <c r="CN4" s="165">
        <f>+'EnrollAge Data'!CN4/'EnrollAge Data'!EN4</f>
        <v>3.5230007831422792E-2</v>
      </c>
      <c r="CO4" s="167">
        <f>+'EnrollAge Data'!CO4/'EnrollAge Data'!EC4</f>
        <v>0.38305520881000876</v>
      </c>
      <c r="CP4" s="168">
        <f>+'EnrollAge Data'!CP4/'EnrollAge Data'!ED4</f>
        <v>0.41350699727854079</v>
      </c>
      <c r="CQ4" s="168">
        <f>+'EnrollAge Data'!CQ4/'EnrollAge Data'!EE4</f>
        <v>0.42065899760113212</v>
      </c>
      <c r="CR4" s="168">
        <f>+'EnrollAge Data'!CR4/'EnrollAge Data'!EF4</f>
        <v>0.40803922216603578</v>
      </c>
      <c r="CS4" s="168">
        <f>+'EnrollAge Data'!CS4/'EnrollAge Data'!EG4</f>
        <v>0.39758839859252298</v>
      </c>
      <c r="CT4" s="168">
        <f>+'EnrollAge Data'!CT4/'EnrollAge Data'!EH4</f>
        <v>0.36938117536726534</v>
      </c>
      <c r="CU4" s="168">
        <f>+'EnrollAge Data'!CU4/'EnrollAge Data'!EI4</f>
        <v>0.37916413175226132</v>
      </c>
      <c r="CV4" s="168">
        <f>+'EnrollAge Data'!CV4/'EnrollAge Data'!EJ4</f>
        <v>0.37742088722605782</v>
      </c>
      <c r="CW4" s="168">
        <f>+'EnrollAge Data'!CW4/'EnrollAge Data'!EK4</f>
        <v>0.35719849065776521</v>
      </c>
      <c r="CX4" s="168">
        <f>+'EnrollAge Data'!CX4/'EnrollAge Data'!EL4</f>
        <v>0.38784947139511983</v>
      </c>
      <c r="CY4" s="168">
        <f>+'EnrollAge Data'!CY4/'EnrollAge Data'!EM4</f>
        <v>0.37557828398019438</v>
      </c>
      <c r="CZ4" s="168">
        <f>+'EnrollAge Data'!CZ4/'EnrollAge Data'!EN4</f>
        <v>0.37314315590376068</v>
      </c>
      <c r="DA4" s="166">
        <f>+'EnrollAge Data'!DA4/'EnrollAge Data'!EC4</f>
        <v>4.4525233569053376E-3</v>
      </c>
      <c r="DB4" s="165">
        <f>+'EnrollAge Data'!DB4/'EnrollAge Data'!ED4</f>
        <v>5.5059463016863194E-3</v>
      </c>
      <c r="DC4" s="165">
        <f>+'EnrollAge Data'!DC4/'EnrollAge Data'!EE4</f>
        <v>5.662478113897822E-3</v>
      </c>
      <c r="DD4" s="165">
        <f>+'EnrollAge Data'!DD4/'EnrollAge Data'!EF4</f>
        <v>5.4583308132563737E-3</v>
      </c>
      <c r="DE4" s="165">
        <f>+'EnrollAge Data'!DE4/'EnrollAge Data'!EG4</f>
        <v>5.5141025759710329E-3</v>
      </c>
      <c r="DF4" s="165">
        <f>+'EnrollAge Data'!DF4/'EnrollAge Data'!EH4</f>
        <v>5.3049544453846707E-3</v>
      </c>
      <c r="DG4" s="165">
        <f>+'EnrollAge Data'!DG4/'EnrollAge Data'!EI4</f>
        <v>4.4264298797519318E-3</v>
      </c>
      <c r="DH4" s="165">
        <f>+'EnrollAge Data'!DH4/'EnrollAge Data'!EJ4</f>
        <v>4.116136424642332E-3</v>
      </c>
      <c r="DI4" s="165">
        <f>+'EnrollAge Data'!DI4/'EnrollAge Data'!EK4</f>
        <v>4.2160731598467668E-3</v>
      </c>
      <c r="DJ4" s="165">
        <f>+'EnrollAge Data'!DJ4/'EnrollAge Data'!EL4</f>
        <v>3.4456335364364977E-3</v>
      </c>
      <c r="DK4" s="165">
        <f>+'EnrollAge Data'!DK4/'EnrollAge Data'!EM4</f>
        <v>3.1060924836777111E-3</v>
      </c>
      <c r="DL4" s="165">
        <f>+'EnrollAge Data'!DL4/'EnrollAge Data'!EN4</f>
        <v>3.2495124699875272E-3</v>
      </c>
      <c r="DM4" s="169">
        <f>+'EnrollAge Data'!DM4/'EnrollAge Data'!EA4</f>
        <v>1.7231873577864643E-2</v>
      </c>
      <c r="DN4" s="170">
        <f>+'EnrollAge Data'!DN4/'EnrollAge Data'!EB4</f>
        <v>0.10874608498514578</v>
      </c>
      <c r="DO4" s="170">
        <f>+'EnrollAge Data'!DO4/'EnrollAge Data'!EC4</f>
        <v>7.3438477027715457E-2</v>
      </c>
      <c r="DP4" s="170">
        <f>+'EnrollAge Data'!DP4/'EnrollAge Data'!ED4</f>
        <v>1.6551066674352192E-2</v>
      </c>
      <c r="DQ4" s="170">
        <f>+'EnrollAge Data'!DQ4/'EnrollAge Data'!EE4</f>
        <v>9.9318418235648624E-3</v>
      </c>
      <c r="DR4" s="170">
        <f>+'EnrollAge Data'!DR4/'EnrollAge Data'!EF4</f>
        <v>9.4950957397155061E-3</v>
      </c>
      <c r="DS4" s="170">
        <f>+'EnrollAge Data'!DS4/'EnrollAge Data'!EG4</f>
        <v>1.8239521242130276E-2</v>
      </c>
      <c r="DT4" s="170">
        <f>+'EnrollAge Data'!DT4/'EnrollAge Data'!EH4</f>
        <v>3.0544522593689127E-2</v>
      </c>
      <c r="DU4" s="170">
        <f>+'EnrollAge Data'!DU4/'EnrollAge Data'!EI4</f>
        <v>1.0991811306074562E-2</v>
      </c>
      <c r="DV4" s="170">
        <f>+'EnrollAge Data'!DV4/'EnrollAge Data'!EJ4</f>
        <v>6.0541854751058966E-3</v>
      </c>
      <c r="DW4" s="170">
        <f>+'EnrollAge Data'!DW4/'EnrollAge Data'!EK4</f>
        <v>5.1454948633079325E-3</v>
      </c>
      <c r="DX4" s="170">
        <f>+'EnrollAge Data'!DX4/'EnrollAge Data'!EL4</f>
        <v>3.6105680423154257E-3</v>
      </c>
      <c r="DY4" s="170">
        <f>+'EnrollAge Data'!DY4/'EnrollAge Data'!EM4</f>
        <v>2.9978626699749713E-3</v>
      </c>
      <c r="DZ4" s="170">
        <f>+'EnrollAge Data'!DZ4/'EnrollAge Data'!EN4</f>
        <v>2.4892578861248748E-3</v>
      </c>
    </row>
    <row r="5" spans="1:130" s="32" customFormat="1">
      <c r="A5" s="171" t="s">
        <v>5</v>
      </c>
      <c r="B5" s="165">
        <f>+'EnrollAge Data'!B5/'EnrollAge Data'!EA5</f>
        <v>1.4328405013788842E-2</v>
      </c>
      <c r="C5" s="165">
        <f>+'EnrollAge Data'!C5/'EnrollAge Data'!EB5</f>
        <v>1.6670948098098548E-2</v>
      </c>
      <c r="D5" s="165">
        <f>+'EnrollAge Data'!D5/'EnrollAge Data'!EC5</f>
        <v>1.493541457938524E-2</v>
      </c>
      <c r="E5" s="165">
        <f>+'EnrollAge Data'!E5/'EnrollAge Data'!ED5</f>
        <v>1.6564993913161099E-2</v>
      </c>
      <c r="F5" s="165">
        <f>+'EnrollAge Data'!F5/'EnrollAge Data'!EE5</f>
        <v>1.8410468096442607E-2</v>
      </c>
      <c r="G5" s="165">
        <f>+'EnrollAge Data'!G5/'EnrollAge Data'!EF5</f>
        <v>2.2133664095077717E-2</v>
      </c>
      <c r="H5" s="165">
        <f>+'EnrollAge Data'!H5/'EnrollAge Data'!EG5</f>
        <v>2.3464515348325686E-2</v>
      </c>
      <c r="I5" s="165">
        <f>+'EnrollAge Data'!I5/'EnrollAge Data'!EH5</f>
        <v>2.7664011618626458E-2</v>
      </c>
      <c r="J5" s="165">
        <f>+'EnrollAge Data'!J5/'EnrollAge Data'!EI5</f>
        <v>2.8772100233404339E-2</v>
      </c>
      <c r="K5" s="165">
        <f>+'EnrollAge Data'!K5/'EnrollAge Data'!EJ5</f>
        <v>3.1770928362830492E-2</v>
      </c>
      <c r="L5" s="165">
        <f>+'EnrollAge Data'!L5/'EnrollAge Data'!EK5</f>
        <v>3.7982953485136889E-2</v>
      </c>
      <c r="M5" s="165">
        <f>+'EnrollAge Data'!M5/'EnrollAge Data'!EL5</f>
        <v>4.265368787165081E-2</v>
      </c>
      <c r="N5" s="165">
        <f>+'EnrollAge Data'!N5/'EnrollAge Data'!EM5</f>
        <v>4.3705473862253673E-2</v>
      </c>
      <c r="O5" s="165">
        <f>+'EnrollAge Data'!O5/'EnrollAge Data'!EN5</f>
        <v>4.8004985193536784E-2</v>
      </c>
      <c r="P5" s="166">
        <f>+'EnrollAge Data'!P5/'EnrollAge Data'!EA5</f>
        <v>0.59113683750217694</v>
      </c>
      <c r="Q5" s="165">
        <f>+'EnrollAge Data'!Q5/'EnrollAge Data'!EB5</f>
        <v>0.56406216240166396</v>
      </c>
      <c r="R5" s="165">
        <f>+'EnrollAge Data'!R5/'EnrollAge Data'!EC5</f>
        <v>0.57698124695202102</v>
      </c>
      <c r="S5" s="165">
        <f>+'EnrollAge Data'!S5/'EnrollAge Data'!ED5</f>
        <v>0.57298164930790385</v>
      </c>
      <c r="T5" s="165">
        <f>+'EnrollAge Data'!T5/'EnrollAge Data'!EE5</f>
        <v>0.56648395646459215</v>
      </c>
      <c r="U5" s="165">
        <f>+'EnrollAge Data'!U5/'EnrollAge Data'!EF5</f>
        <v>0.57379967394707765</v>
      </c>
      <c r="V5" s="165">
        <f>+'EnrollAge Data'!V5/'EnrollAge Data'!EG5</f>
        <v>0.58362890870366313</v>
      </c>
      <c r="W5" s="165">
        <f>+'EnrollAge Data'!W5/'EnrollAge Data'!EH5</f>
        <v>0.58692292263479307</v>
      </c>
      <c r="X5" s="165">
        <f>+'EnrollAge Data'!X5/'EnrollAge Data'!EI5</f>
        <v>0.58868871491671881</v>
      </c>
      <c r="Y5" s="165">
        <f>+'EnrollAge Data'!Y5/'EnrollAge Data'!EJ5</f>
        <v>0.59708008921524802</v>
      </c>
      <c r="Z5" s="165">
        <f>+'EnrollAge Data'!Z5/'EnrollAge Data'!EK5</f>
        <v>0.59875968282081815</v>
      </c>
      <c r="AA5" s="165">
        <f>+'EnrollAge Data'!AA5/'EnrollAge Data'!EL5</f>
        <v>0.58003763582438406</v>
      </c>
      <c r="AB5" s="165">
        <f>+'EnrollAge Data'!AB5/'EnrollAge Data'!EM5</f>
        <v>0.57493822256267946</v>
      </c>
      <c r="AC5" s="165">
        <f>+'EnrollAge Data'!AC5/'EnrollAge Data'!EN5</f>
        <v>0.57927781609066109</v>
      </c>
      <c r="AD5" s="166">
        <f>+'EnrollAge Data'!AD5/'EnrollAge Data'!EA5</f>
        <v>0.23759885891435184</v>
      </c>
      <c r="AE5" s="165">
        <f>+'EnrollAge Data'!AE5/'EnrollAge Data'!EB5</f>
        <v>0.22444321477750995</v>
      </c>
      <c r="AF5" s="165">
        <f>+'EnrollAge Data'!AF5/'EnrollAge Data'!EC5</f>
        <v>0.22979194232629377</v>
      </c>
      <c r="AG5" s="165">
        <f>+'EnrollAge Data'!AG5/'EnrollAge Data'!ED5</f>
        <v>0.23292776951170024</v>
      </c>
      <c r="AH5" s="165">
        <f>+'EnrollAge Data'!AH5/'EnrollAge Data'!EE5</f>
        <v>0.23590053550220538</v>
      </c>
      <c r="AI5" s="165">
        <f>+'EnrollAge Data'!AI5/'EnrollAge Data'!EF5</f>
        <v>0.23027526145514485</v>
      </c>
      <c r="AJ5" s="165">
        <f>+'EnrollAge Data'!AJ5/'EnrollAge Data'!EG5</f>
        <v>0.21621194026149174</v>
      </c>
      <c r="AK5" s="165">
        <f>+'EnrollAge Data'!AK5/'EnrollAge Data'!EH5</f>
        <v>0.20489020767738195</v>
      </c>
      <c r="AL5" s="165">
        <f>+'EnrollAge Data'!AL5/'EnrollAge Data'!EI5</f>
        <v>0.21715976850324123</v>
      </c>
      <c r="AM5" s="165">
        <f>+'EnrollAge Data'!AM5/'EnrollAge Data'!EJ5</f>
        <v>0.21439810472726289</v>
      </c>
      <c r="AN5" s="165">
        <f>+'EnrollAge Data'!AN5/'EnrollAge Data'!EK5</f>
        <v>0.20923036206879</v>
      </c>
      <c r="AO5" s="165">
        <f>+'EnrollAge Data'!AO5/'EnrollAge Data'!EL5</f>
        <v>0.22018879421200233</v>
      </c>
      <c r="AP5" s="165">
        <f>+'EnrollAge Data'!AP5/'EnrollAge Data'!EM5</f>
        <v>0.22323480434394125</v>
      </c>
      <c r="AQ5" s="166">
        <f>+'EnrollAge Data'!AQ5/'EnrollAge Data'!EA5</f>
        <v>0.15624876231379095</v>
      </c>
      <c r="AR5" s="165">
        <f>+'EnrollAge Data'!AR5/'EnrollAge Data'!EB5</f>
        <v>0.15786247544399937</v>
      </c>
      <c r="AS5" s="165">
        <f>+'EnrollAge Data'!AS5/'EnrollAge Data'!EC5</f>
        <v>0.16464568203067353</v>
      </c>
      <c r="AT5" s="165">
        <f>+'EnrollAge Data'!AT5/'EnrollAge Data'!ED5</f>
        <v>0.17334144911853555</v>
      </c>
      <c r="AU5" s="165">
        <f>+'EnrollAge Data'!AU5/'EnrollAge Data'!EE5</f>
        <v>0.1753089774766001</v>
      </c>
      <c r="AV5" s="165">
        <f>+'EnrollAge Data'!AV5/'EnrollAge Data'!EF5</f>
        <v>0.1696953854203867</v>
      </c>
      <c r="AW5" s="165">
        <f>+'EnrollAge Data'!AW5/'EnrollAge Data'!EG5</f>
        <v>0.16483057170797452</v>
      </c>
      <c r="AX5" s="165">
        <f>+'EnrollAge Data'!AX5/'EnrollAge Data'!EH5</f>
        <v>0.15345381204374955</v>
      </c>
      <c r="AY5" s="165">
        <f>+'EnrollAge Data'!AY5/'EnrollAge Data'!EI5</f>
        <v>0.15855013771477164</v>
      </c>
      <c r="AZ5" s="165">
        <f>+'EnrollAge Data'!AZ5/'EnrollAge Data'!EJ5</f>
        <v>0.15368130267635075</v>
      </c>
      <c r="BA5" s="165">
        <f>+'EnrollAge Data'!BA5/'EnrollAge Data'!EK5</f>
        <v>0.14840121062828487</v>
      </c>
      <c r="BB5" s="165">
        <f>+'EnrollAge Data'!BB5/'EnrollAge Data'!EL5</f>
        <v>0.15440283994187989</v>
      </c>
      <c r="BC5" s="165">
        <f>+'EnrollAge Data'!BC5/'EnrollAge Data'!EM5</f>
        <v>0.15613770648916347</v>
      </c>
      <c r="BD5" s="166">
        <f>+'EnrollAge Data'!BD5/'EnrollAge Data'!EA5</f>
        <v>0.98498445873031981</v>
      </c>
      <c r="BE5" s="165">
        <f>+'EnrollAge Data'!BE5/'EnrollAge Data'!EB5</f>
        <v>0.93756702182633922</v>
      </c>
      <c r="BF5" s="165">
        <f>+'EnrollAge Data'!BF5/'EnrollAge Data'!EC5</f>
        <v>0.96184536103650553</v>
      </c>
      <c r="BG5" s="165">
        <f>+'EnrollAge Data'!BG5/'EnrollAge Data'!ED5</f>
        <v>0.97925086793813965</v>
      </c>
      <c r="BH5" s="165">
        <f>+'EnrollAge Data'!BH5/'EnrollAge Data'!EE5</f>
        <v>0.97769346944339763</v>
      </c>
      <c r="BI5" s="165">
        <f>+'EnrollAge Data'!BI5/'EnrollAge Data'!EF5</f>
        <v>0.97377032082260917</v>
      </c>
      <c r="BJ5" s="165">
        <f>+'EnrollAge Data'!BJ5/'EnrollAge Data'!EG5</f>
        <v>0.96467142067312939</v>
      </c>
      <c r="BK5" s="165">
        <f>+'EnrollAge Data'!BK5/'EnrollAge Data'!EH5</f>
        <v>0.94526694235592457</v>
      </c>
      <c r="BL5" s="165">
        <f>+'EnrollAge Data'!BL5/'EnrollAge Data'!EI5</f>
        <v>0.96439862113473174</v>
      </c>
      <c r="BM5" s="165">
        <f>+'EnrollAge Data'!BM5/'EnrollAge Data'!EJ5</f>
        <v>0.96515949661886158</v>
      </c>
      <c r="BN5" s="165">
        <f>+'EnrollAge Data'!BN5/'EnrollAge Data'!EK5</f>
        <v>0.95639125551789306</v>
      </c>
      <c r="BO5" s="165">
        <f>+'EnrollAge Data'!BO5/'EnrollAge Data'!EL5</f>
        <v>0.95462926997826636</v>
      </c>
      <c r="BP5" s="165">
        <f>+'EnrollAge Data'!BP5/'EnrollAge Data'!EM5</f>
        <v>0.95431073339578421</v>
      </c>
      <c r="BQ5" s="166">
        <f>+'EnrollAge Data'!BQ5/'EnrollAge Data'!EC5</f>
        <v>0.37146604646568293</v>
      </c>
      <c r="BR5" s="165">
        <f>+'EnrollAge Data'!BR5/'EnrollAge Data'!ED5</f>
        <v>0.38181906307768609</v>
      </c>
      <c r="BS5" s="165">
        <f>+'EnrollAge Data'!BS5/'EnrollAge Data'!EE5</f>
        <v>0.38516198601460389</v>
      </c>
      <c r="BT5" s="165">
        <f>+'EnrollAge Data'!BT5/'EnrollAge Data'!EF5</f>
        <v>0.3720299489884944</v>
      </c>
      <c r="BU5" s="165">
        <f>+'EnrollAge Data'!BU5/'EnrollAge Data'!EG5</f>
        <v>0.35749803626779281</v>
      </c>
      <c r="BV5" s="165">
        <f>+'EnrollAge Data'!BV5/'EnrollAge Data'!EH5</f>
        <v>0.32869493412540157</v>
      </c>
      <c r="BW5" s="165">
        <f>+'EnrollAge Data'!BW5/'EnrollAge Data'!EI5</f>
        <v>0.34463098763253014</v>
      </c>
      <c r="BX5" s="165">
        <f>+'EnrollAge Data'!BX5/'EnrollAge Data'!EJ5</f>
        <v>0.3371144180931539</v>
      </c>
      <c r="BY5" s="165">
        <f>+'EnrollAge Data'!BY5/'EnrollAge Data'!EK5</f>
        <v>0.32673900577830711</v>
      </c>
      <c r="BZ5" s="165">
        <f>+'EnrollAge Data'!BZ5/'EnrollAge Data'!EL5</f>
        <v>0.34212729791962043</v>
      </c>
      <c r="CA5" s="165">
        <f>+'EnrollAge Data'!CA5/'EnrollAge Data'!EM5</f>
        <v>0.34581336213814245</v>
      </c>
      <c r="CB5" s="165">
        <f>+'EnrollAge Data'!CB5/'EnrollAge Data'!EN5</f>
        <v>0.33570435760254996</v>
      </c>
      <c r="CC5" s="166">
        <f>+'EnrollAge Data'!CC5/'EnrollAge Data'!EC5</f>
        <v>1.8704118755840639E-2</v>
      </c>
      <c r="CD5" s="165">
        <f>+'EnrollAge Data'!CD5/'EnrollAge Data'!ED5</f>
        <v>2.0462148879570766E-2</v>
      </c>
      <c r="CE5" s="165">
        <f>+'EnrollAge Data'!CE5/'EnrollAge Data'!EE5</f>
        <v>2.1931471514366144E-2</v>
      </c>
      <c r="CF5" s="165">
        <f>+'EnrollAge Data'!CF5/'EnrollAge Data'!EF5</f>
        <v>2.4148775893295452E-2</v>
      </c>
      <c r="CG5" s="165">
        <f>+'EnrollAge Data'!CG5/'EnrollAge Data'!EG5</f>
        <v>2.6005394544480406E-2</v>
      </c>
      <c r="CH5" s="165">
        <f>+'EnrollAge Data'!CH5/'EnrollAge Data'!EH5</f>
        <v>2.6542462712275793E-2</v>
      </c>
      <c r="CI5" s="165">
        <f>+'EnrollAge Data'!CI5/'EnrollAge Data'!EI5</f>
        <v>2.8325354025813709E-2</v>
      </c>
      <c r="CJ5" s="165">
        <f>+'EnrollAge Data'!CJ5/'EnrollAge Data'!EJ5</f>
        <v>2.8442428529815655E-2</v>
      </c>
      <c r="CK5" s="165">
        <f>+'EnrollAge Data'!CK5/'EnrollAge Data'!EK5</f>
        <v>2.8476399873779788E-2</v>
      </c>
      <c r="CL5" s="165">
        <f>+'EnrollAge Data'!CL5/'EnrollAge Data'!EL5</f>
        <v>3.0186432916664018E-2</v>
      </c>
      <c r="CM5" s="165">
        <f>+'EnrollAge Data'!CM5/'EnrollAge Data'!EM5</f>
        <v>3.1195613944229001E-2</v>
      </c>
      <c r="CN5" s="165">
        <f>+'EnrollAge Data'!CN5/'EnrollAge Data'!EN5</f>
        <v>3.2357897900444382E-2</v>
      </c>
      <c r="CO5" s="167">
        <f>+'EnrollAge Data'!CO5/'EnrollAge Data'!EC5</f>
        <v>0.39017016522152359</v>
      </c>
      <c r="CP5" s="168">
        <f>+'EnrollAge Data'!CP5/'EnrollAge Data'!ED5</f>
        <v>0.40228121195725686</v>
      </c>
      <c r="CQ5" s="168">
        <f>+'EnrollAge Data'!CQ5/'EnrollAge Data'!EE5</f>
        <v>0.40709345752897003</v>
      </c>
      <c r="CR5" s="168">
        <f>+'EnrollAge Data'!CR5/'EnrollAge Data'!EF5</f>
        <v>0.39617872488178985</v>
      </c>
      <c r="CS5" s="168">
        <f>+'EnrollAge Data'!CS5/'EnrollAge Data'!EG5</f>
        <v>0.38350343081227317</v>
      </c>
      <c r="CT5" s="168">
        <f>+'EnrollAge Data'!CT5/'EnrollAge Data'!EH5</f>
        <v>0.35523739683767735</v>
      </c>
      <c r="CU5" s="168">
        <f>+'EnrollAge Data'!CU5/'EnrollAge Data'!EI5</f>
        <v>0.37295634165834385</v>
      </c>
      <c r="CV5" s="168">
        <f>+'EnrollAge Data'!CV5/'EnrollAge Data'!EJ5</f>
        <v>0.36555684662296956</v>
      </c>
      <c r="CW5" s="168">
        <f>+'EnrollAge Data'!CW5/'EnrollAge Data'!EK5</f>
        <v>0.35521540565208687</v>
      </c>
      <c r="CX5" s="168">
        <f>+'EnrollAge Data'!CX5/'EnrollAge Data'!EL5</f>
        <v>0.37231373083628444</v>
      </c>
      <c r="CY5" s="168">
        <f>+'EnrollAge Data'!CY5/'EnrollAge Data'!EM5</f>
        <v>0.37700897608237144</v>
      </c>
      <c r="CZ5" s="168">
        <f>+'EnrollAge Data'!CZ5/'EnrollAge Data'!EN5</f>
        <v>0.36806225550299432</v>
      </c>
      <c r="DA5" s="166">
        <f>+'EnrollAge Data'!DA5/'EnrollAge Data'!EC5</f>
        <v>4.2674591354437061E-3</v>
      </c>
      <c r="DB5" s="165">
        <f>+'EnrollAge Data'!DB5/'EnrollAge Data'!ED5</f>
        <v>3.9880066729789439E-3</v>
      </c>
      <c r="DC5" s="165">
        <f>+'EnrollAge Data'!DC5/'EnrollAge Data'!EE5</f>
        <v>4.1160554498354627E-3</v>
      </c>
      <c r="DD5" s="165">
        <f>+'EnrollAge Data'!DD5/'EnrollAge Data'!EF5</f>
        <v>3.7426333889370405E-3</v>
      </c>
      <c r="DE5" s="165">
        <f>+'EnrollAge Data'!DE5/'EnrollAge Data'!EG5</f>
        <v>3.488858358572156E-3</v>
      </c>
      <c r="DF5" s="165">
        <f>+'EnrollAge Data'!DF5/'EnrollAge Data'!EH5</f>
        <v>3.1066228834541322E-3</v>
      </c>
      <c r="DG5" s="165">
        <f>+'EnrollAge Data'!DG5/'EnrollAge Data'!EI5</f>
        <v>2.7535645596690316E-3</v>
      </c>
      <c r="DH5" s="165">
        <f>+'EnrollAge Data'!DH5/'EnrollAge Data'!EJ5</f>
        <v>2.5225607806440898E-3</v>
      </c>
      <c r="DI5" s="165">
        <f>+'EnrollAge Data'!DI5/'EnrollAge Data'!EK5</f>
        <v>2.4161670449880058E-3</v>
      </c>
      <c r="DJ5" s="165">
        <f>+'EnrollAge Data'!DJ5/'EnrollAge Data'!EL5</f>
        <v>2.2779033175977714E-3</v>
      </c>
      <c r="DK5" s="165">
        <f>+'EnrollAge Data'!DK5/'EnrollAge Data'!EM5</f>
        <v>2.3635347507333045E-3</v>
      </c>
      <c r="DL5" s="165">
        <f>+'EnrollAge Data'!DL5/'EnrollAge Data'!EN5</f>
        <v>2.4608696630321826E-3</v>
      </c>
      <c r="DM5" s="169">
        <f>+'EnrollAge Data'!DM5/'EnrollAge Data'!EA5</f>
        <v>8.668279479176217E-3</v>
      </c>
      <c r="DN5" s="170">
        <f>+'EnrollAge Data'!DN5/'EnrollAge Data'!EB5</f>
        <v>4.5762030075562288E-2</v>
      </c>
      <c r="DO5" s="170">
        <f>+'EnrollAge Data'!DO5/'EnrollAge Data'!EC5</f>
        <v>1.3645714111626484E-2</v>
      </c>
      <c r="DP5" s="170">
        <f>+'EnrollAge Data'!DP5/'EnrollAge Data'!ED5</f>
        <v>4.18413814869922E-3</v>
      </c>
      <c r="DQ5" s="170">
        <f>+'EnrollAge Data'!DQ5/'EnrollAge Data'!EE5</f>
        <v>3.8960624601597381E-3</v>
      </c>
      <c r="DR5" s="170">
        <f>+'EnrollAge Data'!DR5/'EnrollAge Data'!EF5</f>
        <v>4.1453036871176973E-3</v>
      </c>
      <c r="DS5" s="170">
        <f>+'EnrollAge Data'!DS5/'EnrollAge Data'!EG5</f>
        <v>1.1864919169489866E-2</v>
      </c>
      <c r="DT5" s="170">
        <f>+'EnrollAge Data'!DT5/'EnrollAge Data'!EH5</f>
        <v>2.7069046025448941E-2</v>
      </c>
      <c r="DU5" s="170">
        <f>+'EnrollAge Data'!DU5/'EnrollAge Data'!EI5</f>
        <v>6.8292786318639494E-3</v>
      </c>
      <c r="DV5" s="170">
        <f>+'EnrollAge Data'!DV5/'EnrollAge Data'!EJ5</f>
        <v>3.0695750183079048E-3</v>
      </c>
      <c r="DW5" s="170">
        <f>+'EnrollAge Data'!DW5/'EnrollAge Data'!EK5</f>
        <v>3.0277582679329403E-3</v>
      </c>
      <c r="DX5" s="170">
        <f>+'EnrollAge Data'!DX5/'EnrollAge Data'!EL5</f>
        <v>2.7170421500828669E-3</v>
      </c>
      <c r="DY5" s="170">
        <f>+'EnrollAge Data'!DY5/'EnrollAge Data'!EM5</f>
        <v>1.9837927419621036E-3</v>
      </c>
      <c r="DZ5" s="170">
        <f>+'EnrollAge Data'!DZ5/'EnrollAge Data'!EN5</f>
        <v>2.194073549775646E-3</v>
      </c>
    </row>
    <row r="6" spans="1:130" s="32" customFormat="1">
      <c r="A6" s="171"/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6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6"/>
      <c r="AE6" s="165"/>
      <c r="AF6" s="165"/>
      <c r="AG6" s="165"/>
      <c r="AH6" s="165"/>
      <c r="AI6" s="165"/>
      <c r="AJ6" s="165"/>
      <c r="AK6" s="165"/>
      <c r="AL6" s="165"/>
      <c r="AM6" s="165"/>
      <c r="AN6" s="165"/>
      <c r="AO6" s="165"/>
      <c r="AP6" s="165"/>
      <c r="AQ6" s="166"/>
      <c r="AR6" s="165"/>
      <c r="AS6" s="165"/>
      <c r="AT6" s="165"/>
      <c r="AU6" s="165"/>
      <c r="AV6" s="165"/>
      <c r="AW6" s="165"/>
      <c r="AX6" s="165"/>
      <c r="AY6" s="165"/>
      <c r="AZ6" s="165"/>
      <c r="BA6" s="165"/>
      <c r="BB6" s="165"/>
      <c r="BC6" s="165"/>
      <c r="BD6" s="166"/>
      <c r="BE6" s="165"/>
      <c r="BF6" s="165"/>
      <c r="BG6" s="165"/>
      <c r="BH6" s="165"/>
      <c r="BI6" s="165"/>
      <c r="BJ6" s="165"/>
      <c r="BK6" s="165"/>
      <c r="BL6" s="165"/>
      <c r="BM6" s="165"/>
      <c r="BN6" s="165"/>
      <c r="BO6" s="165"/>
      <c r="BP6" s="165"/>
      <c r="BQ6" s="166"/>
      <c r="BR6" s="165"/>
      <c r="BS6" s="165"/>
      <c r="BT6" s="165"/>
      <c r="BU6" s="165"/>
      <c r="BV6" s="165"/>
      <c r="BW6" s="165"/>
      <c r="BX6" s="165"/>
      <c r="BY6" s="165"/>
      <c r="BZ6" s="165"/>
      <c r="CA6" s="165"/>
      <c r="CB6" s="165"/>
      <c r="CC6" s="166"/>
      <c r="CD6" s="165"/>
      <c r="CE6" s="165"/>
      <c r="CF6" s="165"/>
      <c r="CG6" s="165"/>
      <c r="CH6" s="165"/>
      <c r="CI6" s="165"/>
      <c r="CJ6" s="165"/>
      <c r="CK6" s="165"/>
      <c r="CL6" s="165"/>
      <c r="CM6" s="165"/>
      <c r="CN6" s="165"/>
      <c r="CO6" s="167"/>
      <c r="CP6" s="168"/>
      <c r="CQ6" s="168"/>
      <c r="CR6" s="168"/>
      <c r="CS6" s="168"/>
      <c r="CT6" s="168"/>
      <c r="CU6" s="168"/>
      <c r="CV6" s="168"/>
      <c r="CW6" s="168"/>
      <c r="CX6" s="168"/>
      <c r="CY6" s="168"/>
      <c r="CZ6" s="168"/>
      <c r="DA6" s="166"/>
      <c r="DB6" s="165"/>
      <c r="DC6" s="165"/>
      <c r="DD6" s="165"/>
      <c r="DE6" s="165"/>
      <c r="DF6" s="165"/>
      <c r="DG6" s="165"/>
      <c r="DH6" s="165"/>
      <c r="DI6" s="165"/>
      <c r="DJ6" s="165"/>
      <c r="DK6" s="165"/>
      <c r="DL6" s="165"/>
      <c r="DM6" s="169"/>
      <c r="DN6" s="170"/>
      <c r="DO6" s="170"/>
      <c r="DP6" s="170"/>
      <c r="DQ6" s="170"/>
      <c r="DR6" s="170"/>
      <c r="DS6" s="170"/>
      <c r="DT6" s="170"/>
      <c r="DU6" s="170"/>
      <c r="DV6" s="170"/>
      <c r="DW6" s="170"/>
      <c r="DX6" s="170"/>
      <c r="DY6" s="170"/>
      <c r="DZ6" s="170"/>
    </row>
    <row r="7" spans="1:130">
      <c r="A7" s="149" t="s">
        <v>6</v>
      </c>
      <c r="B7" s="165">
        <f>+'EnrollAge Data'!B7/'EnrollAge Data'!EA7</f>
        <v>1.1911767911244797E-2</v>
      </c>
      <c r="C7" s="165">
        <f>+'EnrollAge Data'!C7/'EnrollAge Data'!EB7</f>
        <v>1.6177443637863081E-2</v>
      </c>
      <c r="D7" s="165">
        <f>+'EnrollAge Data'!D7/'EnrollAge Data'!EC7</f>
        <v>1.8918568870111251E-2</v>
      </c>
      <c r="E7" s="165">
        <f>+'EnrollAge Data'!E7/'EnrollAge Data'!ED7</f>
        <v>2.0110565320827698E-2</v>
      </c>
      <c r="F7" s="165">
        <f>+'EnrollAge Data'!F7/'EnrollAge Data'!EE7</f>
        <v>1.9055217374056164E-2</v>
      </c>
      <c r="G7" s="165">
        <f>+'EnrollAge Data'!G7/'EnrollAge Data'!EF7</f>
        <v>1.8319354617546905E-2</v>
      </c>
      <c r="H7" s="165">
        <f>+'EnrollAge Data'!H7/'EnrollAge Data'!EG7</f>
        <v>1.6989029505610726E-2</v>
      </c>
      <c r="I7" s="165">
        <f>+'EnrollAge Data'!I7/'EnrollAge Data'!EH7</f>
        <v>1.8285298078307487E-2</v>
      </c>
      <c r="J7" s="165">
        <f>+'EnrollAge Data'!J7/'EnrollAge Data'!EI7</f>
        <v>1.9023344862633251E-2</v>
      </c>
      <c r="K7" s="165">
        <f>+'EnrollAge Data'!K7/'EnrollAge Data'!EJ7</f>
        <v>2.0211475531321545E-2</v>
      </c>
      <c r="L7" s="165">
        <f>+'EnrollAge Data'!L7/'EnrollAge Data'!EK7</f>
        <v>2.3476506713699229E-2</v>
      </c>
      <c r="M7" s="165">
        <f>+'EnrollAge Data'!M7/'EnrollAge Data'!EL7</f>
        <v>2.2188422653663775E-2</v>
      </c>
      <c r="N7" s="165">
        <f>+'EnrollAge Data'!N7/'EnrollAge Data'!EM7</f>
        <v>2.2036537229398426E-2</v>
      </c>
      <c r="O7" s="165">
        <f>+'EnrollAge Data'!O7/'EnrollAge Data'!EN7</f>
        <v>2.3787093735280262E-2</v>
      </c>
      <c r="P7" s="166">
        <f>+'EnrollAge Data'!P7/'EnrollAge Data'!EA7</f>
        <v>0.62560757645109966</v>
      </c>
      <c r="Q7" s="165">
        <f>+'EnrollAge Data'!Q7/'EnrollAge Data'!EB7</f>
        <v>0.63724935510783365</v>
      </c>
      <c r="R7" s="165">
        <f>+'EnrollAge Data'!R7/'EnrollAge Data'!EC7</f>
        <v>0.62369197925924602</v>
      </c>
      <c r="S7" s="165">
        <f>+'EnrollAge Data'!S7/'EnrollAge Data'!ED7</f>
        <v>0.61058671504612594</v>
      </c>
      <c r="T7" s="165">
        <f>+'EnrollAge Data'!T7/'EnrollAge Data'!EE7</f>
        <v>0.61291858225303808</v>
      </c>
      <c r="U7" s="165">
        <f>+'EnrollAge Data'!U7/'EnrollAge Data'!EF7</f>
        <v>0.62966839591379664</v>
      </c>
      <c r="V7" s="165">
        <f>+'EnrollAge Data'!V7/'EnrollAge Data'!EG7</f>
        <v>0.61466138457677555</v>
      </c>
      <c r="W7" s="165">
        <f>+'EnrollAge Data'!W7/'EnrollAge Data'!EH7</f>
        <v>0.60753093425253868</v>
      </c>
      <c r="X7" s="165">
        <f>+'EnrollAge Data'!X7/'EnrollAge Data'!EI7</f>
        <v>0.60226278925017529</v>
      </c>
      <c r="Y7" s="165">
        <f>+'EnrollAge Data'!Y7/'EnrollAge Data'!EJ7</f>
        <v>0.60925000682556585</v>
      </c>
      <c r="Z7" s="165">
        <f>+'EnrollAge Data'!Z7/'EnrollAge Data'!EK7</f>
        <v>0.61170543994212911</v>
      </c>
      <c r="AA7" s="165">
        <f>+'EnrollAge Data'!AA7/'EnrollAge Data'!EL7</f>
        <v>0.57940093815104998</v>
      </c>
      <c r="AB7" s="165">
        <f>+'EnrollAge Data'!AB7/'EnrollAge Data'!EM7</f>
        <v>0.60704385729034915</v>
      </c>
      <c r="AC7" s="165">
        <f>+'EnrollAge Data'!AC7/'EnrollAge Data'!EN7</f>
        <v>0.59792876956089391</v>
      </c>
      <c r="AD7" s="166">
        <f>+'EnrollAge Data'!AD7/'EnrollAge Data'!EA7</f>
        <v>0.2055515595370431</v>
      </c>
      <c r="AE7" s="165">
        <f>+'EnrollAge Data'!AE7/'EnrollAge Data'!EB7</f>
        <v>0.2017865191166176</v>
      </c>
      <c r="AF7" s="165">
        <f>+'EnrollAge Data'!AF7/'EnrollAge Data'!EC7</f>
        <v>0.2005520148990429</v>
      </c>
      <c r="AG7" s="165">
        <f>+'EnrollAge Data'!AG7/'EnrollAge Data'!ED7</f>
        <v>0.20563694867099114</v>
      </c>
      <c r="AH7" s="165">
        <f>+'EnrollAge Data'!AH7/'EnrollAge Data'!EE7</f>
        <v>0.20380663560588363</v>
      </c>
      <c r="AI7" s="165">
        <f>+'EnrollAge Data'!AI7/'EnrollAge Data'!EF7</f>
        <v>0.20384852709280801</v>
      </c>
      <c r="AJ7" s="165">
        <f>+'EnrollAge Data'!AJ7/'EnrollAge Data'!EG7</f>
        <v>0.19619617825260818</v>
      </c>
      <c r="AK7" s="165">
        <f>+'EnrollAge Data'!AK7/'EnrollAge Data'!EH7</f>
        <v>0.20500453109516995</v>
      </c>
      <c r="AL7" s="165">
        <f>+'EnrollAge Data'!AL7/'EnrollAge Data'!EI7</f>
        <v>0.2221307406852974</v>
      </c>
      <c r="AM7" s="165">
        <f>+'EnrollAge Data'!AM7/'EnrollAge Data'!EJ7</f>
        <v>0.21807877873075679</v>
      </c>
      <c r="AN7" s="165">
        <f>+'EnrollAge Data'!AN7/'EnrollAge Data'!EK7</f>
        <v>0.21511430627593844</v>
      </c>
      <c r="AO7" s="165">
        <f>+'EnrollAge Data'!AO7/'EnrollAge Data'!EL7</f>
        <v>0.22246577793683456</v>
      </c>
      <c r="AP7" s="165">
        <f>+'EnrollAge Data'!AP7/'EnrollAge Data'!EM7</f>
        <v>0.21510687952939145</v>
      </c>
      <c r="AQ7" s="166">
        <f>+'EnrollAge Data'!AQ7/'EnrollAge Data'!EA7</f>
        <v>0.12838662568931319</v>
      </c>
      <c r="AR7" s="165">
        <f>+'EnrollAge Data'!AR7/'EnrollAge Data'!EB7</f>
        <v>0.13201829671752285</v>
      </c>
      <c r="AS7" s="165">
        <f>+'EnrollAge Data'!AS7/'EnrollAge Data'!EC7</f>
        <v>0.14587752951001978</v>
      </c>
      <c r="AT7" s="165">
        <f>+'EnrollAge Data'!AT7/'EnrollAge Data'!ED7</f>
        <v>0.15743149571259862</v>
      </c>
      <c r="AU7" s="165">
        <f>+'EnrollAge Data'!AU7/'EnrollAge Data'!EE7</f>
        <v>0.15577849577064976</v>
      </c>
      <c r="AV7" s="165">
        <f>+'EnrollAge Data'!AV7/'EnrollAge Data'!EF7</f>
        <v>0.14112484859565327</v>
      </c>
      <c r="AW7" s="165">
        <f>+'EnrollAge Data'!AW7/'EnrollAge Data'!EG7</f>
        <v>0.15767396837916323</v>
      </c>
      <c r="AX7" s="165">
        <f>+'EnrollAge Data'!AX7/'EnrollAge Data'!EH7</f>
        <v>0.14164118807856158</v>
      </c>
      <c r="AY7" s="165">
        <f>+'EnrollAge Data'!AY7/'EnrollAge Data'!EI7</f>
        <v>0.15236403173577681</v>
      </c>
      <c r="AZ7" s="165">
        <f>+'EnrollAge Data'!AZ7/'EnrollAge Data'!EJ7</f>
        <v>0.14997523294681128</v>
      </c>
      <c r="BA7" s="165">
        <f>+'EnrollAge Data'!BA7/'EnrollAge Data'!EK7</f>
        <v>0.14792511083849461</v>
      </c>
      <c r="BB7" s="165">
        <f>+'EnrollAge Data'!BB7/'EnrollAge Data'!EL7</f>
        <v>0.16926660616827924</v>
      </c>
      <c r="BC7" s="165">
        <f>+'EnrollAge Data'!BC7/'EnrollAge Data'!EM7</f>
        <v>0.15419600500619135</v>
      </c>
      <c r="BD7" s="166">
        <f>+'EnrollAge Data'!BD7/'EnrollAge Data'!EA7</f>
        <v>0.95954576167745587</v>
      </c>
      <c r="BE7" s="165">
        <f>+'EnrollAge Data'!BE7/'EnrollAge Data'!EB7</f>
        <v>0.9710541709419741</v>
      </c>
      <c r="BF7" s="165">
        <f>+'EnrollAge Data'!BF7/'EnrollAge Data'!EC7</f>
        <v>0.97012152366830873</v>
      </c>
      <c r="BG7" s="165">
        <f>+'EnrollAge Data'!BG7/'EnrollAge Data'!ED7</f>
        <v>0.9736551594297157</v>
      </c>
      <c r="BH7" s="165">
        <f>+'EnrollAge Data'!BH7/'EnrollAge Data'!EE7</f>
        <v>0.97250371362957155</v>
      </c>
      <c r="BI7" s="165">
        <f>+'EnrollAge Data'!BI7/'EnrollAge Data'!EF7</f>
        <v>0.97464177160225796</v>
      </c>
      <c r="BJ7" s="165">
        <f>+'EnrollAge Data'!BJ7/'EnrollAge Data'!EG7</f>
        <v>0.96853153120854696</v>
      </c>
      <c r="BK7" s="165">
        <f>+'EnrollAge Data'!BK7/'EnrollAge Data'!EH7</f>
        <v>0.95417665342627023</v>
      </c>
      <c r="BL7" s="165">
        <f>+'EnrollAge Data'!BL7/'EnrollAge Data'!EI7</f>
        <v>0.9767575616712495</v>
      </c>
      <c r="BM7" s="165">
        <f>+'EnrollAge Data'!BM7/'EnrollAge Data'!EJ7</f>
        <v>0.97730401850313386</v>
      </c>
      <c r="BN7" s="165">
        <f>+'EnrollAge Data'!BN7/'EnrollAge Data'!EK7</f>
        <v>0.97474485705656211</v>
      </c>
      <c r="BO7" s="165">
        <f>+'EnrollAge Data'!BO7/'EnrollAge Data'!EL7</f>
        <v>0.97113332225616378</v>
      </c>
      <c r="BP7" s="165">
        <f>+'EnrollAge Data'!BP7/'EnrollAge Data'!EM7</f>
        <v>0.97634674182593195</v>
      </c>
      <c r="BQ7" s="166">
        <f>+'EnrollAge Data'!BQ7/'EnrollAge Data'!EC7</f>
        <v>0.32221413354651707</v>
      </c>
      <c r="BR7" s="165">
        <f>+'EnrollAge Data'!BR7/'EnrollAge Data'!ED7</f>
        <v>0.33497355674602497</v>
      </c>
      <c r="BS7" s="165">
        <f>+'EnrollAge Data'!BS7/'EnrollAge Data'!EE7</f>
        <v>0.33153786139015368</v>
      </c>
      <c r="BT7" s="165">
        <f>+'EnrollAge Data'!BT7/'EnrollAge Data'!EF7</f>
        <v>0.32111433599195555</v>
      </c>
      <c r="BU7" s="165">
        <f>+'EnrollAge Data'!BU7/'EnrollAge Data'!EG7</f>
        <v>0.32762700319076471</v>
      </c>
      <c r="BV7" s="165">
        <f>+'EnrollAge Data'!BV7/'EnrollAge Data'!EH7</f>
        <v>0.32166964505009615</v>
      </c>
      <c r="BW7" s="165">
        <f>+'EnrollAge Data'!BW7/'EnrollAge Data'!EI7</f>
        <v>0.34760051369728101</v>
      </c>
      <c r="BX7" s="165">
        <f>+'EnrollAge Data'!BX7/'EnrollAge Data'!EJ7</f>
        <v>0.34215196439784856</v>
      </c>
      <c r="BY7" s="165">
        <f>+'EnrollAge Data'!BY7/'EnrollAge Data'!EK7</f>
        <v>0.33709444670243827</v>
      </c>
      <c r="BZ7" s="165">
        <f>+'EnrollAge Data'!BZ7/'EnrollAge Data'!EL7</f>
        <v>0.36164189215097331</v>
      </c>
      <c r="CA7" s="165">
        <f>+'EnrollAge Data'!CA7/'EnrollAge Data'!EM7</f>
        <v>0.33856858780919374</v>
      </c>
      <c r="CB7" s="165">
        <f>+'EnrollAge Data'!CB7/'EnrollAge Data'!EN7</f>
        <v>0.34302873292510599</v>
      </c>
      <c r="CC7" s="166">
        <f>+'EnrollAge Data'!CC7/'EnrollAge Data'!EC7</f>
        <v>1.7234834105231189E-2</v>
      </c>
      <c r="CD7" s="165">
        <f>+'EnrollAge Data'!CD7/'EnrollAge Data'!ED7</f>
        <v>1.871994112311089E-2</v>
      </c>
      <c r="CE7" s="165">
        <f>+'EnrollAge Data'!CE7/'EnrollAge Data'!EE7</f>
        <v>1.9742844926763259E-2</v>
      </c>
      <c r="CF7" s="165">
        <f>+'EnrollAge Data'!CF7/'EnrollAge Data'!EF7</f>
        <v>1.9704275887286606E-2</v>
      </c>
      <c r="CG7" s="165">
        <f>+'EnrollAge Data'!CG7/'EnrollAge Data'!EG7</f>
        <v>2.1730362456530313E-2</v>
      </c>
      <c r="CH7" s="165">
        <f>+'EnrollAge Data'!CH7/'EnrollAge Data'!EH7</f>
        <v>2.2812158579861613E-2</v>
      </c>
      <c r="CI7" s="165">
        <f>+'EnrollAge Data'!CI7/'EnrollAge Data'!EI7</f>
        <v>2.429031775170773E-2</v>
      </c>
      <c r="CJ7" s="165">
        <f>+'EnrollAge Data'!CJ7/'EnrollAge Data'!EJ7</f>
        <v>2.420540662820948E-2</v>
      </c>
      <c r="CK7" s="165">
        <f>+'EnrollAge Data'!CK7/'EnrollAge Data'!EK7</f>
        <v>2.4181249370765486E-2</v>
      </c>
      <c r="CL7" s="165">
        <f>+'EnrollAge Data'!CL7/'EnrollAge Data'!EL7</f>
        <v>2.8844310382290163E-2</v>
      </c>
      <c r="CM7" s="165">
        <f>+'EnrollAge Data'!CM7/'EnrollAge Data'!EM7</f>
        <v>2.9240406736447927E-2</v>
      </c>
      <c r="CN7" s="165">
        <f>+'EnrollAge Data'!CN7/'EnrollAge Data'!EN7</f>
        <v>3.2543701261317844E-2</v>
      </c>
      <c r="CO7" s="167">
        <f>+'EnrollAge Data'!CO7/'EnrollAge Data'!EC7</f>
        <v>0.33944896765174826</v>
      </c>
      <c r="CP7" s="168">
        <f>+'EnrollAge Data'!CP7/'EnrollAge Data'!ED7</f>
        <v>0.35369349786913584</v>
      </c>
      <c r="CQ7" s="168">
        <f>+'EnrollAge Data'!CQ7/'EnrollAge Data'!EE7</f>
        <v>0.35128070631691694</v>
      </c>
      <c r="CR7" s="168">
        <f>+'EnrollAge Data'!CR7/'EnrollAge Data'!EF7</f>
        <v>0.34081861187924217</v>
      </c>
      <c r="CS7" s="168">
        <f>+'EnrollAge Data'!CS7/'EnrollAge Data'!EG7</f>
        <v>0.34935736564729503</v>
      </c>
      <c r="CT7" s="168">
        <f>+'EnrollAge Data'!CT7/'EnrollAge Data'!EH7</f>
        <v>0.34448180362995773</v>
      </c>
      <c r="CU7" s="168">
        <f>+'EnrollAge Data'!CU7/'EnrollAge Data'!EI7</f>
        <v>0.37189083144898877</v>
      </c>
      <c r="CV7" s="168">
        <f>+'EnrollAge Data'!CV7/'EnrollAge Data'!EJ7</f>
        <v>0.36635737102605809</v>
      </c>
      <c r="CW7" s="168">
        <f>+'EnrollAge Data'!CW7/'EnrollAge Data'!EK7</f>
        <v>0.36127569607320376</v>
      </c>
      <c r="CX7" s="168">
        <f>+'EnrollAge Data'!CX7/'EnrollAge Data'!EL7</f>
        <v>0.39048620253326344</v>
      </c>
      <c r="CY7" s="168">
        <f>+'EnrollAge Data'!CY7/'EnrollAge Data'!EM7</f>
        <v>0.36780899454564164</v>
      </c>
      <c r="CZ7" s="168">
        <f>+'EnrollAge Data'!CZ7/'EnrollAge Data'!EN7</f>
        <v>0.37557243418642383</v>
      </c>
      <c r="DA7" s="166">
        <f>+'EnrollAge Data'!DA7/'EnrollAge Data'!EC7</f>
        <v>6.9805767573144209E-3</v>
      </c>
      <c r="DB7" s="165">
        <f>+'EnrollAge Data'!DB7/'EnrollAge Data'!ED7</f>
        <v>9.3749465144539346E-3</v>
      </c>
      <c r="DC7" s="165">
        <f>+'EnrollAge Data'!DC7/'EnrollAge Data'!EE7</f>
        <v>8.3044250596164271E-3</v>
      </c>
      <c r="DD7" s="165">
        <f>+'EnrollAge Data'!DD7/'EnrollAge Data'!EF7</f>
        <v>4.1547638092190968E-3</v>
      </c>
      <c r="DE7" s="165">
        <f>+'EnrollAge Data'!DE7/'EnrollAge Data'!EG7</f>
        <v>3.1818018857777937E-3</v>
      </c>
      <c r="DF7" s="165">
        <f>+'EnrollAge Data'!DF7/'EnrollAge Data'!EH7</f>
        <v>2.1639155437737671E-3</v>
      </c>
      <c r="DG7" s="165">
        <f>+'EnrollAge Data'!DG7/'EnrollAge Data'!EI7</f>
        <v>2.6039409720854377E-3</v>
      </c>
      <c r="DH7" s="165">
        <f>+'EnrollAge Data'!DH7/'EnrollAge Data'!EJ7</f>
        <v>1.6966406515100101E-3</v>
      </c>
      <c r="DI7" s="165">
        <f>+'EnrollAge Data'!DI7/'EnrollAge Data'!EK7</f>
        <v>1.7637210412293099E-3</v>
      </c>
      <c r="DJ7" s="165">
        <f>+'EnrollAge Data'!DJ7/'EnrollAge Data'!EL7</f>
        <v>1.246181571850356E-3</v>
      </c>
      <c r="DK7" s="165">
        <f>+'EnrollAge Data'!DK7/'EnrollAge Data'!EM7</f>
        <v>1.4938899899411408E-3</v>
      </c>
      <c r="DL7" s="165">
        <f>+'EnrollAge Data'!DL7/'EnrollAge Data'!EN7</f>
        <v>1.615899931962108E-3</v>
      </c>
      <c r="DM7" s="169">
        <f>+'EnrollAge Data'!DM7/'EnrollAge Data'!EA7</f>
        <v>2.8542470411299287E-2</v>
      </c>
      <c r="DN7" s="170">
        <f>+'EnrollAge Data'!DN7/'EnrollAge Data'!EB7</f>
        <v>1.276838542016283E-2</v>
      </c>
      <c r="DO7" s="170">
        <f>+'EnrollAge Data'!DO7/'EnrollAge Data'!EC7</f>
        <v>1.0959907461580031E-2</v>
      </c>
      <c r="DP7" s="170">
        <f>+'EnrollAge Data'!DP7/'EnrollAge Data'!ED7</f>
        <v>6.2342752494565865E-3</v>
      </c>
      <c r="DQ7" s="170">
        <f>+'EnrollAge Data'!DQ7/'EnrollAge Data'!EE7</f>
        <v>8.4410689963723244E-3</v>
      </c>
      <c r="DR7" s="170">
        <f>+'EnrollAge Data'!DR7/'EnrollAge Data'!EF7</f>
        <v>7.0388737801951691E-3</v>
      </c>
      <c r="DS7" s="170">
        <f>+'EnrollAge Data'!DS7/'EnrollAge Data'!EG7</f>
        <v>1.4479439285842326E-2</v>
      </c>
      <c r="DT7" s="170">
        <f>+'EnrollAge Data'!DT7/'EnrollAge Data'!EH7</f>
        <v>2.7538048495422324E-2</v>
      </c>
      <c r="DU7" s="170">
        <f>+'EnrollAge Data'!DU7/'EnrollAge Data'!EI7</f>
        <v>4.2190934661172526E-3</v>
      </c>
      <c r="DV7" s="170">
        <f>+'EnrollAge Data'!DV7/'EnrollAge Data'!EJ7</f>
        <v>2.4845059655445438E-3</v>
      </c>
      <c r="DW7" s="170">
        <f>+'EnrollAge Data'!DW7/'EnrollAge Data'!EK7</f>
        <v>1.7786362297386486E-3</v>
      </c>
      <c r="DX7" s="170">
        <f>+'EnrollAge Data'!DX7/'EnrollAge Data'!EL7</f>
        <v>6.67825509017242E-3</v>
      </c>
      <c r="DY7" s="170">
        <f>+'EnrollAge Data'!DY7/'EnrollAge Data'!EM7</f>
        <v>1.6167209446696345E-3</v>
      </c>
      <c r="DZ7" s="170">
        <f>+'EnrollAge Data'!DZ7/'EnrollAge Data'!EN7</f>
        <v>1.0958025854398911E-3</v>
      </c>
    </row>
    <row r="8" spans="1:130">
      <c r="A8" s="149" t="s">
        <v>7</v>
      </c>
      <c r="B8" s="165">
        <f>+'EnrollAge Data'!B8/'EnrollAge Data'!EA8</f>
        <v>2.4168536776015534E-2</v>
      </c>
      <c r="C8" s="165">
        <f>+'EnrollAge Data'!C8/'EnrollAge Data'!EB8</f>
        <v>2.2253082238179109E-2</v>
      </c>
      <c r="D8" s="165">
        <f>+'EnrollAge Data'!D8/'EnrollAge Data'!EC8</f>
        <v>2.2090311638753444E-2</v>
      </c>
      <c r="E8" s="165">
        <f>+'EnrollAge Data'!E8/'EnrollAge Data'!ED8</f>
        <v>2.1716543047311406E-2</v>
      </c>
      <c r="F8" s="165">
        <f>+'EnrollAge Data'!F8/'EnrollAge Data'!EE8</f>
        <v>2.614657899117696E-2</v>
      </c>
      <c r="G8" s="165">
        <f>+'EnrollAge Data'!G8/'EnrollAge Data'!EF8</f>
        <v>5.8750275999116801E-2</v>
      </c>
      <c r="H8" s="165">
        <f>+'EnrollAge Data'!H8/'EnrollAge Data'!EG8</f>
        <v>4.1566746602717829E-2</v>
      </c>
      <c r="I8" s="165">
        <f>+'EnrollAge Data'!I8/'EnrollAge Data'!EH8</f>
        <v>4.8314551610212461E-2</v>
      </c>
      <c r="J8" s="165">
        <f>+'EnrollAge Data'!J8/'EnrollAge Data'!EI8</f>
        <v>4.6308324001493095E-2</v>
      </c>
      <c r="K8" s="165">
        <f>+'EnrollAge Data'!K8/'EnrollAge Data'!EJ8</f>
        <v>5.9118320397565469E-2</v>
      </c>
      <c r="L8" s="165">
        <f>+'EnrollAge Data'!L8/'EnrollAge Data'!EK8</f>
        <v>7.3491141370064669E-2</v>
      </c>
      <c r="M8" s="165">
        <f>+'EnrollAge Data'!M8/'EnrollAge Data'!EL8</f>
        <v>6.9922806354901917E-2</v>
      </c>
      <c r="N8" s="165">
        <f>+'EnrollAge Data'!N8/'EnrollAge Data'!EM8</f>
        <v>7.8234726490816087E-2</v>
      </c>
      <c r="O8" s="165">
        <f>+'EnrollAge Data'!O8/'EnrollAge Data'!EN8</f>
        <v>8.2055927164622816E-2</v>
      </c>
      <c r="P8" s="166">
        <f>+'EnrollAge Data'!P8/'EnrollAge Data'!EA8</f>
        <v>0.60078418517864796</v>
      </c>
      <c r="Q8" s="165">
        <f>+'EnrollAge Data'!Q8/'EnrollAge Data'!EB8</f>
        <v>0.60652350629995933</v>
      </c>
      <c r="R8" s="165">
        <f>+'EnrollAge Data'!R8/'EnrollAge Data'!EC8</f>
        <v>0.60448378206487174</v>
      </c>
      <c r="S8" s="165">
        <f>+'EnrollAge Data'!S8/'EnrollAge Data'!ED8</f>
        <v>0.64178505663172403</v>
      </c>
      <c r="T8" s="165">
        <f>+'EnrollAge Data'!T8/'EnrollAge Data'!EE8</f>
        <v>0.64310387880805731</v>
      </c>
      <c r="U8" s="165">
        <f>+'EnrollAge Data'!U8/'EnrollAge Data'!EF8</f>
        <v>0.61037756679178623</v>
      </c>
      <c r="V8" s="165">
        <f>+'EnrollAge Data'!V8/'EnrollAge Data'!EG8</f>
        <v>0.62549960031974416</v>
      </c>
      <c r="W8" s="165">
        <f>+'EnrollAge Data'!W8/'EnrollAge Data'!EH8</f>
        <v>0.62282265582833118</v>
      </c>
      <c r="X8" s="165">
        <f>+'EnrollAge Data'!X8/'EnrollAge Data'!EI8</f>
        <v>0.60895856662933934</v>
      </c>
      <c r="Y8" s="165">
        <f>+'EnrollAge Data'!Y8/'EnrollAge Data'!EJ8</f>
        <v>0.58723965603886319</v>
      </c>
      <c r="Z8" s="165">
        <f>+'EnrollAge Data'!Z8/'EnrollAge Data'!EK8</f>
        <v>0.5799971084590716</v>
      </c>
      <c r="AA8" s="165">
        <f>+'EnrollAge Data'!AA8/'EnrollAge Data'!EL8</f>
        <v>0.57025920067987068</v>
      </c>
      <c r="AB8" s="165">
        <f>+'EnrollAge Data'!AB8/'EnrollAge Data'!EM8</f>
        <v>0.56462759578538724</v>
      </c>
      <c r="AC8" s="165">
        <f>+'EnrollAge Data'!AC8/'EnrollAge Data'!EN8</f>
        <v>0.57716113898179111</v>
      </c>
      <c r="AD8" s="166">
        <f>+'EnrollAge Data'!AD8/'EnrollAge Data'!EA8</f>
        <v>0.20937239970750648</v>
      </c>
      <c r="AE8" s="165">
        <f>+'EnrollAge Data'!AE8/'EnrollAge Data'!EB8</f>
        <v>0.19328907555435126</v>
      </c>
      <c r="AF8" s="165">
        <f>+'EnrollAge Data'!AF8/'EnrollAge Data'!EC8</f>
        <v>0.18506465974136105</v>
      </c>
      <c r="AG8" s="165">
        <f>+'EnrollAge Data'!AG8/'EnrollAge Data'!ED8</f>
        <v>0.18908103325892167</v>
      </c>
      <c r="AH8" s="165">
        <f>+'EnrollAge Data'!AH8/'EnrollAge Data'!EE8</f>
        <v>0.1839312468786416</v>
      </c>
      <c r="AI8" s="165">
        <f>+'EnrollAge Data'!AI8/'EnrollAge Data'!EF8</f>
        <v>0.18207109737248842</v>
      </c>
      <c r="AJ8" s="165">
        <f>+'EnrollAge Data'!AJ8/'EnrollAge Data'!EG8</f>
        <v>0.17852674382233344</v>
      </c>
      <c r="AK8" s="165">
        <f>+'EnrollAge Data'!AK8/'EnrollAge Data'!EH8</f>
        <v>0.17997742922098101</v>
      </c>
      <c r="AL8" s="165">
        <f>+'EnrollAge Data'!AL8/'EnrollAge Data'!EI8</f>
        <v>0.19414706980216498</v>
      </c>
      <c r="AM8" s="165">
        <f>+'EnrollAge Data'!AM8/'EnrollAge Data'!EJ8</f>
        <v>0.20201435032665141</v>
      </c>
      <c r="AN8" s="165">
        <f>+'EnrollAge Data'!AN8/'EnrollAge Data'!EK8</f>
        <v>0.19501472057199937</v>
      </c>
      <c r="AO8" s="165">
        <f>+'EnrollAge Data'!AO8/'EnrollAge Data'!EL8</f>
        <v>0.20469889757087886</v>
      </c>
      <c r="AP8" s="165">
        <f>+'EnrollAge Data'!AP8/'EnrollAge Data'!EM8</f>
        <v>0.2010921402714175</v>
      </c>
      <c r="AQ8" s="166">
        <f>+'EnrollAge Data'!AQ8/'EnrollAge Data'!EA8</f>
        <v>0.14105247232658413</v>
      </c>
      <c r="AR8" s="165">
        <f>+'EnrollAge Data'!AR8/'EnrollAge Data'!EB8</f>
        <v>0.13838459106715439</v>
      </c>
      <c r="AS8" s="165">
        <f>+'EnrollAge Data'!AS8/'EnrollAge Data'!EC8</f>
        <v>0.13589145643417427</v>
      </c>
      <c r="AT8" s="165">
        <f>+'EnrollAge Data'!AT8/'EnrollAge Data'!ED8</f>
        <v>0.14449576676576789</v>
      </c>
      <c r="AU8" s="165">
        <f>+'EnrollAge Data'!AU8/'EnrollAge Data'!EE8</f>
        <v>0.14527842517063427</v>
      </c>
      <c r="AV8" s="165">
        <f>+'EnrollAge Data'!AV8/'EnrollAge Data'!EF8</f>
        <v>0.1468845219695297</v>
      </c>
      <c r="AW8" s="165">
        <f>+'EnrollAge Data'!AW8/'EnrollAge Data'!EG8</f>
        <v>0.15117471240398986</v>
      </c>
      <c r="AX8" s="165">
        <f>+'EnrollAge Data'!AX8/'EnrollAge Data'!EH8</f>
        <v>0.14209777399780835</v>
      </c>
      <c r="AY8" s="165">
        <f>+'EnrollAge Data'!AY8/'EnrollAge Data'!EI8</f>
        <v>0.14752519596864502</v>
      </c>
      <c r="AZ8" s="165">
        <f>+'EnrollAge Data'!AZ8/'EnrollAge Data'!EJ8</f>
        <v>0.1495616729018929</v>
      </c>
      <c r="BA8" s="165">
        <f>+'EnrollAge Data'!BA8/'EnrollAge Data'!EK8</f>
        <v>0.15003811576678408</v>
      </c>
      <c r="BB8" s="165">
        <f>+'EnrollAge Data'!BB8/'EnrollAge Data'!EL8</f>
        <v>0.15413351903873845</v>
      </c>
      <c r="BC8" s="165">
        <f>+'EnrollAge Data'!BC8/'EnrollAge Data'!EM8</f>
        <v>0.1549578594496907</v>
      </c>
      <c r="BD8" s="166">
        <f>+'EnrollAge Data'!BD8/'EnrollAge Data'!EA8</f>
        <v>0.95120905721273863</v>
      </c>
      <c r="BE8" s="165">
        <f>+'EnrollAge Data'!BE8/'EnrollAge Data'!EB8</f>
        <v>0.93819717292146498</v>
      </c>
      <c r="BF8" s="165">
        <f>+'EnrollAge Data'!BF8/'EnrollAge Data'!EC8</f>
        <v>0.92543989824040707</v>
      </c>
      <c r="BG8" s="165">
        <f>+'EnrollAge Data'!BG8/'EnrollAge Data'!ED8</f>
        <v>0.97536185665641362</v>
      </c>
      <c r="BH8" s="165">
        <f>+'EnrollAge Data'!BH8/'EnrollAge Data'!EE8</f>
        <v>0.97231355085733306</v>
      </c>
      <c r="BI8" s="165">
        <f>+'EnrollAge Data'!BI8/'EnrollAge Data'!EF8</f>
        <v>0.93933318613380434</v>
      </c>
      <c r="BJ8" s="165">
        <f>+'EnrollAge Data'!BJ8/'EnrollAge Data'!EG8</f>
        <v>0.95520105654606746</v>
      </c>
      <c r="BK8" s="165">
        <f>+'EnrollAge Data'!BK8/'EnrollAge Data'!EH8</f>
        <v>0.94489785904712054</v>
      </c>
      <c r="BL8" s="165">
        <f>+'EnrollAge Data'!BL8/'EnrollAge Data'!EI8</f>
        <v>0.95063083240014934</v>
      </c>
      <c r="BM8" s="165">
        <f>+'EnrollAge Data'!BM8/'EnrollAge Data'!EJ8</f>
        <v>0.9388156792674075</v>
      </c>
      <c r="BN8" s="165">
        <f>+'EnrollAge Data'!BN8/'EnrollAge Data'!EK8</f>
        <v>0.92504994479785496</v>
      </c>
      <c r="BO8" s="165">
        <f>+'EnrollAge Data'!BO8/'EnrollAge Data'!EL8</f>
        <v>0.92909161728948797</v>
      </c>
      <c r="BP8" s="165">
        <f>+'EnrollAge Data'!BP8/'EnrollAge Data'!EM8</f>
        <v>0.92067759550649542</v>
      </c>
      <c r="BQ8" s="166">
        <f>+'EnrollAge Data'!BQ8/'EnrollAge Data'!EC8</f>
        <v>0.30341318634725462</v>
      </c>
      <c r="BR8" s="165">
        <f>+'EnrollAge Data'!BR8/'EnrollAge Data'!ED8</f>
        <v>0.3149361671484564</v>
      </c>
      <c r="BS8" s="165">
        <f>+'EnrollAge Data'!BS8/'EnrollAge Data'!EE8</f>
        <v>0.30577867487930749</v>
      </c>
      <c r="BT8" s="165">
        <f>+'EnrollAge Data'!BT8/'EnrollAge Data'!EF8</f>
        <v>0.30273349525281518</v>
      </c>
      <c r="BU8" s="165">
        <f>+'EnrollAge Data'!BU8/'EnrollAge Data'!EG8</f>
        <v>0.30422618426997533</v>
      </c>
      <c r="BV8" s="165">
        <f>+'EnrollAge Data'!BV8/'EnrollAge Data'!EH8</f>
        <v>0.29236518866227246</v>
      </c>
      <c r="BW8" s="165">
        <f>+'EnrollAge Data'!BW8/'EnrollAge Data'!EI8</f>
        <v>0.3090406868234416</v>
      </c>
      <c r="BX8" s="165">
        <f>+'EnrollAge Data'!BX8/'EnrollAge Data'!EJ8</f>
        <v>0.31852001786811102</v>
      </c>
      <c r="BY8" s="165">
        <f>+'EnrollAge Data'!BY8/'EnrollAge Data'!EK8</f>
        <v>0.31074864623311077</v>
      </c>
      <c r="BZ8" s="165">
        <f>+'EnrollAge Data'!BZ8/'EnrollAge Data'!EL8</f>
        <v>0.32411298127995092</v>
      </c>
      <c r="CA8" s="165">
        <f>+'EnrollAge Data'!CA8/'EnrollAge Data'!EM8</f>
        <v>0.32126103714280935</v>
      </c>
      <c r="CB8" s="165">
        <f>+'EnrollAge Data'!CB8/'EnrollAge Data'!EN8</f>
        <v>0.30408653846153844</v>
      </c>
      <c r="CC8" s="166">
        <f>+'EnrollAge Data'!CC8/'EnrollAge Data'!EC8</f>
        <v>1.3589145643417426E-2</v>
      </c>
      <c r="CD8" s="165">
        <f>+'EnrollAge Data'!CD8/'EnrollAge Data'!ED8</f>
        <v>1.4741736706204286E-2</v>
      </c>
      <c r="CE8" s="165">
        <f>+'EnrollAge Data'!CE8/'EnrollAge Data'!EE8</f>
        <v>1.8322373897120027E-2</v>
      </c>
      <c r="CF8" s="165">
        <f>+'EnrollAge Data'!CF8/'EnrollAge Data'!EF8</f>
        <v>2.1152572311768602E-2</v>
      </c>
      <c r="CG8" s="165">
        <f>+'EnrollAge Data'!CG8/'EnrollAge Data'!EG8</f>
        <v>2.2794807632155144E-2</v>
      </c>
      <c r="CH8" s="165">
        <f>+'EnrollAge Data'!CH8/'EnrollAge Data'!EH8</f>
        <v>2.3323138319621857E-2</v>
      </c>
      <c r="CI8" s="165">
        <f>+'EnrollAge Data'!CI8/'EnrollAge Data'!EI8</f>
        <v>2.6957820082120193E-2</v>
      </c>
      <c r="CJ8" s="165">
        <f>+'EnrollAge Data'!CJ8/'EnrollAge Data'!EJ8</f>
        <v>2.7702551789602993E-2</v>
      </c>
      <c r="CK8" s="165">
        <f>+'EnrollAge Data'!CK8/'EnrollAge Data'!EK8</f>
        <v>2.8895694232690186E-2</v>
      </c>
      <c r="CL8" s="165">
        <f>+'EnrollAge Data'!CL8/'EnrollAge Data'!EL8</f>
        <v>3.0098439602464531E-2</v>
      </c>
      <c r="CM8" s="165">
        <f>+'EnrollAge Data'!CM8/'EnrollAge Data'!EM8</f>
        <v>3.0304382505675447E-2</v>
      </c>
      <c r="CN8" s="165">
        <f>+'EnrollAge Data'!CN8/'EnrollAge Data'!EN8</f>
        <v>3.1006131549609812E-2</v>
      </c>
      <c r="CO8" s="167">
        <f>+'EnrollAge Data'!CO8/'EnrollAge Data'!EC8</f>
        <v>0.31700233199067201</v>
      </c>
      <c r="CP8" s="168">
        <f>+'EnrollAge Data'!CP8/'EnrollAge Data'!ED8</f>
        <v>0.32967790385466067</v>
      </c>
      <c r="CQ8" s="168">
        <f>+'EnrollAge Data'!CQ8/'EnrollAge Data'!EE8</f>
        <v>0.32410104877642748</v>
      </c>
      <c r="CR8" s="168">
        <f>+'EnrollAge Data'!CR8/'EnrollAge Data'!EF8</f>
        <v>0.32388606756458377</v>
      </c>
      <c r="CS8" s="168">
        <f>+'EnrollAge Data'!CS8/'EnrollAge Data'!EG8</f>
        <v>0.32702099190213046</v>
      </c>
      <c r="CT8" s="168">
        <f>+'EnrollAge Data'!CT8/'EnrollAge Data'!EH8</f>
        <v>0.31568832698189431</v>
      </c>
      <c r="CU8" s="168">
        <f>+'EnrollAge Data'!CU8/'EnrollAge Data'!EI8</f>
        <v>0.33599850690556177</v>
      </c>
      <c r="CV8" s="168">
        <f>+'EnrollAge Data'!CV8/'EnrollAge Data'!EJ8</f>
        <v>0.34622256965771397</v>
      </c>
      <c r="CW8" s="168">
        <f>+'EnrollAge Data'!CW8/'EnrollAge Data'!EK8</f>
        <v>0.33964434046580094</v>
      </c>
      <c r="CX8" s="168">
        <f>+'EnrollAge Data'!CX8/'EnrollAge Data'!EL8</f>
        <v>0.35421142088241542</v>
      </c>
      <c r="CY8" s="168">
        <f>+'EnrollAge Data'!CY8/'EnrollAge Data'!EM8</f>
        <v>0.35156541964848476</v>
      </c>
      <c r="CZ8" s="168">
        <f>+'EnrollAge Data'!CZ8/'EnrollAge Data'!EN8</f>
        <v>0.33509267001114829</v>
      </c>
      <c r="DA8" s="166">
        <f>+'EnrollAge Data'!DA8/'EnrollAge Data'!EC8</f>
        <v>3.9537841848632602E-3</v>
      </c>
      <c r="DB8" s="165">
        <f>+'EnrollAge Data'!DB8/'EnrollAge Data'!ED8</f>
        <v>3.8988961700289074E-3</v>
      </c>
      <c r="DC8" s="165">
        <f>+'EnrollAge Data'!DC8/'EnrollAge Data'!EE8</f>
        <v>5.1086232728483434E-3</v>
      </c>
      <c r="DD8" s="165">
        <f>+'EnrollAge Data'!DD8/'EnrollAge Data'!EF8</f>
        <v>5.0695517774343125E-3</v>
      </c>
      <c r="DE8" s="165">
        <f>+'EnrollAge Data'!DE8/'EnrollAge Data'!EG8</f>
        <v>5.8865950717686723E-3</v>
      </c>
      <c r="DF8" s="165">
        <f>+'EnrollAge Data'!DF8/'EnrollAge Data'!EH8</f>
        <v>6.3868762368950458E-3</v>
      </c>
      <c r="DG8" s="165">
        <f>+'EnrollAge Data'!DG8/'EnrollAge Data'!EI8</f>
        <v>5.6737588652482273E-3</v>
      </c>
      <c r="DH8" s="165">
        <f>+'EnrollAge Data'!DH8/'EnrollAge Data'!EJ8</f>
        <v>5.3534535708303086E-3</v>
      </c>
      <c r="DI8" s="165">
        <f>+'EnrollAge Data'!DI8/'EnrollAge Data'!EK8</f>
        <v>5.4084958729824929E-3</v>
      </c>
      <c r="DJ8" s="165">
        <f>+'EnrollAge Data'!DJ8/'EnrollAge Data'!EL8</f>
        <v>4.6209957272019073E-3</v>
      </c>
      <c r="DK8" s="165">
        <f>+'EnrollAge Data'!DK8/'EnrollAge Data'!EM8</f>
        <v>4.4845800726234239E-3</v>
      </c>
      <c r="DL8" s="165">
        <f>+'EnrollAge Data'!DL8/'EnrollAge Data'!EN8</f>
        <v>5.266397250092902E-3</v>
      </c>
      <c r="DM8" s="169">
        <f>+'EnrollAge Data'!DM8/'EnrollAge Data'!EA8</f>
        <v>2.4622406011245872E-2</v>
      </c>
      <c r="DN8" s="170">
        <f>+'EnrollAge Data'!DN8/'EnrollAge Data'!EB8</f>
        <v>3.9549744840355866E-2</v>
      </c>
      <c r="DO8" s="170">
        <f>+'EnrollAge Data'!DO8/'EnrollAge Data'!EC8</f>
        <v>5.2469790120839514E-2</v>
      </c>
      <c r="DP8" s="170">
        <f>+'EnrollAge Data'!DP8/'EnrollAge Data'!ED8</f>
        <v>2.9216002962749598E-3</v>
      </c>
      <c r="DQ8" s="170">
        <f>+'EnrollAge Data'!DQ8/'EnrollAge Data'!EE8</f>
        <v>1.5398701514899285E-3</v>
      </c>
      <c r="DR8" s="170">
        <f>+'EnrollAge Data'!DR8/'EnrollAge Data'!EF8</f>
        <v>1.9165378670788252E-3</v>
      </c>
      <c r="DS8" s="170">
        <f>+'EnrollAge Data'!DS8/'EnrollAge Data'!EG8</f>
        <v>3.2321968512146805E-3</v>
      </c>
      <c r="DT8" s="170">
        <f>+'EnrollAge Data'!DT8/'EnrollAge Data'!EH8</f>
        <v>6.7875893426669505E-3</v>
      </c>
      <c r="DU8" s="170">
        <f>+'EnrollAge Data'!DU8/'EnrollAge Data'!EI8</f>
        <v>3.0608435983575963E-3</v>
      </c>
      <c r="DV8" s="170">
        <f>+'EnrollAge Data'!DV8/'EnrollAge Data'!EJ8</f>
        <v>2.0660003350270813E-3</v>
      </c>
      <c r="DW8" s="170">
        <f>+'EnrollAge Data'!DW8/'EnrollAge Data'!EK8</f>
        <v>1.4589138320803322E-3</v>
      </c>
      <c r="DX8" s="170">
        <f>+'EnrollAge Data'!DX8/'EnrollAge Data'!EL8</f>
        <v>9.8557635561011313E-4</v>
      </c>
      <c r="DY8" s="170">
        <f>+'EnrollAge Data'!DY8/'EnrollAge Data'!EM8</f>
        <v>1.0876780026885169E-3</v>
      </c>
      <c r="DZ8" s="170">
        <f>+'EnrollAge Data'!DZ8/'EnrollAge Data'!EN8</f>
        <v>4.2386659234485319E-4</v>
      </c>
    </row>
    <row r="9" spans="1:130">
      <c r="A9" s="149" t="s">
        <v>28</v>
      </c>
      <c r="B9" s="165" t="e">
        <f>+'EnrollAge Data'!B9/'EnrollAge Data'!EA9</f>
        <v>#DIV/0!</v>
      </c>
      <c r="C9" s="165" t="e">
        <f>+'EnrollAge Data'!C9/'EnrollAge Data'!EB9</f>
        <v>#DIV/0!</v>
      </c>
      <c r="D9" s="165">
        <f>+'EnrollAge Data'!D9/'EnrollAge Data'!EC9</f>
        <v>2.9263980645761609E-2</v>
      </c>
      <c r="E9" s="165">
        <f>+'EnrollAge Data'!E9/'EnrollAge Data'!ED9</f>
        <v>2.347913986399559E-2</v>
      </c>
      <c r="F9" s="165">
        <f>+'EnrollAge Data'!F9/'EnrollAge Data'!EE9</f>
        <v>2.2727785677206763E-2</v>
      </c>
      <c r="G9" s="165">
        <f>+'EnrollAge Data'!G9/'EnrollAge Data'!EF9</f>
        <v>2.4927600801960346E-2</v>
      </c>
      <c r="H9" s="165">
        <f>+'EnrollAge Data'!H9/'EnrollAge Data'!EG9</f>
        <v>2.2118293180014161E-2</v>
      </c>
      <c r="I9" s="165">
        <f>+'EnrollAge Data'!I9/'EnrollAge Data'!EH9</f>
        <v>2.1845278532608696E-2</v>
      </c>
      <c r="J9" s="165">
        <f>+'EnrollAge Data'!J9/'EnrollAge Data'!EI9</f>
        <v>2.5002520415364451E-2</v>
      </c>
      <c r="K9" s="165">
        <f>+'EnrollAge Data'!K9/'EnrollAge Data'!EJ9</f>
        <v>3.7781911183445711E-2</v>
      </c>
      <c r="L9" s="165">
        <f>+'EnrollAge Data'!L9/'EnrollAge Data'!EK9</f>
        <v>2.2581816097663489E-2</v>
      </c>
      <c r="M9" s="165">
        <f>+'EnrollAge Data'!M9/'EnrollAge Data'!EL9</f>
        <v>2.6798486247668712E-2</v>
      </c>
      <c r="N9" s="165">
        <f>+'EnrollAge Data'!N9/'EnrollAge Data'!EM9</f>
        <v>2.3763182107721707E-2</v>
      </c>
      <c r="O9" s="165">
        <f>+'EnrollAge Data'!O9/'EnrollAge Data'!EN9</f>
        <v>2.5782101820011741E-2</v>
      </c>
      <c r="P9" s="166" t="e">
        <f>+'EnrollAge Data'!P9/'EnrollAge Data'!EA9</f>
        <v>#DIV/0!</v>
      </c>
      <c r="Q9" s="165" t="e">
        <f>+'EnrollAge Data'!Q9/'EnrollAge Data'!EB9</f>
        <v>#DIV/0!</v>
      </c>
      <c r="R9" s="165">
        <f>+'EnrollAge Data'!R9/'EnrollAge Data'!EC9</f>
        <v>0.60735554108123202</v>
      </c>
      <c r="S9" s="165">
        <f>+'EnrollAge Data'!S9/'EnrollAge Data'!ED9</f>
        <v>0.60165870244440356</v>
      </c>
      <c r="T9" s="165">
        <f>+'EnrollAge Data'!T9/'EnrollAge Data'!EE9</f>
        <v>0.57862188818922522</v>
      </c>
      <c r="U9" s="165">
        <f>+'EnrollAge Data'!U9/'EnrollAge Data'!EF9</f>
        <v>0.58077522833593231</v>
      </c>
      <c r="V9" s="165">
        <f>+'EnrollAge Data'!V9/'EnrollAge Data'!EG9</f>
        <v>0.59498423186664662</v>
      </c>
      <c r="W9" s="165">
        <f>+'EnrollAge Data'!W9/'EnrollAge Data'!EH9</f>
        <v>0.57538637907608692</v>
      </c>
      <c r="X9" s="165">
        <f>+'EnrollAge Data'!X9/'EnrollAge Data'!EI9</f>
        <v>0.60473838088516985</v>
      </c>
      <c r="Y9" s="165">
        <f>+'EnrollAge Data'!Y9/'EnrollAge Data'!EJ9</f>
        <v>0.60344493528636756</v>
      </c>
      <c r="Z9" s="165">
        <f>+'EnrollAge Data'!Z9/'EnrollAge Data'!EK9</f>
        <v>0.6191085723019315</v>
      </c>
      <c r="AA9" s="165">
        <f>+'EnrollAge Data'!AA9/'EnrollAge Data'!EL9</f>
        <v>0.63534140909337822</v>
      </c>
      <c r="AB9" s="165">
        <f>+'EnrollAge Data'!AB9/'EnrollAge Data'!EM9</f>
        <v>0.62918465567272985</v>
      </c>
      <c r="AC9" s="165">
        <f>+'EnrollAge Data'!AC9/'EnrollAge Data'!EN9</f>
        <v>0.60840392518661413</v>
      </c>
      <c r="AD9" s="166" t="e">
        <f>+'EnrollAge Data'!AD9/'EnrollAge Data'!EA9</f>
        <v>#DIV/0!</v>
      </c>
      <c r="AE9" s="165" t="e">
        <f>+'EnrollAge Data'!AE9/'EnrollAge Data'!EB9</f>
        <v>#DIV/0!</v>
      </c>
      <c r="AF9" s="165">
        <f>+'EnrollAge Data'!AF9/'EnrollAge Data'!EC9</f>
        <v>0.21333860612263889</v>
      </c>
      <c r="AG9" s="165">
        <f>+'EnrollAge Data'!AG9/'EnrollAge Data'!ED9</f>
        <v>0.20933651902223857</v>
      </c>
      <c r="AH9" s="165">
        <f>+'EnrollAge Data'!AH9/'EnrollAge Data'!EE9</f>
        <v>0.22064233642539555</v>
      </c>
      <c r="AI9" s="165">
        <f>+'EnrollAge Data'!AI9/'EnrollAge Data'!EF9</f>
        <v>0.20372020494542215</v>
      </c>
      <c r="AJ9" s="165">
        <f>+'EnrollAge Data'!AJ9/'EnrollAge Data'!EG9</f>
        <v>0.18604252032694743</v>
      </c>
      <c r="AK9" s="165">
        <f>+'EnrollAge Data'!AK9/'EnrollAge Data'!EH9</f>
        <v>0.14814028532608695</v>
      </c>
      <c r="AL9" s="165">
        <f>+'EnrollAge Data'!AL9/'EnrollAge Data'!EI9</f>
        <v>0.20129045266659945</v>
      </c>
      <c r="AM9" s="165">
        <f>+'EnrollAge Data'!AM9/'EnrollAge Data'!EJ9</f>
        <v>0.19197085949004108</v>
      </c>
      <c r="AN9" s="165">
        <f>+'EnrollAge Data'!AN9/'EnrollAge Data'!EK9</f>
        <v>0.19823090002483618</v>
      </c>
      <c r="AO9" s="165">
        <f>+'EnrollAge Data'!AO9/'EnrollAge Data'!EL9</f>
        <v>0.19347420645698662</v>
      </c>
      <c r="AP9" s="165">
        <f>+'EnrollAge Data'!AP9/'EnrollAge Data'!EM9</f>
        <v>0.19555524099370089</v>
      </c>
      <c r="AQ9" s="166" t="e">
        <f>+'EnrollAge Data'!AQ9/'EnrollAge Data'!EA9</f>
        <v>#DIV/0!</v>
      </c>
      <c r="AR9" s="165" t="e">
        <f>+'EnrollAge Data'!AR9/'EnrollAge Data'!EB9</f>
        <v>#DIV/0!</v>
      </c>
      <c r="AS9" s="165">
        <f>+'EnrollAge Data'!AS9/'EnrollAge Data'!EC9</f>
        <v>0.14422629571043083</v>
      </c>
      <c r="AT9" s="165">
        <f>+'EnrollAge Data'!AT9/'EnrollAge Data'!ED9</f>
        <v>0.15904705017460025</v>
      </c>
      <c r="AU9" s="165">
        <f>+'EnrollAge Data'!AU9/'EnrollAge Data'!EE9</f>
        <v>0.17374229805674046</v>
      </c>
      <c r="AV9" s="165">
        <f>+'EnrollAge Data'!AV9/'EnrollAge Data'!EF9</f>
        <v>0.17026063711294276</v>
      </c>
      <c r="AW9" s="165">
        <f>+'EnrollAge Data'!AW9/'EnrollAge Data'!EG9</f>
        <v>0.16454637118400448</v>
      </c>
      <c r="AX9" s="165">
        <f>+'EnrollAge Data'!AX9/'EnrollAge Data'!EH9</f>
        <v>0.12412958559782608</v>
      </c>
      <c r="AY9" s="165">
        <f>+'EnrollAge Data'!AY9/'EnrollAge Data'!EI9</f>
        <v>0.15789898175219277</v>
      </c>
      <c r="AZ9" s="165">
        <f>+'EnrollAge Data'!AZ9/'EnrollAge Data'!EJ9</f>
        <v>0.153413934743858</v>
      </c>
      <c r="BA9" s="165">
        <f>+'EnrollAge Data'!BA9/'EnrollAge Data'!EK9</f>
        <v>0.1545383336835871</v>
      </c>
      <c r="BB9" s="165">
        <f>+'EnrollAge Data'!BB9/'EnrollAge Data'!EL9</f>
        <v>0.14284679595125574</v>
      </c>
      <c r="BC9" s="165">
        <f>+'EnrollAge Data'!BC9/'EnrollAge Data'!EM9</f>
        <v>0.14436619718309859</v>
      </c>
      <c r="BD9" s="166" t="e">
        <f>+'EnrollAge Data'!BD9/'EnrollAge Data'!EA9</f>
        <v>#DIV/0!</v>
      </c>
      <c r="BE9" s="165" t="e">
        <f>+'EnrollAge Data'!BE9/'EnrollAge Data'!EB9</f>
        <v>#DIV/0!</v>
      </c>
      <c r="BF9" s="165">
        <f>+'EnrollAge Data'!BF9/'EnrollAge Data'!EC9</f>
        <v>0</v>
      </c>
      <c r="BG9" s="165">
        <f>+'EnrollAge Data'!BG9/'EnrollAge Data'!ED9</f>
        <v>0.97004227164124246</v>
      </c>
      <c r="BH9" s="165">
        <f>+'EnrollAge Data'!BH9/'EnrollAge Data'!EE9</f>
        <v>0.97300652267136123</v>
      </c>
      <c r="BI9" s="165">
        <f>+'EnrollAge Data'!BI9/'EnrollAge Data'!EF9</f>
        <v>0.95475607039429722</v>
      </c>
      <c r="BJ9" s="165">
        <f>+'EnrollAge Data'!BJ9/'EnrollAge Data'!EG9</f>
        <v>0.94557312337759858</v>
      </c>
      <c r="BK9" s="165">
        <f>+'EnrollAge Data'!BK9/'EnrollAge Data'!EH9</f>
        <v>0.84765625</v>
      </c>
      <c r="BL9" s="165">
        <f>+'EnrollAge Data'!BL9/'EnrollAge Data'!EI9</f>
        <v>0.9639278153039621</v>
      </c>
      <c r="BM9" s="165">
        <f>+'EnrollAge Data'!BM9/'EnrollAge Data'!EJ9</f>
        <v>0.94882972952026656</v>
      </c>
      <c r="BN9" s="165">
        <f>+'EnrollAge Data'!BN9/'EnrollAge Data'!EK9</f>
        <v>0.97187780601035478</v>
      </c>
      <c r="BO9" s="165">
        <f>+'EnrollAge Data'!BO9/'EnrollAge Data'!EL9</f>
        <v>0.97166241150162058</v>
      </c>
      <c r="BP9" s="165">
        <f>+'EnrollAge Data'!BP9/'EnrollAge Data'!EM9</f>
        <v>0.96910609384952928</v>
      </c>
      <c r="BQ9" s="166">
        <f>+'EnrollAge Data'!BQ9/'EnrollAge Data'!EC9</f>
        <v>0.3382804503582395</v>
      </c>
      <c r="BR9" s="165">
        <f>+'EnrollAge Data'!BR9/'EnrollAge Data'!ED9</f>
        <v>0.34830453960668994</v>
      </c>
      <c r="BS9" s="165">
        <f>+'EnrollAge Data'!BS9/'EnrollAge Data'!EE9</f>
        <v>0.36998668381971245</v>
      </c>
      <c r="BT9" s="165">
        <f>+'EnrollAge Data'!BT9/'EnrollAge Data'!EF9</f>
        <v>0.34756070394297173</v>
      </c>
      <c r="BU9" s="165">
        <f>+'EnrollAge Data'!BU9/'EnrollAge Data'!EG9</f>
        <v>0.29279385579130285</v>
      </c>
      <c r="BV9" s="165">
        <f>+'EnrollAge Data'!BV9/'EnrollAge Data'!EH9</f>
        <v>0.24825917119565216</v>
      </c>
      <c r="BW9" s="165">
        <f>+'EnrollAge Data'!BW9/'EnrollAge Data'!EI9</f>
        <v>0.33027522935779818</v>
      </c>
      <c r="BX9" s="165">
        <f>+'EnrollAge Data'!BX9/'EnrollAge Data'!EJ9</f>
        <v>0.31333798341470975</v>
      </c>
      <c r="BY9" s="165">
        <f>+'EnrollAge Data'!BY9/'EnrollAge Data'!EK9</f>
        <v>0.31904934757274134</v>
      </c>
      <c r="BZ9" s="165">
        <f>+'EnrollAge Data'!BZ9/'EnrollAge Data'!EL9</f>
        <v>0.30604595578249771</v>
      </c>
      <c r="CA9" s="165">
        <f>+'EnrollAge Data'!CA9/'EnrollAge Data'!EM9</f>
        <v>0.30265765446953075</v>
      </c>
      <c r="CB9" s="165">
        <f>+'EnrollAge Data'!CB9/'EnrollAge Data'!EN9</f>
        <v>0.3272498532248595</v>
      </c>
      <c r="CC9" s="166">
        <f>+'EnrollAge Data'!CC9/'EnrollAge Data'!EC9</f>
        <v>1.5609007164790174E-2</v>
      </c>
      <c r="CD9" s="165">
        <f>+'EnrollAge Data'!CD9/'EnrollAge Data'!ED9</f>
        <v>1.7437052012497702E-2</v>
      </c>
      <c r="CE9" s="165">
        <f>+'EnrollAge Data'!CE9/'EnrollAge Data'!EE9</f>
        <v>2.1080190489087502E-2</v>
      </c>
      <c r="CF9" s="165">
        <f>+'EnrollAge Data'!CF9/'EnrollAge Data'!EF9</f>
        <v>2.3412786812207619E-2</v>
      </c>
      <c r="CG9" s="165">
        <f>+'EnrollAge Data'!CG9/'EnrollAge Data'!EG9</f>
        <v>2.2407911955892132E-2</v>
      </c>
      <c r="CH9" s="165">
        <f>+'EnrollAge Data'!CH9/'EnrollAge Data'!EH9</f>
        <v>2.2036345108695652E-2</v>
      </c>
      <c r="CI9" s="165">
        <f>+'EnrollAge Data'!CI9/'EnrollAge Data'!EI9</f>
        <v>2.7079342675672951E-2</v>
      </c>
      <c r="CJ9" s="165">
        <f>+'EnrollAge Data'!CJ9/'EnrollAge Data'!EJ9</f>
        <v>2.9605518096566689E-2</v>
      </c>
      <c r="CK9" s="165">
        <f>+'EnrollAge Data'!CK9/'EnrollAge Data'!EK9</f>
        <v>3.1045220946449383E-2</v>
      </c>
      <c r="CL9" s="165">
        <f>+'EnrollAge Data'!CL9/'EnrollAge Data'!EL9</f>
        <v>2.8373802668984375E-2</v>
      </c>
      <c r="CM9" s="165">
        <f>+'EnrollAge Data'!CM9/'EnrollAge Data'!EM9</f>
        <v>3.1212400028310567E-2</v>
      </c>
      <c r="CN9" s="165">
        <f>+'EnrollAge Data'!CN9/'EnrollAge Data'!EN9</f>
        <v>3.358215214291705E-2</v>
      </c>
      <c r="CO9" s="167">
        <f>+'EnrollAge Data'!CO9/'EnrollAge Data'!EC9</f>
        <v>0.35388945752302969</v>
      </c>
      <c r="CP9" s="168">
        <f>+'EnrollAge Data'!CP9/'EnrollAge Data'!ED9</f>
        <v>0.36574159161918762</v>
      </c>
      <c r="CQ9" s="168">
        <f>+'EnrollAge Data'!CQ9/'EnrollAge Data'!EE9</f>
        <v>0.39106687430879994</v>
      </c>
      <c r="CR9" s="168">
        <f>+'EnrollAge Data'!CR9/'EnrollAge Data'!EF9</f>
        <v>0.37097349075517932</v>
      </c>
      <c r="CS9" s="168">
        <f>+'EnrollAge Data'!CS9/'EnrollAge Data'!EG9</f>
        <v>0.31520176774719499</v>
      </c>
      <c r="CT9" s="168">
        <f>+'EnrollAge Data'!CT9/'EnrollAge Data'!EH9</f>
        <v>0.27029551630434784</v>
      </c>
      <c r="CU9" s="168">
        <f>+'EnrollAge Data'!CU9/'EnrollAge Data'!EI9</f>
        <v>0.3573545720334711</v>
      </c>
      <c r="CV9" s="168">
        <f>+'EnrollAge Data'!CV9/'EnrollAge Data'!EJ9</f>
        <v>0.34294350151127645</v>
      </c>
      <c r="CW9" s="168">
        <f>+'EnrollAge Data'!CW9/'EnrollAge Data'!EK9</f>
        <v>0.35009456851919074</v>
      </c>
      <c r="CX9" s="168">
        <f>+'EnrollAge Data'!CX9/'EnrollAge Data'!EL9</f>
        <v>0.33441975845148209</v>
      </c>
      <c r="CY9" s="168">
        <f>+'EnrollAge Data'!CY9/'EnrollAge Data'!EM9</f>
        <v>0.3338700544978413</v>
      </c>
      <c r="CZ9" s="168">
        <f>+'EnrollAge Data'!CZ9/'EnrollAge Data'!EN9</f>
        <v>0.36083200536777654</v>
      </c>
      <c r="DA9" s="166">
        <f>+'EnrollAge Data'!DA9/'EnrollAge Data'!EC9</f>
        <v>3.675444310040011E-3</v>
      </c>
      <c r="DB9" s="165">
        <f>+'EnrollAge Data'!DB9/'EnrollAge Data'!ED9</f>
        <v>2.6419775776511671E-3</v>
      </c>
      <c r="DC9" s="165">
        <f>+'EnrollAge Data'!DC9/'EnrollAge Data'!EE9</f>
        <v>3.3177601733360416E-3</v>
      </c>
      <c r="DD9" s="165">
        <f>+'EnrollAge Data'!DD9/'EnrollAge Data'!EF9</f>
        <v>3.0073513031855649E-3</v>
      </c>
      <c r="DE9" s="165">
        <f>+'EnrollAge Data'!DE9/'EnrollAge Data'!EG9</f>
        <v>2.4456696629695579E-3</v>
      </c>
      <c r="DF9" s="165">
        <f>+'EnrollAge Data'!DF9/'EnrollAge Data'!EH9</f>
        <v>1.9743546195652175E-3</v>
      </c>
      <c r="DG9" s="165">
        <f>+'EnrollAge Data'!DG9/'EnrollAge Data'!EI9</f>
        <v>1.834862385321101E-3</v>
      </c>
      <c r="DH9" s="165">
        <f>+'EnrollAge Data'!DH9/'EnrollAge Data'!EJ9</f>
        <v>2.441292722622646E-3</v>
      </c>
      <c r="DI9" s="165">
        <f>+'EnrollAge Data'!DI9/'EnrollAge Data'!EK9</f>
        <v>2.674665189232562E-3</v>
      </c>
      <c r="DJ9" s="165">
        <f>+'EnrollAge Data'!DJ9/'EnrollAge Data'!EL9</f>
        <v>1.9012439567602803E-3</v>
      </c>
      <c r="DK9" s="165">
        <f>+'EnrollAge Data'!DK9/'EnrollAge Data'!EM9</f>
        <v>6.0513836789581714E-3</v>
      </c>
      <c r="DL9" s="165">
        <f>+'EnrollAge Data'!DL9/'EnrollAge Data'!EN9</f>
        <v>2.8684056026167912E-3</v>
      </c>
      <c r="DM9" s="169" t="e">
        <f>+'EnrollAge Data'!DM9/'EnrollAge Data'!EA9</f>
        <v>#DIV/0!</v>
      </c>
      <c r="DN9" s="170" t="e">
        <f>+'EnrollAge Data'!DN9/'EnrollAge Data'!EB9</f>
        <v>#DIV/0!</v>
      </c>
      <c r="DO9" s="170">
        <f>+'EnrollAge Data'!DO9/'EnrollAge Data'!EC9</f>
        <v>5.8155764399367262E-3</v>
      </c>
      <c r="DP9" s="170">
        <f>+'EnrollAge Data'!DP9/'EnrollAge Data'!ED9</f>
        <v>6.4785884947619922E-3</v>
      </c>
      <c r="DQ9" s="170">
        <f>+'EnrollAge Data'!DQ9/'EnrollAge Data'!EE9</f>
        <v>4.2656916514320535E-3</v>
      </c>
      <c r="DR9" s="170">
        <f>+'EnrollAge Data'!DR9/'EnrollAge Data'!EF9</f>
        <v>2.031632880374248E-2</v>
      </c>
      <c r="DS9" s="170">
        <f>+'EnrollAge Data'!DS9/'EnrollAge Data'!EG9</f>
        <v>3.2308583442387316E-2</v>
      </c>
      <c r="DT9" s="170">
        <f>+'EnrollAge Data'!DT9/'EnrollAge Data'!EH9</f>
        <v>0.1304984714673913</v>
      </c>
      <c r="DU9" s="170">
        <f>+'EnrollAge Data'!DU9/'EnrollAge Data'!EI9</f>
        <v>1.1069664280673455E-2</v>
      </c>
      <c r="DV9" s="170">
        <f>+'EnrollAge Data'!DV9/'EnrollAge Data'!EJ9</f>
        <v>1.3388359296287684E-2</v>
      </c>
      <c r="DW9" s="170">
        <f>+'EnrollAge Data'!DW9/'EnrollAge Data'!EK9</f>
        <v>5.5403778919817358E-3</v>
      </c>
      <c r="DX9" s="170">
        <f>+'EnrollAge Data'!DX9/'EnrollAge Data'!EL9</f>
        <v>1.5391022507107032E-3</v>
      </c>
      <c r="DY9" s="170">
        <f>+'EnrollAge Data'!DY9/'EnrollAge Data'!EM9</f>
        <v>7.130724042748956E-3</v>
      </c>
      <c r="DZ9" s="170">
        <f>+'EnrollAge Data'!DZ9/'EnrollAge Data'!EN9</f>
        <v>2.1135620229807933E-3</v>
      </c>
    </row>
    <row r="10" spans="1:130">
      <c r="A10" s="149" t="s">
        <v>8</v>
      </c>
      <c r="B10" s="165">
        <f>+'EnrollAge Data'!B10/'EnrollAge Data'!EA10</f>
        <v>2.1935847185637538E-2</v>
      </c>
      <c r="C10" s="165">
        <f>+'EnrollAge Data'!C10/'EnrollAge Data'!EB10</f>
        <v>2.5629584181610286E-2</v>
      </c>
      <c r="D10" s="165">
        <f>+'EnrollAge Data'!D10/'EnrollAge Data'!EC10</f>
        <v>2.4296345721260087E-2</v>
      </c>
      <c r="E10" s="165">
        <f>+'EnrollAge Data'!E10/'EnrollAge Data'!ED10</f>
        <v>2.7040556051524039E-2</v>
      </c>
      <c r="F10" s="165">
        <f>+'EnrollAge Data'!F10/'EnrollAge Data'!EE10</f>
        <v>2.94205305723289E-2</v>
      </c>
      <c r="G10" s="165">
        <f>+'EnrollAge Data'!G10/'EnrollAge Data'!EF10</f>
        <v>2.6811270871844373E-2</v>
      </c>
      <c r="H10" s="165">
        <f>+'EnrollAge Data'!H10/'EnrollAge Data'!EG10</f>
        <v>2.3540442883974447E-2</v>
      </c>
      <c r="I10" s="165">
        <f>+'EnrollAge Data'!I10/'EnrollAge Data'!EH10</f>
        <v>2.4879437969939779E-2</v>
      </c>
      <c r="J10" s="165">
        <f>+'EnrollAge Data'!J10/'EnrollAge Data'!EI10</f>
        <v>2.4900712724847718E-2</v>
      </c>
      <c r="K10" s="165">
        <f>+'EnrollAge Data'!K10/'EnrollAge Data'!EJ10</f>
        <v>2.3934810957736214E-2</v>
      </c>
      <c r="L10" s="165">
        <f>+'EnrollAge Data'!L10/'EnrollAge Data'!EK10</f>
        <v>2.2760078048310723E-2</v>
      </c>
      <c r="M10" s="165">
        <f>+'EnrollAge Data'!M10/'EnrollAge Data'!EL10</f>
        <v>2.2659536843966668E-2</v>
      </c>
      <c r="N10" s="165">
        <f>+'EnrollAge Data'!N10/'EnrollAge Data'!EM10</f>
        <v>2.9432091411953805E-2</v>
      </c>
      <c r="O10" s="165">
        <f>+'EnrollAge Data'!O10/'EnrollAge Data'!EN10</f>
        <v>3.3799664241745943E-2</v>
      </c>
      <c r="P10" s="166">
        <f>+'EnrollAge Data'!P10/'EnrollAge Data'!EA10</f>
        <v>0.54363195276172127</v>
      </c>
      <c r="Q10" s="165">
        <f>+'EnrollAge Data'!Q10/'EnrollAge Data'!EB10</f>
        <v>0.49462622361045261</v>
      </c>
      <c r="R10" s="165">
        <f>+'EnrollAge Data'!R10/'EnrollAge Data'!EC10</f>
        <v>0.53399275288117565</v>
      </c>
      <c r="S10" s="165">
        <f>+'EnrollAge Data'!S10/'EnrollAge Data'!ED10</f>
        <v>0.5239494324703482</v>
      </c>
      <c r="T10" s="165">
        <f>+'EnrollAge Data'!T10/'EnrollAge Data'!EE10</f>
        <v>0.51015817823380571</v>
      </c>
      <c r="U10" s="165">
        <f>+'EnrollAge Data'!U10/'EnrollAge Data'!EF10</f>
        <v>0.51827282357619187</v>
      </c>
      <c r="V10" s="165">
        <f>+'EnrollAge Data'!V10/'EnrollAge Data'!EG10</f>
        <v>0.5332192190964139</v>
      </c>
      <c r="W10" s="165">
        <f>+'EnrollAge Data'!W10/'EnrollAge Data'!EH10</f>
        <v>0.55541739543549629</v>
      </c>
      <c r="X10" s="165">
        <f>+'EnrollAge Data'!X10/'EnrollAge Data'!EI10</f>
        <v>0.55439513656093886</v>
      </c>
      <c r="Y10" s="165">
        <f>+'EnrollAge Data'!Y10/'EnrollAge Data'!EJ10</f>
        <v>0.58018568472100307</v>
      </c>
      <c r="Z10" s="165">
        <f>+'EnrollAge Data'!Z10/'EnrollAge Data'!EK10</f>
        <v>0.59645127506995566</v>
      </c>
      <c r="AA10" s="165">
        <f>+'EnrollAge Data'!AA10/'EnrollAge Data'!EL10</f>
        <v>0.56508204330943623</v>
      </c>
      <c r="AB10" s="165">
        <f>+'EnrollAge Data'!AB10/'EnrollAge Data'!EM10</f>
        <v>0.54698351939525858</v>
      </c>
      <c r="AC10" s="165">
        <f>+'EnrollAge Data'!AC10/'EnrollAge Data'!EN10</f>
        <v>0.55186576775832508</v>
      </c>
      <c r="AD10" s="166">
        <f>+'EnrollAge Data'!AD10/'EnrollAge Data'!EA10</f>
        <v>0.25018006125143077</v>
      </c>
      <c r="AE10" s="165">
        <f>+'EnrollAge Data'!AE10/'EnrollAge Data'!EB10</f>
        <v>0.24181645145996597</v>
      </c>
      <c r="AF10" s="165">
        <f>+'EnrollAge Data'!AF10/'EnrollAge Data'!EC10</f>
        <v>0.25367393250336095</v>
      </c>
      <c r="AG10" s="165">
        <f>+'EnrollAge Data'!AG10/'EnrollAge Data'!ED10</f>
        <v>0.25443023848998852</v>
      </c>
      <c r="AH10" s="165">
        <f>+'EnrollAge Data'!AH10/'EnrollAge Data'!EE10</f>
        <v>0.25999130718244051</v>
      </c>
      <c r="AI10" s="165">
        <f>+'EnrollAge Data'!AI10/'EnrollAge Data'!EF10</f>
        <v>0.25396037650515557</v>
      </c>
      <c r="AJ10" s="165">
        <f>+'EnrollAge Data'!AJ10/'EnrollAge Data'!EG10</f>
        <v>0.23653924234767648</v>
      </c>
      <c r="AK10" s="165">
        <f>+'EnrollAge Data'!AK10/'EnrollAge Data'!EH10</f>
        <v>0.2291527879886511</v>
      </c>
      <c r="AL10" s="165">
        <f>+'EnrollAge Data'!AL10/'EnrollAge Data'!EI10</f>
        <v>0.22633926179092215</v>
      </c>
      <c r="AM10" s="165">
        <f>+'EnrollAge Data'!AM10/'EnrollAge Data'!EJ10</f>
        <v>0.22415666088359526</v>
      </c>
      <c r="AN10" s="165">
        <f>+'EnrollAge Data'!AN10/'EnrollAge Data'!EK10</f>
        <v>0.22097674199736703</v>
      </c>
      <c r="AO10" s="165">
        <f>+'EnrollAge Data'!AO10/'EnrollAge Data'!EL10</f>
        <v>0.24081940156644882</v>
      </c>
      <c r="AP10" s="165">
        <f>+'EnrollAge Data'!AP10/'EnrollAge Data'!EM10</f>
        <v>0.24798076459845222</v>
      </c>
      <c r="AQ10" s="166">
        <f>+'EnrollAge Data'!AQ10/'EnrollAge Data'!EA10</f>
        <v>0.1748909940809327</v>
      </c>
      <c r="AR10" s="165">
        <f>+'EnrollAge Data'!AR10/'EnrollAge Data'!EB10</f>
        <v>0.18894497587639791</v>
      </c>
      <c r="AS10" s="165">
        <f>+'EnrollAge Data'!AS10/'EnrollAge Data'!EC10</f>
        <v>0.17877657799901567</v>
      </c>
      <c r="AT10" s="165">
        <f>+'EnrollAge Data'!AT10/'EnrollAge Data'!ED10</f>
        <v>0.18931258768014284</v>
      </c>
      <c r="AU10" s="165">
        <f>+'EnrollAge Data'!AU10/'EnrollAge Data'!EE10</f>
        <v>0.19747753061889756</v>
      </c>
      <c r="AV10" s="165">
        <f>+'EnrollAge Data'!AV10/'EnrollAge Data'!EF10</f>
        <v>0.1970186765254924</v>
      </c>
      <c r="AW10" s="165">
        <f>+'EnrollAge Data'!AW10/'EnrollAge Data'!EG10</f>
        <v>0.18718434804452791</v>
      </c>
      <c r="AX10" s="165">
        <f>+'EnrollAge Data'!AX10/'EnrollAge Data'!EH10</f>
        <v>0.18128627809022313</v>
      </c>
      <c r="AY10" s="165">
        <f>+'EnrollAge Data'!AY10/'EnrollAge Data'!EI10</f>
        <v>0.17607697666525748</v>
      </c>
      <c r="AZ10" s="165">
        <f>+'EnrollAge Data'!AZ10/'EnrollAge Data'!EJ10</f>
        <v>0.16929234915694735</v>
      </c>
      <c r="BA10" s="165">
        <f>+'EnrollAge Data'!BA10/'EnrollAge Data'!EK10</f>
        <v>0.15746673480755488</v>
      </c>
      <c r="BB10" s="165">
        <f>+'EnrollAge Data'!BB10/'EnrollAge Data'!EL10</f>
        <v>0.16867783909638154</v>
      </c>
      <c r="BC10" s="165">
        <f>+'EnrollAge Data'!BC10/'EnrollAge Data'!EM10</f>
        <v>0.17237495018153629</v>
      </c>
      <c r="BD10" s="166">
        <f>+'EnrollAge Data'!BD10/'EnrollAge Data'!EA10</f>
        <v>0.96870300809408483</v>
      </c>
      <c r="BE10" s="165">
        <f>+'EnrollAge Data'!BE10/'EnrollAge Data'!EB10</f>
        <v>0.92538765094681652</v>
      </c>
      <c r="BF10" s="165">
        <f>+'EnrollAge Data'!BF10/'EnrollAge Data'!EC10</f>
        <v>0.96644326338355224</v>
      </c>
      <c r="BG10" s="165">
        <f>+'EnrollAge Data'!BG10/'EnrollAge Data'!ED10</f>
        <v>0.96769225864047959</v>
      </c>
      <c r="BH10" s="165">
        <f>+'EnrollAge Data'!BH10/'EnrollAge Data'!EE10</f>
        <v>0.96762701603514378</v>
      </c>
      <c r="BI10" s="165">
        <f>+'EnrollAge Data'!BI10/'EnrollAge Data'!EF10</f>
        <v>0.96925187660683987</v>
      </c>
      <c r="BJ10" s="165">
        <f>+'EnrollAge Data'!BJ10/'EnrollAge Data'!EG10</f>
        <v>0.95694280948861832</v>
      </c>
      <c r="BK10" s="165">
        <f>+'EnrollAge Data'!BK10/'EnrollAge Data'!EH10</f>
        <v>0.96585646151437055</v>
      </c>
      <c r="BL10" s="165">
        <f>+'EnrollAge Data'!BL10/'EnrollAge Data'!EI10</f>
        <v>0.95681137501711855</v>
      </c>
      <c r="BM10" s="165">
        <f>+'EnrollAge Data'!BM10/'EnrollAge Data'!EJ10</f>
        <v>0.97363469476154574</v>
      </c>
      <c r="BN10" s="165">
        <f>+'EnrollAge Data'!BN10/'EnrollAge Data'!EK10</f>
        <v>0.97489475187487762</v>
      </c>
      <c r="BO10" s="165">
        <f>+'EnrollAge Data'!BO10/'EnrollAge Data'!EL10</f>
        <v>0.97457928397226667</v>
      </c>
      <c r="BP10" s="165">
        <f>+'EnrollAge Data'!BP10/'EnrollAge Data'!EM10</f>
        <v>0.96733923417524714</v>
      </c>
      <c r="BQ10" s="166">
        <f>+'EnrollAge Data'!BQ10/'EnrollAge Data'!EC10</f>
        <v>0.40465612520273103</v>
      </c>
      <c r="BR10" s="165">
        <f>+'EnrollAge Data'!BR10/'EnrollAge Data'!ED10</f>
        <v>0.41426954470093103</v>
      </c>
      <c r="BS10" s="165">
        <f>+'EnrollAge Data'!BS10/'EnrollAge Data'!EE10</f>
        <v>0.42573384455379459</v>
      </c>
      <c r="BT10" s="165">
        <f>+'EnrollAge Data'!BT10/'EnrollAge Data'!EF10</f>
        <v>0.41633808973109809</v>
      </c>
      <c r="BU10" s="165">
        <f>+'EnrollAge Data'!BU10/'EnrollAge Data'!EG10</f>
        <v>0.40809763193484971</v>
      </c>
      <c r="BV10" s="165">
        <f>+'EnrollAge Data'!BV10/'EnrollAge Data'!EH10</f>
        <v>0.37756816366179463</v>
      </c>
      <c r="BW10" s="165">
        <f>+'EnrollAge Data'!BW10/'EnrollAge Data'!EI10</f>
        <v>0.36918432600760953</v>
      </c>
      <c r="BX10" s="165">
        <f>+'EnrollAge Data'!BX10/'EnrollAge Data'!EJ10</f>
        <v>0.36036174372208257</v>
      </c>
      <c r="BY10" s="165">
        <f>+'EnrollAge Data'!BY10/'EnrollAge Data'!EK10</f>
        <v>0.34679845435454199</v>
      </c>
      <c r="BZ10" s="165">
        <f>+'EnrollAge Data'!BZ10/'EnrollAge Data'!EL10</f>
        <v>0.37459199386977698</v>
      </c>
      <c r="CA10" s="165">
        <f>+'EnrollAge Data'!CA10/'EnrollAge Data'!EM10</f>
        <v>0.38444174852953411</v>
      </c>
      <c r="CB10" s="165">
        <f>+'EnrollAge Data'!CB10/'EnrollAge Data'!EN10</f>
        <v>0.37187447260194884</v>
      </c>
      <c r="CC10" s="166">
        <f>+'EnrollAge Data'!CC10/'EnrollAge Data'!EC10</f>
        <v>2.2819836097522306E-2</v>
      </c>
      <c r="CD10" s="165">
        <f>+'EnrollAge Data'!CD10/'EnrollAge Data'!ED10</f>
        <v>2.4754495600051014E-2</v>
      </c>
      <c r="CE10" s="165">
        <f>+'EnrollAge Data'!CE10/'EnrollAge Data'!EE10</f>
        <v>2.6744384595085453E-2</v>
      </c>
      <c r="CF10" s="165">
        <f>+'EnrollAge Data'!CF10/'EnrollAge Data'!EF10</f>
        <v>2.9866353418262503E-2</v>
      </c>
      <c r="CG10" s="165">
        <f>+'EnrollAge Data'!CG10/'EnrollAge Data'!EG10</f>
        <v>3.1124122600753038E-2</v>
      </c>
      <c r="CH10" s="165">
        <f>+'EnrollAge Data'!CH10/'EnrollAge Data'!EH10</f>
        <v>3.0445064321866781E-2</v>
      </c>
      <c r="CI10" s="165">
        <f>+'EnrollAge Data'!CI10/'EnrollAge Data'!EI10</f>
        <v>3.1314640928388121E-2</v>
      </c>
      <c r="CJ10" s="165">
        <f>+'EnrollAge Data'!CJ10/'EnrollAge Data'!EJ10</f>
        <v>3.1340885703743257E-2</v>
      </c>
      <c r="CK10" s="165">
        <f>+'EnrollAge Data'!CK10/'EnrollAge Data'!EK10</f>
        <v>2.9986003394641893E-2</v>
      </c>
      <c r="CL10" s="165">
        <f>+'EnrollAge Data'!CL10/'EnrollAge Data'!EL10</f>
        <v>3.3375454056483518E-2</v>
      </c>
      <c r="CM10" s="165">
        <f>+'EnrollAge Data'!CM10/'EnrollAge Data'!EM10</f>
        <v>3.4162108185994772E-2</v>
      </c>
      <c r="CN10" s="165">
        <f>+'EnrollAge Data'!CN10/'EnrollAge Data'!EN10</f>
        <v>3.5724500581803327E-2</v>
      </c>
      <c r="CO10" s="167">
        <f>+'EnrollAge Data'!CO10/'EnrollAge Data'!EC10</f>
        <v>0.42747596130025334</v>
      </c>
      <c r="CP10" s="168">
        <f>+'EnrollAge Data'!CP10/'EnrollAge Data'!ED10</f>
        <v>0.43902404030098202</v>
      </c>
      <c r="CQ10" s="168">
        <f>+'EnrollAge Data'!CQ10/'EnrollAge Data'!EE10</f>
        <v>0.45247822914888003</v>
      </c>
      <c r="CR10" s="168">
        <f>+'EnrollAge Data'!CR10/'EnrollAge Data'!EF10</f>
        <v>0.44620444314936059</v>
      </c>
      <c r="CS10" s="168">
        <f>+'EnrollAge Data'!CS10/'EnrollAge Data'!EG10</f>
        <v>0.43922175453560275</v>
      </c>
      <c r="CT10" s="168">
        <f>+'EnrollAge Data'!CT10/'EnrollAge Data'!EH10</f>
        <v>0.40801322798366141</v>
      </c>
      <c r="CU10" s="168">
        <f>+'EnrollAge Data'!CU10/'EnrollAge Data'!EI10</f>
        <v>0.40049896693599768</v>
      </c>
      <c r="CV10" s="168">
        <f>+'EnrollAge Data'!CV10/'EnrollAge Data'!EJ10</f>
        <v>0.39170262942582579</v>
      </c>
      <c r="CW10" s="168">
        <f>+'EnrollAge Data'!CW10/'EnrollAge Data'!EK10</f>
        <v>0.3767844577491839</v>
      </c>
      <c r="CX10" s="168">
        <f>+'EnrollAge Data'!CX10/'EnrollAge Data'!EL10</f>
        <v>0.4079674479262605</v>
      </c>
      <c r="CY10" s="168">
        <f>+'EnrollAge Data'!CY10/'EnrollAge Data'!EM10</f>
        <v>0.41860385671552891</v>
      </c>
      <c r="CZ10" s="168">
        <f>+'EnrollAge Data'!CZ10/'EnrollAge Data'!EN10</f>
        <v>0.40759897318375216</v>
      </c>
      <c r="DA10" s="166">
        <f>+'EnrollAge Data'!DA10/'EnrollAge Data'!EC10</f>
        <v>4.9745492021232669E-3</v>
      </c>
      <c r="DB10" s="165">
        <f>+'EnrollAge Data'!DB10/'EnrollAge Data'!ED10</f>
        <v>4.7187858691493433E-3</v>
      </c>
      <c r="DC10" s="165">
        <f>+'EnrollAge Data'!DC10/'EnrollAge Data'!EE10</f>
        <v>4.9906086524580491E-3</v>
      </c>
      <c r="DD10" s="165">
        <f>+'EnrollAge Data'!DD10/'EnrollAge Data'!EF10</f>
        <v>4.7746098812873538E-3</v>
      </c>
      <c r="DE10" s="165">
        <f>+'EnrollAge Data'!DE10/'EnrollAge Data'!EG10</f>
        <v>3.6322795292495626E-3</v>
      </c>
      <c r="DF10" s="165">
        <f>+'EnrollAge Data'!DF10/'EnrollAge Data'!EH10</f>
        <v>2.4258380952128181E-3</v>
      </c>
      <c r="DG10" s="165">
        <f>+'EnrollAge Data'!DG10/'EnrollAge Data'!EI10</f>
        <v>1.9172715201819621E-3</v>
      </c>
      <c r="DH10" s="165">
        <f>+'EnrollAge Data'!DH10/'EnrollAge Data'!EJ10</f>
        <v>1.746380614716809E-3</v>
      </c>
      <c r="DI10" s="165">
        <f>+'EnrollAge Data'!DI10/'EnrollAge Data'!EK10</f>
        <v>1.6590190557380063E-3</v>
      </c>
      <c r="DJ10" s="165">
        <f>+'EnrollAge Data'!DJ10/'EnrollAge Data'!EL10</f>
        <v>1.5297927365698751E-3</v>
      </c>
      <c r="DK10" s="165">
        <f>+'EnrollAge Data'!DK10/'EnrollAge Data'!EM10</f>
        <v>1.7518580644596176E-3</v>
      </c>
      <c r="DL10" s="165">
        <f>+'EnrollAge Data'!DL10/'EnrollAge Data'!EN10</f>
        <v>1.8022579298460663E-3</v>
      </c>
      <c r="DM10" s="169">
        <f>+'EnrollAge Data'!DM10/'EnrollAge Data'!EA10</f>
        <v>9.3611447202776518E-3</v>
      </c>
      <c r="DN10" s="170">
        <f>+'EnrollAge Data'!DN10/'EnrollAge Data'!EB10</f>
        <v>4.8982764871573194E-2</v>
      </c>
      <c r="DO10" s="170">
        <f>+'EnrollAge Data'!DO10/'EnrollAge Data'!EC10</f>
        <v>9.2603908951876361E-3</v>
      </c>
      <c r="DP10" s="170">
        <f>+'EnrollAge Data'!DP10/'EnrollAge Data'!ED10</f>
        <v>5.2671853079964293E-3</v>
      </c>
      <c r="DQ10" s="170">
        <f>+'EnrollAge Data'!DQ10/'EnrollAge Data'!EE10</f>
        <v>2.9524533925272814E-3</v>
      </c>
      <c r="DR10" s="170">
        <f>+'EnrollAge Data'!DR10/'EnrollAge Data'!EF10</f>
        <v>3.9368525213157651E-3</v>
      </c>
      <c r="DS10" s="170">
        <f>+'EnrollAge Data'!DS10/'EnrollAge Data'!EG10</f>
        <v>1.951674762740728E-2</v>
      </c>
      <c r="DT10" s="170">
        <f>+'EnrollAge Data'!DT10/'EnrollAge Data'!EH10</f>
        <v>9.2641005156896515E-3</v>
      </c>
      <c r="DU10" s="170">
        <f>+'EnrollAge Data'!DU10/'EnrollAge Data'!EI10</f>
        <v>1.8287912258033785E-2</v>
      </c>
      <c r="DV10" s="170">
        <f>+'EnrollAge Data'!DV10/'EnrollAge Data'!EJ10</f>
        <v>2.4304942807180786E-3</v>
      </c>
      <c r="DW10" s="170">
        <f>+'EnrollAge Data'!DW10/'EnrollAge Data'!EK10</f>
        <v>2.3451700768117069E-3</v>
      </c>
      <c r="DX10" s="170">
        <f>+'EnrollAge Data'!DX10/'EnrollAge Data'!EL10</f>
        <v>2.7611791837666979E-3</v>
      </c>
      <c r="DY10" s="170">
        <f>+'EnrollAge Data'!DY10/'EnrollAge Data'!EM10</f>
        <v>3.2286744127990748E-3</v>
      </c>
      <c r="DZ10" s="170">
        <f>+'EnrollAge Data'!DZ10/'EnrollAge Data'!EN10</f>
        <v>4.933336886330731E-3</v>
      </c>
    </row>
    <row r="11" spans="1:130">
      <c r="A11" s="149" t="s">
        <v>9</v>
      </c>
      <c r="B11" s="165">
        <f>+'EnrollAge Data'!B11/'EnrollAge Data'!EA11</f>
        <v>1.2936093150419995E-2</v>
      </c>
      <c r="C11" s="165">
        <f>+'EnrollAge Data'!C11/'EnrollAge Data'!EB11</f>
        <v>1.5823049396341261E-2</v>
      </c>
      <c r="D11" s="165">
        <f>+'EnrollAge Data'!D11/'EnrollAge Data'!EC11</f>
        <v>8.9365872635863066E-3</v>
      </c>
      <c r="E11" s="165">
        <f>+'EnrollAge Data'!E11/'EnrollAge Data'!ED11</f>
        <v>9.9105103133631071E-3</v>
      </c>
      <c r="F11" s="165">
        <f>+'EnrollAge Data'!F11/'EnrollAge Data'!EE11</f>
        <v>1.2736825848097356E-2</v>
      </c>
      <c r="G11" s="165">
        <f>+'EnrollAge Data'!G11/'EnrollAge Data'!EF11</f>
        <v>1.2496237475058727E-2</v>
      </c>
      <c r="H11" s="165">
        <f>+'EnrollAge Data'!H11/'EnrollAge Data'!EG11</f>
        <v>1.1802067681550701E-2</v>
      </c>
      <c r="I11" s="165">
        <f>+'EnrollAge Data'!I11/'EnrollAge Data'!EH11</f>
        <v>2.4568064706539255E-2</v>
      </c>
      <c r="J11" s="165">
        <f>+'EnrollAge Data'!J11/'EnrollAge Data'!EI11</f>
        <v>1.4574479213547381E-2</v>
      </c>
      <c r="K11" s="165">
        <f>+'EnrollAge Data'!K11/'EnrollAge Data'!EJ11</f>
        <v>1.8270244931442633E-2</v>
      </c>
      <c r="L11" s="165">
        <f>+'EnrollAge Data'!L11/'EnrollAge Data'!EK11</f>
        <v>1.9499196625164476E-2</v>
      </c>
      <c r="M11" s="165">
        <f>+'EnrollAge Data'!M11/'EnrollAge Data'!EL11</f>
        <v>1.5179660978823829E-2</v>
      </c>
      <c r="N11" s="165">
        <f>+'EnrollAge Data'!N11/'EnrollAge Data'!EM11</f>
        <v>1.6116703351353342E-2</v>
      </c>
      <c r="O11" s="165">
        <f>+'EnrollAge Data'!O11/'EnrollAge Data'!EN11</f>
        <v>2.4138396472599657E-2</v>
      </c>
      <c r="P11" s="166">
        <f>+'EnrollAge Data'!P11/'EnrollAge Data'!EA11</f>
        <v>0.63930585530740258</v>
      </c>
      <c r="Q11" s="165">
        <f>+'EnrollAge Data'!Q11/'EnrollAge Data'!EB11</f>
        <v>0.61074044346342937</v>
      </c>
      <c r="R11" s="165">
        <f>+'EnrollAge Data'!R11/'EnrollAge Data'!EC11</f>
        <v>0.61980413574335647</v>
      </c>
      <c r="S11" s="165">
        <f>+'EnrollAge Data'!S11/'EnrollAge Data'!ED11</f>
        <v>0.61375866630857534</v>
      </c>
      <c r="T11" s="165">
        <f>+'EnrollAge Data'!T11/'EnrollAge Data'!EE11</f>
        <v>0.59628895353784961</v>
      </c>
      <c r="U11" s="165">
        <f>+'EnrollAge Data'!U11/'EnrollAge Data'!EF11</f>
        <v>0.60132440877932825</v>
      </c>
      <c r="V11" s="165">
        <f>+'EnrollAge Data'!V11/'EnrollAge Data'!EG11</f>
        <v>0.59256975581722504</v>
      </c>
      <c r="W11" s="165">
        <f>+'EnrollAge Data'!W11/'EnrollAge Data'!EH11</f>
        <v>0.59967083047503578</v>
      </c>
      <c r="X11" s="165">
        <f>+'EnrollAge Data'!X11/'EnrollAge Data'!EI11</f>
        <v>0.59168590549821076</v>
      </c>
      <c r="Y11" s="165">
        <f>+'EnrollAge Data'!Y11/'EnrollAge Data'!EJ11</f>
        <v>0.60665182233681003</v>
      </c>
      <c r="Z11" s="165">
        <f>+'EnrollAge Data'!Z11/'EnrollAge Data'!EK11</f>
        <v>0.60968546056851169</v>
      </c>
      <c r="AA11" s="165">
        <f>+'EnrollAge Data'!AA11/'EnrollAge Data'!EL11</f>
        <v>0.59079023088155624</v>
      </c>
      <c r="AB11" s="165">
        <f>+'EnrollAge Data'!AB11/'EnrollAge Data'!EM11</f>
        <v>0.59792785242625457</v>
      </c>
      <c r="AC11" s="165">
        <f>+'EnrollAge Data'!AC11/'EnrollAge Data'!EN11</f>
        <v>0.60345803713368729</v>
      </c>
      <c r="AD11" s="166">
        <f>+'EnrollAge Data'!AD11/'EnrollAge Data'!EA11</f>
        <v>0.21797075203403912</v>
      </c>
      <c r="AE11" s="165">
        <f>+'EnrollAge Data'!AE11/'EnrollAge Data'!EB11</f>
        <v>0.20553660412695227</v>
      </c>
      <c r="AF11" s="165">
        <f>+'EnrollAge Data'!AF11/'EnrollAge Data'!EC11</f>
        <v>0.21524494254249463</v>
      </c>
      <c r="AG11" s="165">
        <f>+'EnrollAge Data'!AG11/'EnrollAge Data'!ED11</f>
        <v>0.23159891113697326</v>
      </c>
      <c r="AH11" s="165">
        <f>+'EnrollAge Data'!AH11/'EnrollAge Data'!EE11</f>
        <v>0.23890767771197313</v>
      </c>
      <c r="AI11" s="165">
        <f>+'EnrollAge Data'!AI11/'EnrollAge Data'!EF11</f>
        <v>0.23816084677757193</v>
      </c>
      <c r="AJ11" s="165">
        <f>+'EnrollAge Data'!AJ11/'EnrollAge Data'!EG11</f>
        <v>0.22351493890940874</v>
      </c>
      <c r="AK11" s="165">
        <f>+'EnrollAge Data'!AK11/'EnrollAge Data'!EH11</f>
        <v>0.21514605235869375</v>
      </c>
      <c r="AL11" s="165">
        <f>+'EnrollAge Data'!AL11/'EnrollAge Data'!EI11</f>
        <v>0.22879572618175892</v>
      </c>
      <c r="AM11" s="165">
        <f>+'EnrollAge Data'!AM11/'EnrollAge Data'!EJ11</f>
        <v>0.21998593695066213</v>
      </c>
      <c r="AN11" s="165">
        <f>+'EnrollAge Data'!AN11/'EnrollAge Data'!EK11</f>
        <v>0.21455287617007301</v>
      </c>
      <c r="AO11" s="165">
        <f>+'EnrollAge Data'!AO11/'EnrollAge Data'!EL11</f>
        <v>0.22496190088794832</v>
      </c>
      <c r="AP11" s="165">
        <f>+'EnrollAge Data'!AP11/'EnrollAge Data'!EM11</f>
        <v>0.22200897009660814</v>
      </c>
      <c r="AQ11" s="166">
        <f>+'EnrollAge Data'!AQ11/'EnrollAge Data'!EA11</f>
        <v>0.12517637130059822</v>
      </c>
      <c r="AR11" s="165">
        <f>+'EnrollAge Data'!AR11/'EnrollAge Data'!EB11</f>
        <v>0.11658472960770543</v>
      </c>
      <c r="AS11" s="165">
        <f>+'EnrollAge Data'!AS11/'EnrollAge Data'!EC11</f>
        <v>0.12650377064879101</v>
      </c>
      <c r="AT11" s="165">
        <f>+'EnrollAge Data'!AT11/'EnrollAge Data'!ED11</f>
        <v>0.1409222179118631</v>
      </c>
      <c r="AU11" s="165">
        <f>+'EnrollAge Data'!AU11/'EnrollAge Data'!EE11</f>
        <v>0.14381171813193222</v>
      </c>
      <c r="AV11" s="165">
        <f>+'EnrollAge Data'!AV11/'EnrollAge Data'!EF11</f>
        <v>0.14410858414247013</v>
      </c>
      <c r="AW11" s="165">
        <f>+'EnrollAge Data'!AW11/'EnrollAge Data'!EG11</f>
        <v>0.1415978736523254</v>
      </c>
      <c r="AX11" s="165">
        <f>+'EnrollAge Data'!AX11/'EnrollAge Data'!EH11</f>
        <v>0.14648575637200942</v>
      </c>
      <c r="AY11" s="165">
        <f>+'EnrollAge Data'!AY11/'EnrollAge Data'!EI11</f>
        <v>0.16067688250648932</v>
      </c>
      <c r="AZ11" s="165">
        <f>+'EnrollAge Data'!AZ11/'EnrollAge Data'!EJ11</f>
        <v>0.15389429274581037</v>
      </c>
      <c r="BA11" s="165">
        <f>+'EnrollAge Data'!BA11/'EnrollAge Data'!EK11</f>
        <v>0.15135846386796881</v>
      </c>
      <c r="BB11" s="165">
        <f>+'EnrollAge Data'!BB11/'EnrollAge Data'!EL11</f>
        <v>0.16613274799100991</v>
      </c>
      <c r="BC11" s="165">
        <f>+'EnrollAge Data'!BC11/'EnrollAge Data'!EM11</f>
        <v>0.16247294696223166</v>
      </c>
      <c r="BD11" s="166">
        <f>+'EnrollAge Data'!BD11/'EnrollAge Data'!EA11</f>
        <v>0.98245297864203984</v>
      </c>
      <c r="BE11" s="165">
        <f>+'EnrollAge Data'!BE11/'EnrollAge Data'!EB11</f>
        <v>0.93286177719808705</v>
      </c>
      <c r="BF11" s="165">
        <f>+'EnrollAge Data'!BF11/'EnrollAge Data'!EC11</f>
        <v>0.9615528489346421</v>
      </c>
      <c r="BG11" s="165">
        <f>+'EnrollAge Data'!BG11/'EnrollAge Data'!ED11</f>
        <v>0.98627979535741161</v>
      </c>
      <c r="BH11" s="165">
        <f>+'EnrollAge Data'!BH11/'EnrollAge Data'!EE11</f>
        <v>0.97900834938175496</v>
      </c>
      <c r="BI11" s="165">
        <f>+'EnrollAge Data'!BI11/'EnrollAge Data'!EF11</f>
        <v>0.98359383969937042</v>
      </c>
      <c r="BJ11" s="165">
        <f>+'EnrollAge Data'!BJ11/'EnrollAge Data'!EG11</f>
        <v>0.95768256837895926</v>
      </c>
      <c r="BK11" s="165">
        <f>+'EnrollAge Data'!BK11/'EnrollAge Data'!EH11</f>
        <v>0.96130263920573888</v>
      </c>
      <c r="BL11" s="165">
        <f>+'EnrollAge Data'!BL11/'EnrollAge Data'!EI11</f>
        <v>0.98115851418645894</v>
      </c>
      <c r="BM11" s="165">
        <f>+'EnrollAge Data'!BM11/'EnrollAge Data'!EJ11</f>
        <v>0.98053205203328253</v>
      </c>
      <c r="BN11" s="165">
        <f>+'EnrollAge Data'!BN11/'EnrollAge Data'!EK11</f>
        <v>0.97559680060655352</v>
      </c>
      <c r="BO11" s="165">
        <f>+'EnrollAge Data'!BO11/'EnrollAge Data'!EL11</f>
        <v>0.98188487976051453</v>
      </c>
      <c r="BP11" s="165">
        <f>+'EnrollAge Data'!BP11/'EnrollAge Data'!EM11</f>
        <v>0.9824097694850944</v>
      </c>
      <c r="BQ11" s="166">
        <f>+'EnrollAge Data'!BQ11/'EnrollAge Data'!EC11</f>
        <v>0.32948288245152024</v>
      </c>
      <c r="BR11" s="165">
        <f>+'EnrollAge Data'!BR11/'EnrollAge Data'!ED11</f>
        <v>0.35828368131194072</v>
      </c>
      <c r="BS11" s="165">
        <f>+'EnrollAge Data'!BS11/'EnrollAge Data'!EE11</f>
        <v>0.36681491100611785</v>
      </c>
      <c r="BT11" s="165">
        <f>+'EnrollAge Data'!BT11/'EnrollAge Data'!EF11</f>
        <v>0.36298358142724596</v>
      </c>
      <c r="BU11" s="165">
        <f>+'EnrollAge Data'!BU11/'EnrollAge Data'!EG11</f>
        <v>0.36529689249133479</v>
      </c>
      <c r="BV11" s="165">
        <f>+'EnrollAge Data'!BV11/'EnrollAge Data'!EH11</f>
        <v>0.33797839924700479</v>
      </c>
      <c r="BW11" s="165">
        <f>+'EnrollAge Data'!BW11/'EnrollAge Data'!EI11</f>
        <v>0.36215792789877899</v>
      </c>
      <c r="BX11" s="165">
        <f>+'EnrollAge Data'!BX11/'EnrollAge Data'!EJ11</f>
        <v>0.34621586780733621</v>
      </c>
      <c r="BY11" s="165">
        <f>+'EnrollAge Data'!BY11/'EnrollAge Data'!EK11</f>
        <v>0.33917625977769988</v>
      </c>
      <c r="BZ11" s="165">
        <f>+'EnrollAge Data'!BZ11/'EnrollAge Data'!EL11</f>
        <v>0.35849717982218537</v>
      </c>
      <c r="CA11" s="165">
        <f>+'EnrollAge Data'!CA11/'EnrollAge Data'!EM11</f>
        <v>0.35198143355773925</v>
      </c>
      <c r="CB11" s="165">
        <f>+'EnrollAge Data'!CB11/'EnrollAge Data'!EN11</f>
        <v>0.33339894717897955</v>
      </c>
      <c r="CC11" s="166">
        <f>+'EnrollAge Data'!CC11/'EnrollAge Data'!EC11</f>
        <v>1.1087502992578406E-2</v>
      </c>
      <c r="CD11" s="165">
        <f>+'EnrollAge Data'!CD11/'EnrollAge Data'!ED11</f>
        <v>1.2970865288014881E-2</v>
      </c>
      <c r="CE11" s="165">
        <f>+'EnrollAge Data'!CE11/'EnrollAge Data'!EE11</f>
        <v>1.4460914870346614E-2</v>
      </c>
      <c r="CF11" s="165">
        <f>+'EnrollAge Data'!CF11/'EnrollAge Data'!EF11</f>
        <v>1.7088845238427713E-2</v>
      </c>
      <c r="CG11" s="165">
        <f>+'EnrollAge Data'!CG11/'EnrollAge Data'!EG11</f>
        <v>2.0600489682544434E-2</v>
      </c>
      <c r="CH11" s="165">
        <f>+'EnrollAge Data'!CH11/'EnrollAge Data'!EH11</f>
        <v>2.1957043111104021E-2</v>
      </c>
      <c r="CI11" s="165">
        <f>+'EnrollAge Data'!CI11/'EnrollAge Data'!EI11</f>
        <v>2.5803956103838604E-2</v>
      </c>
      <c r="CJ11" s="165">
        <f>+'EnrollAge Data'!CJ11/'EnrollAge Data'!EJ11</f>
        <v>2.5747099496074066E-2</v>
      </c>
      <c r="CK11" s="165">
        <f>+'EnrollAge Data'!CK11/'EnrollAge Data'!EK11</f>
        <v>2.5425876824674738E-2</v>
      </c>
      <c r="CL11" s="165">
        <f>+'EnrollAge Data'!CL11/'EnrollAge Data'!EL11</f>
        <v>3.0535524493089675E-2</v>
      </c>
      <c r="CM11" s="165">
        <f>+'EnrollAge Data'!CM11/'EnrollAge Data'!EM11</f>
        <v>3.0078373226011437E-2</v>
      </c>
      <c r="CN11" s="165">
        <f>+'EnrollAge Data'!CN11/'EnrollAge Data'!EN11</f>
        <v>3.3022511173100573E-2</v>
      </c>
      <c r="CO11" s="167">
        <f>+'EnrollAge Data'!CO11/'EnrollAge Data'!EC11</f>
        <v>0.34057038544409862</v>
      </c>
      <c r="CP11" s="168">
        <f>+'EnrollAge Data'!CP11/'EnrollAge Data'!ED11</f>
        <v>0.37125454659995555</v>
      </c>
      <c r="CQ11" s="168">
        <f>+'EnrollAge Data'!CQ11/'EnrollAge Data'!EE11</f>
        <v>0.38127582587646447</v>
      </c>
      <c r="CR11" s="168">
        <f>+'EnrollAge Data'!CR11/'EnrollAge Data'!EF11</f>
        <v>0.38007242666567365</v>
      </c>
      <c r="CS11" s="168">
        <f>+'EnrollAge Data'!CS11/'EnrollAge Data'!EG11</f>
        <v>0.3858973821738792</v>
      </c>
      <c r="CT11" s="168">
        <f>+'EnrollAge Data'!CT11/'EnrollAge Data'!EH11</f>
        <v>0.35993544235810881</v>
      </c>
      <c r="CU11" s="168">
        <f>+'EnrollAge Data'!CU11/'EnrollAge Data'!EI11</f>
        <v>0.38796188400261761</v>
      </c>
      <c r="CV11" s="168">
        <f>+'EnrollAge Data'!CV11/'EnrollAge Data'!EJ11</f>
        <v>0.37196296730341027</v>
      </c>
      <c r="CW11" s="168">
        <f>+'EnrollAge Data'!CW11/'EnrollAge Data'!EK11</f>
        <v>0.36460213660237462</v>
      </c>
      <c r="CX11" s="168">
        <f>+'EnrollAge Data'!CX11/'EnrollAge Data'!EL11</f>
        <v>0.38903270431527509</v>
      </c>
      <c r="CY11" s="168">
        <f>+'EnrollAge Data'!CY11/'EnrollAge Data'!EM11</f>
        <v>0.38205980678375068</v>
      </c>
      <c r="CZ11" s="168">
        <f>+'EnrollAge Data'!CZ11/'EnrollAge Data'!EN11</f>
        <v>0.36642145835208012</v>
      </c>
      <c r="DA11" s="166">
        <f>+'EnrollAge Data'!DA11/'EnrollAge Data'!EC11</f>
        <v>1.1783277471869762E-3</v>
      </c>
      <c r="DB11" s="165">
        <f>+'EnrollAge Data'!DB11/'EnrollAge Data'!ED11</f>
        <v>1.2665824488807987E-3</v>
      </c>
      <c r="DC11" s="165">
        <f>+'EnrollAge Data'!DC11/'EnrollAge Data'!EE11</f>
        <v>1.4435699674408783E-3</v>
      </c>
      <c r="DD11" s="165">
        <f>+'EnrollAge Data'!DD11/'EnrollAge Data'!EF11</f>
        <v>1.5019068631558041E-3</v>
      </c>
      <c r="DE11" s="165">
        <f>+'EnrollAge Data'!DE11/'EnrollAge Data'!EG11</f>
        <v>1.6791681383083804E-3</v>
      </c>
      <c r="DF11" s="165">
        <f>+'EnrollAge Data'!DF11/'EnrollAge Data'!EH11</f>
        <v>1.6963663725943769E-3</v>
      </c>
      <c r="DG11" s="165">
        <f>+'EnrollAge Data'!DG11/'EnrollAge Data'!EI11</f>
        <v>1.5107246856305998E-3</v>
      </c>
      <c r="DH11" s="165">
        <f>+'EnrollAge Data'!DH11/'EnrollAge Data'!EJ11</f>
        <v>1.9172623930622289E-3</v>
      </c>
      <c r="DI11" s="165">
        <f>+'EnrollAge Data'!DI11/'EnrollAge Data'!EK11</f>
        <v>1.309203435667198E-3</v>
      </c>
      <c r="DJ11" s="165">
        <f>+'EnrollAge Data'!DJ11/'EnrollAge Data'!EL11</f>
        <v>2.0619445636831579E-3</v>
      </c>
      <c r="DK11" s="165">
        <f>+'EnrollAge Data'!DK11/'EnrollAge Data'!EM11</f>
        <v>2.4221102750891024E-3</v>
      </c>
      <c r="DL11" s="165">
        <f>+'EnrollAge Data'!DL11/'EnrollAge Data'!EN11</f>
        <v>2.8345181319175739E-3</v>
      </c>
      <c r="DM11" s="169">
        <f>+'EnrollAge Data'!DM11/'EnrollAge Data'!EA11</f>
        <v>4.6109282075401208E-3</v>
      </c>
      <c r="DN11" s="170">
        <f>+'EnrollAge Data'!DN11/'EnrollAge Data'!EB11</f>
        <v>5.1315173405571721E-2</v>
      </c>
      <c r="DO11" s="170">
        <f>+'EnrollAge Data'!DO11/'EnrollAge Data'!EC11</f>
        <v>2.9510563801771608E-2</v>
      </c>
      <c r="DP11" s="170">
        <f>+'EnrollAge Data'!DP11/'EnrollAge Data'!ED11</f>
        <v>3.8096943292252297E-3</v>
      </c>
      <c r="DQ11" s="170">
        <f>+'EnrollAge Data'!DQ11/'EnrollAge Data'!EE11</f>
        <v>8.2548247701477295E-3</v>
      </c>
      <c r="DR11" s="170">
        <f>+'EnrollAge Data'!DR11/'EnrollAge Data'!EF11</f>
        <v>4.6050202167834987E-3</v>
      </c>
      <c r="DS11" s="170">
        <f>+'EnrollAge Data'!DS11/'EnrollAge Data'!EG11</f>
        <v>3.0527336617838092E-2</v>
      </c>
      <c r="DT11" s="170">
        <f>+'EnrollAge Data'!DT11/'EnrollAge Data'!EH11</f>
        <v>1.4129296087721817E-2</v>
      </c>
      <c r="DU11" s="170">
        <f>+'EnrollAge Data'!DU11/'EnrollAge Data'!EI11</f>
        <v>4.2670065999936748E-3</v>
      </c>
      <c r="DV11" s="170">
        <f>+'EnrollAge Data'!DV11/'EnrollAge Data'!EJ11</f>
        <v>1.1977030352748155E-3</v>
      </c>
      <c r="DW11" s="170">
        <f>+'EnrollAge Data'!DW11/'EnrollAge Data'!EK11</f>
        <v>4.904002768282012E-3</v>
      </c>
      <c r="DX11" s="170">
        <f>+'EnrollAge Data'!DX11/'EnrollAge Data'!EL11</f>
        <v>2.9354592606616594E-3</v>
      </c>
      <c r="DY11" s="170">
        <f>+'EnrollAge Data'!DY11/'EnrollAge Data'!EM11</f>
        <v>1.4735271635523057E-3</v>
      </c>
      <c r="DZ11" s="170">
        <f>+'EnrollAge Data'!DZ11/'EnrollAge Data'!EN11</f>
        <v>3.1475899097153483E-3</v>
      </c>
    </row>
    <row r="12" spans="1:130">
      <c r="A12" s="149" t="s">
        <v>10</v>
      </c>
      <c r="B12" s="165">
        <f>+'EnrollAge Data'!B12/'EnrollAge Data'!EA12</f>
        <v>2.5261820396774975E-2</v>
      </c>
      <c r="C12" s="165">
        <f>+'EnrollAge Data'!C12/'EnrollAge Data'!EB12</f>
        <v>1.5576999530160106E-2</v>
      </c>
      <c r="D12" s="165">
        <f>+'EnrollAge Data'!D12/'EnrollAge Data'!EC12</f>
        <v>1.5152321263260941E-2</v>
      </c>
      <c r="E12" s="165">
        <f>+'EnrollAge Data'!E12/'EnrollAge Data'!ED12</f>
        <v>1.0658066169717423E-2</v>
      </c>
      <c r="F12" s="165">
        <f>+'EnrollAge Data'!F12/'EnrollAge Data'!EE12</f>
        <v>1.0003070138714449E-2</v>
      </c>
      <c r="G12" s="165">
        <f>+'EnrollAge Data'!G12/'EnrollAge Data'!EF12</f>
        <v>1.0535126388036381E-2</v>
      </c>
      <c r="H12" s="165">
        <f>+'EnrollAge Data'!H12/'EnrollAge Data'!EG12</f>
        <v>1.2575292083732505E-2</v>
      </c>
      <c r="I12" s="165">
        <f>+'EnrollAge Data'!I12/'EnrollAge Data'!EH12</f>
        <v>2.5614529950334902E-2</v>
      </c>
      <c r="J12" s="165">
        <f>+'EnrollAge Data'!J12/'EnrollAge Data'!EI12</f>
        <v>4.6694917770623096E-2</v>
      </c>
      <c r="K12" s="165">
        <f>+'EnrollAge Data'!K12/'EnrollAge Data'!EJ12</f>
        <v>5.2500520474019159E-2</v>
      </c>
      <c r="L12" s="165">
        <f>+'EnrollAge Data'!L12/'EnrollAge Data'!EK12</f>
        <v>6.376518610604423E-2</v>
      </c>
      <c r="M12" s="165">
        <f>+'EnrollAge Data'!M12/'EnrollAge Data'!EL12</f>
        <v>5.7872325262351455E-2</v>
      </c>
      <c r="N12" s="165">
        <f>+'EnrollAge Data'!N12/'EnrollAge Data'!EM12</f>
        <v>7.1693436005245442E-2</v>
      </c>
      <c r="O12" s="165">
        <f>+'EnrollAge Data'!O12/'EnrollAge Data'!EN12</f>
        <v>6.080059178314956E-2</v>
      </c>
      <c r="P12" s="166">
        <f>+'EnrollAge Data'!P12/'EnrollAge Data'!EA12</f>
        <v>0.59611215540898999</v>
      </c>
      <c r="Q12" s="165">
        <f>+'EnrollAge Data'!Q12/'EnrollAge Data'!EB12</f>
        <v>0.59688339537629354</v>
      </c>
      <c r="R12" s="165">
        <f>+'EnrollAge Data'!R12/'EnrollAge Data'!EC12</f>
        <v>0.58708860490109493</v>
      </c>
      <c r="S12" s="165">
        <f>+'EnrollAge Data'!S12/'EnrollAge Data'!ED12</f>
        <v>0.59327943783506698</v>
      </c>
      <c r="T12" s="165">
        <f>+'EnrollAge Data'!T12/'EnrollAge Data'!EE12</f>
        <v>0.59428954199112449</v>
      </c>
      <c r="U12" s="165">
        <f>+'EnrollAge Data'!U12/'EnrollAge Data'!EF12</f>
        <v>0.60294068411360968</v>
      </c>
      <c r="V12" s="165">
        <f>+'EnrollAge Data'!V12/'EnrollAge Data'!EG12</f>
        <v>0.61577086980938855</v>
      </c>
      <c r="W12" s="165">
        <f>+'EnrollAge Data'!W12/'EnrollAge Data'!EH12</f>
        <v>0.58340431672089332</v>
      </c>
      <c r="X12" s="165">
        <f>+'EnrollAge Data'!X12/'EnrollAge Data'!EI12</f>
        <v>0.57356952274298711</v>
      </c>
      <c r="Y12" s="165">
        <f>+'EnrollAge Data'!Y12/'EnrollAge Data'!EJ12</f>
        <v>0.56416526172699399</v>
      </c>
      <c r="Z12" s="165">
        <f>+'EnrollAge Data'!Z12/'EnrollAge Data'!EK12</f>
        <v>0.54711420416477874</v>
      </c>
      <c r="AA12" s="165">
        <f>+'EnrollAge Data'!AA12/'EnrollAge Data'!EL12</f>
        <v>0.54419441623461084</v>
      </c>
      <c r="AB12" s="165">
        <f>+'EnrollAge Data'!AB12/'EnrollAge Data'!EM12</f>
        <v>0.53133056908954579</v>
      </c>
      <c r="AC12" s="165">
        <f>+'EnrollAge Data'!AC12/'EnrollAge Data'!EN12</f>
        <v>0.55825365378488534</v>
      </c>
      <c r="AD12" s="166">
        <f>+'EnrollAge Data'!AD12/'EnrollAge Data'!EA12</f>
        <v>0.23283840163478101</v>
      </c>
      <c r="AE12" s="165">
        <f>+'EnrollAge Data'!AE12/'EnrollAge Data'!EB12</f>
        <v>0.22333658607105425</v>
      </c>
      <c r="AF12" s="165">
        <f>+'EnrollAge Data'!AF12/'EnrollAge Data'!EC12</f>
        <v>0.22745506974962493</v>
      </c>
      <c r="AG12" s="165">
        <f>+'EnrollAge Data'!AG12/'EnrollAge Data'!ED12</f>
        <v>0.23101732202738204</v>
      </c>
      <c r="AH12" s="165">
        <f>+'EnrollAge Data'!AH12/'EnrollAge Data'!EE12</f>
        <v>0.23077953612995059</v>
      </c>
      <c r="AI12" s="165">
        <f>+'EnrollAge Data'!AI12/'EnrollAge Data'!EF12</f>
        <v>0.22710228223871437</v>
      </c>
      <c r="AJ12" s="165">
        <f>+'EnrollAge Data'!AJ12/'EnrollAge Data'!EG12</f>
        <v>0.21418189025800272</v>
      </c>
      <c r="AK12" s="165">
        <f>+'EnrollAge Data'!AK12/'EnrollAge Data'!EH12</f>
        <v>0.20381308794027156</v>
      </c>
      <c r="AL12" s="165">
        <f>+'EnrollAge Data'!AL12/'EnrollAge Data'!EI12</f>
        <v>0.21119184875054614</v>
      </c>
      <c r="AM12" s="165">
        <f>+'EnrollAge Data'!AM12/'EnrollAge Data'!EJ12</f>
        <v>0.21237381056378563</v>
      </c>
      <c r="AN12" s="165">
        <f>+'EnrollAge Data'!AN12/'EnrollAge Data'!EK12</f>
        <v>0.20919938190563606</v>
      </c>
      <c r="AO12" s="165">
        <f>+'EnrollAge Data'!AO12/'EnrollAge Data'!EL12</f>
        <v>0.21874677071641099</v>
      </c>
      <c r="AP12" s="165">
        <f>+'EnrollAge Data'!AP12/'EnrollAge Data'!EM12</f>
        <v>0.21646014729698729</v>
      </c>
      <c r="AQ12" s="166">
        <f>+'EnrollAge Data'!AQ12/'EnrollAge Data'!EA12</f>
        <v>0.14407162646301766</v>
      </c>
      <c r="AR12" s="165">
        <f>+'EnrollAge Data'!AR12/'EnrollAge Data'!EB12</f>
        <v>0.15052947341790451</v>
      </c>
      <c r="AS12" s="165">
        <f>+'EnrollAge Data'!AS12/'EnrollAge Data'!EC12</f>
        <v>0.16254163164111132</v>
      </c>
      <c r="AT12" s="165">
        <f>+'EnrollAge Data'!AT12/'EnrollAge Data'!ED12</f>
        <v>0.16405198744099617</v>
      </c>
      <c r="AU12" s="165">
        <f>+'EnrollAge Data'!AU12/'EnrollAge Data'!EE12</f>
        <v>0.16369421418404087</v>
      </c>
      <c r="AV12" s="165">
        <f>+'EnrollAge Data'!AV12/'EnrollAge Data'!EF12</f>
        <v>0.15748563138217733</v>
      </c>
      <c r="AW12" s="165">
        <f>+'EnrollAge Data'!AW12/'EnrollAge Data'!EG12</f>
        <v>0.15273143712904541</v>
      </c>
      <c r="AX12" s="165">
        <f>+'EnrollAge Data'!AX12/'EnrollAge Data'!EH12</f>
        <v>0.15753191925116017</v>
      </c>
      <c r="AY12" s="165">
        <f>+'EnrollAge Data'!AY12/'EnrollAge Data'!EI12</f>
        <v>0.16078950382407961</v>
      </c>
      <c r="AZ12" s="165">
        <f>+'EnrollAge Data'!AZ12/'EnrollAge Data'!EJ12</f>
        <v>0.1663190036290306</v>
      </c>
      <c r="BA12" s="165">
        <f>+'EnrollAge Data'!BA12/'EnrollAge Data'!EK12</f>
        <v>0.16947636253790474</v>
      </c>
      <c r="BB12" s="165">
        <f>+'EnrollAge Data'!BB12/'EnrollAge Data'!EL12</f>
        <v>0.17572291410551072</v>
      </c>
      <c r="BC12" s="165">
        <f>+'EnrollAge Data'!BC12/'EnrollAge Data'!EM12</f>
        <v>0.17831426781208165</v>
      </c>
      <c r="BD12" s="166">
        <f>+'EnrollAge Data'!BD12/'EnrollAge Data'!EA12</f>
        <v>0.97302218350678871</v>
      </c>
      <c r="BE12" s="165">
        <f>+'EnrollAge Data'!BE12/'EnrollAge Data'!EB12</f>
        <v>0.97074945486525233</v>
      </c>
      <c r="BF12" s="165">
        <f>+'EnrollAge Data'!BF12/'EnrollAge Data'!EC12</f>
        <v>0.9770853062918311</v>
      </c>
      <c r="BG12" s="165">
        <f>+'EnrollAge Data'!BG12/'EnrollAge Data'!ED12</f>
        <v>0.98834874730344513</v>
      </c>
      <c r="BH12" s="165">
        <f>+'EnrollAge Data'!BH12/'EnrollAge Data'!EE12</f>
        <v>0.98876329230511595</v>
      </c>
      <c r="BI12" s="165">
        <f>+'EnrollAge Data'!BI12/'EnrollAge Data'!EF12</f>
        <v>0.98752859773450141</v>
      </c>
      <c r="BJ12" s="165">
        <f>+'EnrollAge Data'!BJ12/'EnrollAge Data'!EG12</f>
        <v>0.98268419719643663</v>
      </c>
      <c r="BK12" s="165">
        <f>+'EnrollAge Data'!BK12/'EnrollAge Data'!EH12</f>
        <v>0.94474932391232502</v>
      </c>
      <c r="BL12" s="165">
        <f>+'EnrollAge Data'!BL12/'EnrollAge Data'!EI12</f>
        <v>0.94555087531761284</v>
      </c>
      <c r="BM12" s="165">
        <f>+'EnrollAge Data'!BM12/'EnrollAge Data'!EJ12</f>
        <v>0.9428580759198103</v>
      </c>
      <c r="BN12" s="165">
        <f>+'EnrollAge Data'!BN12/'EnrollAge Data'!EK12</f>
        <v>0.92578994860831954</v>
      </c>
      <c r="BO12" s="165">
        <f>+'EnrollAge Data'!BO12/'EnrollAge Data'!EL12</f>
        <v>0.93866410105653253</v>
      </c>
      <c r="BP12" s="165">
        <f>+'EnrollAge Data'!BP12/'EnrollAge Data'!EM12</f>
        <v>0.92610498419861464</v>
      </c>
      <c r="BQ12" s="166">
        <f>+'EnrollAge Data'!BQ12/'EnrollAge Data'!EC12</f>
        <v>0.37222145372902454</v>
      </c>
      <c r="BR12" s="165">
        <f>+'EnrollAge Data'!BR12/'EnrollAge Data'!ED12</f>
        <v>0.37610799034579978</v>
      </c>
      <c r="BS12" s="165">
        <f>+'EnrollAge Data'!BS12/'EnrollAge Data'!EE12</f>
        <v>0.37430572999525524</v>
      </c>
      <c r="BT12" s="165">
        <f>+'EnrollAge Data'!BT12/'EnrollAge Data'!EF12</f>
        <v>0.36148652418949834</v>
      </c>
      <c r="BU12" s="165">
        <f>+'EnrollAge Data'!BU12/'EnrollAge Data'!EG12</f>
        <v>0.37274399039785056</v>
      </c>
      <c r="BV12" s="165">
        <f>+'EnrollAge Data'!BV12/'EnrollAge Data'!EH12</f>
        <v>0.32870195821056697</v>
      </c>
      <c r="BW12" s="165">
        <f>+'EnrollAge Data'!BW12/'EnrollAge Data'!EI12</f>
        <v>0.33877145874957049</v>
      </c>
      <c r="BX12" s="165">
        <f>+'EnrollAge Data'!BX12/'EnrollAge Data'!EJ12</f>
        <v>0.34190040372455288</v>
      </c>
      <c r="BY12" s="165">
        <f>+'EnrollAge Data'!BY12/'EnrollAge Data'!EK12</f>
        <v>0.3392199463233842</v>
      </c>
      <c r="BZ12" s="165">
        <f>+'EnrollAge Data'!BZ12/'EnrollAge Data'!EL12</f>
        <v>0.35451387032978782</v>
      </c>
      <c r="CA12" s="165">
        <f>+'EnrollAge Data'!CA12/'EnrollAge Data'!EM12</f>
        <v>0.3528040183111178</v>
      </c>
      <c r="CB12" s="165">
        <f>+'EnrollAge Data'!CB12/'EnrollAge Data'!EN12</f>
        <v>0.33777048628022543</v>
      </c>
      <c r="CC12" s="166">
        <f>+'EnrollAge Data'!CC12/'EnrollAge Data'!EC12</f>
        <v>1.4226582534395982E-2</v>
      </c>
      <c r="CD12" s="165">
        <f>+'EnrollAge Data'!CD12/'EnrollAge Data'!ED12</f>
        <v>1.5052649565347402E-2</v>
      </c>
      <c r="CE12" s="165">
        <f>+'EnrollAge Data'!CE12/'EnrollAge Data'!EE12</f>
        <v>1.5959139244745877E-2</v>
      </c>
      <c r="CF12" s="165">
        <f>+'EnrollAge Data'!CF12/'EnrollAge Data'!EF12</f>
        <v>1.9106076669828692E-2</v>
      </c>
      <c r="CG12" s="165">
        <f>+'EnrollAge Data'!CG12/'EnrollAge Data'!EG12</f>
        <v>2.4734894783786463E-2</v>
      </c>
      <c r="CH12" s="165">
        <f>+'EnrollAge Data'!CH12/'EnrollAge Data'!EH12</f>
        <v>2.588449955548108E-2</v>
      </c>
      <c r="CI12" s="165">
        <f>+'EnrollAge Data'!CI12/'EnrollAge Data'!EI12</f>
        <v>2.8391086903958973E-2</v>
      </c>
      <c r="CJ12" s="165">
        <f>+'EnrollAge Data'!CJ12/'EnrollAge Data'!EJ12</f>
        <v>3.2269389188019706E-2</v>
      </c>
      <c r="CK12" s="165">
        <f>+'EnrollAge Data'!CK12/'EnrollAge Data'!EK12</f>
        <v>3.5296441310081209E-2</v>
      </c>
      <c r="CL12" s="165">
        <f>+'EnrollAge Data'!CL12/'EnrollAge Data'!EL12</f>
        <v>3.6499367505834983E-2</v>
      </c>
      <c r="CM12" s="165">
        <f>+'EnrollAge Data'!CM12/'EnrollAge Data'!EM12</f>
        <v>3.8488271366109369E-2</v>
      </c>
      <c r="CN12" s="165">
        <f>+'EnrollAge Data'!CN12/'EnrollAge Data'!EN12</f>
        <v>3.8334071841595471E-2</v>
      </c>
      <c r="CO12" s="167">
        <f>+'EnrollAge Data'!CO12/'EnrollAge Data'!EC12</f>
        <v>0.38644803626342056</v>
      </c>
      <c r="CP12" s="168">
        <f>+'EnrollAge Data'!CP12/'EnrollAge Data'!ED12</f>
        <v>0.39116063991114719</v>
      </c>
      <c r="CQ12" s="168">
        <f>+'EnrollAge Data'!CQ12/'EnrollAge Data'!EE12</f>
        <v>0.39026486924000109</v>
      </c>
      <c r="CR12" s="168">
        <f>+'EnrollAge Data'!CR12/'EnrollAge Data'!EF12</f>
        <v>0.38059260085932706</v>
      </c>
      <c r="CS12" s="168">
        <f>+'EnrollAge Data'!CS12/'EnrollAge Data'!EG12</f>
        <v>0.39747888518163699</v>
      </c>
      <c r="CT12" s="168">
        <f>+'EnrollAge Data'!CT12/'EnrollAge Data'!EH12</f>
        <v>0.35458645776604808</v>
      </c>
      <c r="CU12" s="168">
        <f>+'EnrollAge Data'!CU12/'EnrollAge Data'!EI12</f>
        <v>0.36716254565352946</v>
      </c>
      <c r="CV12" s="168">
        <f>+'EnrollAge Data'!CV12/'EnrollAge Data'!EJ12</f>
        <v>0.37416979291257263</v>
      </c>
      <c r="CW12" s="168">
        <f>+'EnrollAge Data'!CW12/'EnrollAge Data'!EK12</f>
        <v>0.3745163876334654</v>
      </c>
      <c r="CX12" s="168">
        <f>+'EnrollAge Data'!CX12/'EnrollAge Data'!EL12</f>
        <v>0.39101323783562281</v>
      </c>
      <c r="CY12" s="168">
        <f>+'EnrollAge Data'!CY12/'EnrollAge Data'!EM12</f>
        <v>0.39129228967722718</v>
      </c>
      <c r="CZ12" s="168">
        <f>+'EnrollAge Data'!CZ12/'EnrollAge Data'!EN12</f>
        <v>0.37610455812182092</v>
      </c>
      <c r="DA12" s="166">
        <f>+'EnrollAge Data'!DA12/'EnrollAge Data'!EC12</f>
        <v>3.548665127315677E-3</v>
      </c>
      <c r="DB12" s="165">
        <f>+'EnrollAge Data'!DB12/'EnrollAge Data'!ED12</f>
        <v>3.9086695572310383E-3</v>
      </c>
      <c r="DC12" s="165">
        <f>+'EnrollAge Data'!DC12/'EnrollAge Data'!EE12</f>
        <v>4.2088810739903428E-3</v>
      </c>
      <c r="DD12" s="165">
        <f>+'EnrollAge Data'!DD12/'EnrollAge Data'!EF12</f>
        <v>3.9953127615646447E-3</v>
      </c>
      <c r="DE12" s="165">
        <f>+'EnrollAge Data'!DE12/'EnrollAge Data'!EG12</f>
        <v>5.9683085020867058E-3</v>
      </c>
      <c r="DF12" s="165">
        <f>+'EnrollAge Data'!DF12/'EnrollAge Data'!EH12</f>
        <v>6.7585494253836597E-3</v>
      </c>
      <c r="DG12" s="165">
        <f>+'EnrollAge Data'!DG12/'EnrollAge Data'!EI12</f>
        <v>4.8188069210962784E-3</v>
      </c>
      <c r="DH12" s="165">
        <f>+'EnrollAge Data'!DH12/'EnrollAge Data'!EJ12</f>
        <v>4.5230212802436229E-3</v>
      </c>
      <c r="DI12" s="165">
        <f>+'EnrollAge Data'!DI12/'EnrollAge Data'!EK12</f>
        <v>4.1593568100754029E-3</v>
      </c>
      <c r="DJ12" s="165">
        <f>+'EnrollAge Data'!DJ12/'EnrollAge Data'!EL12</f>
        <v>3.4564469862989294E-3</v>
      </c>
      <c r="DK12" s="165">
        <f>+'EnrollAge Data'!DK12/'EnrollAge Data'!EM12</f>
        <v>3.4821254318417602E-3</v>
      </c>
      <c r="DL12" s="165">
        <f>+'EnrollAge Data'!DL12/'EnrollAge Data'!EN12</f>
        <v>3.918366151175693E-3</v>
      </c>
      <c r="DM12" s="169">
        <f>+'EnrollAge Data'!DM12/'EnrollAge Data'!EA12</f>
        <v>1.7159960964363609E-3</v>
      </c>
      <c r="DN12" s="170">
        <f>+'EnrollAge Data'!DN12/'EnrollAge Data'!EB12</f>
        <v>1.3673545604587565E-2</v>
      </c>
      <c r="DO12" s="170">
        <f>+'EnrollAge Data'!DO12/'EnrollAge Data'!EC12</f>
        <v>7.7623724449079048E-3</v>
      </c>
      <c r="DP12" s="170">
        <f>+'EnrollAge Data'!DP12/'EnrollAge Data'!ED12</f>
        <v>9.9318652683739518E-4</v>
      </c>
      <c r="DQ12" s="170">
        <f>+'EnrollAge Data'!DQ12/'EnrollAge Data'!EE12</f>
        <v>1.2336375561695834E-3</v>
      </c>
      <c r="DR12" s="170">
        <f>+'EnrollAge Data'!DR12/'EnrollAge Data'!EF12</f>
        <v>1.9362758774621952E-3</v>
      </c>
      <c r="DS12" s="170">
        <f>+'EnrollAge Data'!DS12/'EnrollAge Data'!EG12</f>
        <v>4.7405107198308614E-3</v>
      </c>
      <c r="DT12" s="170">
        <f>+'EnrollAge Data'!DT12/'EnrollAge Data'!EH12</f>
        <v>2.9636146137340055E-2</v>
      </c>
      <c r="DU12" s="170">
        <f>+'EnrollAge Data'!DU12/'EnrollAge Data'!EI12</f>
        <v>7.7542069117640822E-3</v>
      </c>
      <c r="DV12" s="170">
        <f>+'EnrollAge Data'!DV12/'EnrollAge Data'!EJ12</f>
        <v>4.6414036061705769E-3</v>
      </c>
      <c r="DW12" s="170">
        <f>+'EnrollAge Data'!DW12/'EnrollAge Data'!EK12</f>
        <v>8.3342047069667295E-3</v>
      </c>
      <c r="DX12" s="170">
        <f>+'EnrollAge Data'!DX12/'EnrollAge Data'!EL12</f>
        <v>3.4635736811160405E-3</v>
      </c>
      <c r="DY12" s="170">
        <f>+'EnrollAge Data'!DY12/'EnrollAge Data'!EM12</f>
        <v>2.201579796139874E-3</v>
      </c>
      <c r="DZ12" s="170">
        <f>+'EnrollAge Data'!DZ12/'EnrollAge Data'!EN12</f>
        <v>9.2283015896848098E-4</v>
      </c>
    </row>
    <row r="13" spans="1:130">
      <c r="A13" s="149" t="s">
        <v>11</v>
      </c>
      <c r="B13" s="165">
        <f>+'EnrollAge Data'!B13/'EnrollAge Data'!EA13</f>
        <v>1.3254896980123427E-2</v>
      </c>
      <c r="C13" s="165">
        <f>+'EnrollAge Data'!C13/'EnrollAge Data'!EB13</f>
        <v>1.8840974395171375E-2</v>
      </c>
      <c r="D13" s="165">
        <f>+'EnrollAge Data'!D13/'EnrollAge Data'!EC13</f>
        <v>2.33187127098127E-2</v>
      </c>
      <c r="E13" s="165">
        <f>+'EnrollAge Data'!E13/'EnrollAge Data'!ED13</f>
        <v>1.0786603782006457E-2</v>
      </c>
      <c r="F13" s="165">
        <f>+'EnrollAge Data'!F13/'EnrollAge Data'!EE13</f>
        <v>8.8718094695891449E-3</v>
      </c>
      <c r="G13" s="165">
        <f>+'EnrollAge Data'!G13/'EnrollAge Data'!EF13</f>
        <v>2.1042019293913077E-2</v>
      </c>
      <c r="H13" s="165">
        <f>+'EnrollAge Data'!H13/'EnrollAge Data'!EG13</f>
        <v>3.1452735059724957E-2</v>
      </c>
      <c r="I13" s="165">
        <f>+'EnrollAge Data'!I13/'EnrollAge Data'!EH13</f>
        <v>2.3913033979840171E-2</v>
      </c>
      <c r="J13" s="165">
        <f>+'EnrollAge Data'!J13/'EnrollAge Data'!EI13</f>
        <v>1.5385244728068561E-2</v>
      </c>
      <c r="K13" s="165">
        <f>+'EnrollAge Data'!K13/'EnrollAge Data'!EJ13</f>
        <v>2.0499410762064203E-2</v>
      </c>
      <c r="L13" s="165">
        <f>+'EnrollAge Data'!L13/'EnrollAge Data'!EK13</f>
        <v>3.5323064328109846E-2</v>
      </c>
      <c r="M13" s="165">
        <f>+'EnrollAge Data'!M13/'EnrollAge Data'!EL13</f>
        <v>5.7069543111026633E-2</v>
      </c>
      <c r="N13" s="165">
        <f>+'EnrollAge Data'!N13/'EnrollAge Data'!EM13</f>
        <v>6.4395763119884444E-2</v>
      </c>
      <c r="O13" s="165">
        <f>+'EnrollAge Data'!O13/'EnrollAge Data'!EN13</f>
        <v>8.5597906997979256E-2</v>
      </c>
      <c r="P13" s="166">
        <f>+'EnrollAge Data'!P13/'EnrollAge Data'!EA13</f>
        <v>0.66276794116118898</v>
      </c>
      <c r="Q13" s="165">
        <f>+'EnrollAge Data'!Q13/'EnrollAge Data'!EB13</f>
        <v>0.62744335202609947</v>
      </c>
      <c r="R13" s="165">
        <f>+'EnrollAge Data'!R13/'EnrollAge Data'!EC13</f>
        <v>0.61111842705051711</v>
      </c>
      <c r="S13" s="165">
        <f>+'EnrollAge Data'!S13/'EnrollAge Data'!ED13</f>
        <v>0.61679040265028096</v>
      </c>
      <c r="T13" s="165">
        <f>+'EnrollAge Data'!T13/'EnrollAge Data'!EE13</f>
        <v>0.61286649587247366</v>
      </c>
      <c r="U13" s="165">
        <f>+'EnrollAge Data'!U13/'EnrollAge Data'!EF13</f>
        <v>0.61487555148589024</v>
      </c>
      <c r="V13" s="165">
        <f>+'EnrollAge Data'!V13/'EnrollAge Data'!EG13</f>
        <v>0.61779641108119343</v>
      </c>
      <c r="W13" s="165">
        <f>+'EnrollAge Data'!W13/'EnrollAge Data'!EH13</f>
        <v>0.62501146934299234</v>
      </c>
      <c r="X13" s="165">
        <f>+'EnrollAge Data'!X13/'EnrollAge Data'!EI13</f>
        <v>0.63909103925057786</v>
      </c>
      <c r="Y13" s="165">
        <f>+'EnrollAge Data'!Y13/'EnrollAge Data'!EJ13</f>
        <v>0.66781142362919987</v>
      </c>
      <c r="Z13" s="165">
        <f>+'EnrollAge Data'!Z13/'EnrollAge Data'!EK13</f>
        <v>0.64749904339856024</v>
      </c>
      <c r="AA13" s="165">
        <f>+'EnrollAge Data'!AA13/'EnrollAge Data'!EL13</f>
        <v>0.61730301662350417</v>
      </c>
      <c r="AB13" s="165">
        <f>+'EnrollAge Data'!AB13/'EnrollAge Data'!EM13</f>
        <v>0.60330404429465578</v>
      </c>
      <c r="AC13" s="165">
        <f>+'EnrollAge Data'!AC13/'EnrollAge Data'!EN13</f>
        <v>0.60303628214238925</v>
      </c>
      <c r="AD13" s="166">
        <f>+'EnrollAge Data'!AD13/'EnrollAge Data'!EA13</f>
        <v>0.20950934943626276</v>
      </c>
      <c r="AE13" s="165">
        <f>+'EnrollAge Data'!AE13/'EnrollAge Data'!EB13</f>
        <v>0.21585420753972445</v>
      </c>
      <c r="AF13" s="165">
        <f>+'EnrollAge Data'!AF13/'EnrollAge Data'!EC13</f>
        <v>0.20944802925475339</v>
      </c>
      <c r="AG13" s="165">
        <f>+'EnrollAge Data'!AG13/'EnrollAge Data'!ED13</f>
        <v>0.21819687659629339</v>
      </c>
      <c r="AH13" s="165">
        <f>+'EnrollAge Data'!AH13/'EnrollAge Data'!EE13</f>
        <v>0.22619793149255146</v>
      </c>
      <c r="AI13" s="165">
        <f>+'EnrollAge Data'!AI13/'EnrollAge Data'!EF13</f>
        <v>0.21376379292803166</v>
      </c>
      <c r="AJ13" s="165">
        <f>+'EnrollAge Data'!AJ13/'EnrollAge Data'!EG13</f>
        <v>0.1970110414370132</v>
      </c>
      <c r="AK13" s="165">
        <f>+'EnrollAge Data'!AK13/'EnrollAge Data'!EH13</f>
        <v>0.19388651248956837</v>
      </c>
      <c r="AL13" s="165">
        <f>+'EnrollAge Data'!AL13/'EnrollAge Data'!EI13</f>
        <v>0.21034955308748032</v>
      </c>
      <c r="AM13" s="165">
        <f>+'EnrollAge Data'!AM13/'EnrollAge Data'!EJ13</f>
        <v>0.19810533450000758</v>
      </c>
      <c r="AN13" s="165">
        <f>+'EnrollAge Data'!AN13/'EnrollAge Data'!EK13</f>
        <v>0.20157149594667947</v>
      </c>
      <c r="AO13" s="165">
        <f>+'EnrollAge Data'!AO13/'EnrollAge Data'!EL13</f>
        <v>0.21054194682696192</v>
      </c>
      <c r="AP13" s="165">
        <f>+'EnrollAge Data'!AP13/'EnrollAge Data'!EM13</f>
        <v>0.21826853635050553</v>
      </c>
      <c r="AQ13" s="166">
        <f>+'EnrollAge Data'!AQ13/'EnrollAge Data'!EA13</f>
        <v>0.10953186428740497</v>
      </c>
      <c r="AR13" s="165">
        <f>+'EnrollAge Data'!AR13/'EnrollAge Data'!EB13</f>
        <v>0.12961923446731174</v>
      </c>
      <c r="AS13" s="165">
        <f>+'EnrollAge Data'!AS13/'EnrollAge Data'!EC13</f>
        <v>0.13757736605921858</v>
      </c>
      <c r="AT13" s="165">
        <f>+'EnrollAge Data'!AT13/'EnrollAge Data'!ED13</f>
        <v>0.1467771611642589</v>
      </c>
      <c r="AU13" s="165">
        <f>+'EnrollAge Data'!AU13/'EnrollAge Data'!EE13</f>
        <v>0.14561628237973243</v>
      </c>
      <c r="AV13" s="165">
        <f>+'EnrollAge Data'!AV13/'EnrollAge Data'!EF13</f>
        <v>0.13784603716344332</v>
      </c>
      <c r="AW13" s="165">
        <f>+'EnrollAge Data'!AW13/'EnrollAge Data'!EG13</f>
        <v>0.12969170717603051</v>
      </c>
      <c r="AX13" s="165">
        <f>+'EnrollAge Data'!AX13/'EnrollAge Data'!EH13</f>
        <v>0.13167242682559172</v>
      </c>
      <c r="AY13" s="165">
        <f>+'EnrollAge Data'!AY13/'EnrollAge Data'!EI13</f>
        <v>0.1315334110572498</v>
      </c>
      <c r="AZ13" s="165">
        <f>+'EnrollAge Data'!AZ13/'EnrollAge Data'!EJ13</f>
        <v>0.11185405107403155</v>
      </c>
      <c r="BA13" s="165">
        <f>+'EnrollAge Data'!BA13/'EnrollAge Data'!EK13</f>
        <v>0.11436948841844861</v>
      </c>
      <c r="BB13" s="165">
        <f>+'EnrollAge Data'!BB13/'EnrollAge Data'!EL13</f>
        <v>0.11349758844353632</v>
      </c>
      <c r="BC13" s="165">
        <f>+'EnrollAge Data'!BC13/'EnrollAge Data'!EM13</f>
        <v>0.11161305368319692</v>
      </c>
      <c r="BD13" s="166">
        <f>+'EnrollAge Data'!BD13/'EnrollAge Data'!EA13</f>
        <v>0.98180915488485676</v>
      </c>
      <c r="BE13" s="165">
        <f>+'EnrollAge Data'!BE13/'EnrollAge Data'!EB13</f>
        <v>0.97291679403313569</v>
      </c>
      <c r="BF13" s="165">
        <f>+'EnrollAge Data'!BF13/'EnrollAge Data'!EC13</f>
        <v>0.95814382236448914</v>
      </c>
      <c r="BG13" s="165">
        <f>+'EnrollAge Data'!BG13/'EnrollAge Data'!ED13</f>
        <v>0.98176444041083322</v>
      </c>
      <c r="BH13" s="165">
        <f>+'EnrollAge Data'!BH13/'EnrollAge Data'!EE13</f>
        <v>0.98468070974475752</v>
      </c>
      <c r="BI13" s="165">
        <f>+'EnrollAge Data'!BI13/'EnrollAge Data'!EF13</f>
        <v>0.9664853815773653</v>
      </c>
      <c r="BJ13" s="165">
        <f>+'EnrollAge Data'!BJ13/'EnrollAge Data'!EG13</f>
        <v>0.94449915969423714</v>
      </c>
      <c r="BK13" s="165">
        <f>+'EnrollAge Data'!BK13/'EnrollAge Data'!EH13</f>
        <v>0.95057040865815245</v>
      </c>
      <c r="BL13" s="165">
        <f>+'EnrollAge Data'!BL13/'EnrollAge Data'!EI13</f>
        <v>0.98097400339530794</v>
      </c>
      <c r="BM13" s="165">
        <f>+'EnrollAge Data'!BM13/'EnrollAge Data'!EJ13</f>
        <v>0.977770809203239</v>
      </c>
      <c r="BN13" s="165">
        <f>+'EnrollAge Data'!BN13/'EnrollAge Data'!EK13</f>
        <v>0.96344002776368831</v>
      </c>
      <c r="BO13" s="165">
        <f>+'EnrollAge Data'!BO13/'EnrollAge Data'!EL13</f>
        <v>0.9413425518940024</v>
      </c>
      <c r="BP13" s="165">
        <f>+'EnrollAge Data'!BP13/'EnrollAge Data'!EM13</f>
        <v>0.93318563432835822</v>
      </c>
      <c r="BQ13" s="166">
        <f>+'EnrollAge Data'!BQ13/'EnrollAge Data'!EC13</f>
        <v>0.32664937853908571</v>
      </c>
      <c r="BR13" s="165">
        <f>+'EnrollAge Data'!BR13/'EnrollAge Data'!ED13</f>
        <v>0.34360416387702775</v>
      </c>
      <c r="BS13" s="165">
        <f>+'EnrollAge Data'!BS13/'EnrollAge Data'!EE13</f>
        <v>0.34842964228105133</v>
      </c>
      <c r="BT13" s="165">
        <f>+'EnrollAge Data'!BT13/'EnrollAge Data'!EF13</f>
        <v>0.32674787498728231</v>
      </c>
      <c r="BU13" s="165">
        <f>+'EnrollAge Data'!BU13/'EnrollAge Data'!EG13</f>
        <v>0.31333691743318215</v>
      </c>
      <c r="BV13" s="165">
        <f>+'EnrollAge Data'!BV13/'EnrollAge Data'!EH13</f>
        <v>0.29736838655836695</v>
      </c>
      <c r="BW13" s="165">
        <f>+'EnrollAge Data'!BW13/'EnrollAge Data'!EI13</f>
        <v>0.31305966333271973</v>
      </c>
      <c r="BX13" s="165">
        <f>+'EnrollAge Data'!BX13/'EnrollAge Data'!EJ13</f>
        <v>0.28659218159655664</v>
      </c>
      <c r="BY13" s="165">
        <f>+'EnrollAge Data'!BY13/'EnrollAge Data'!EK13</f>
        <v>0.28987693211244292</v>
      </c>
      <c r="BZ13" s="165">
        <f>+'EnrollAge Data'!BZ13/'EnrollAge Data'!EL13</f>
        <v>0.29752825362129454</v>
      </c>
      <c r="CA13" s="165">
        <f>+'EnrollAge Data'!CA13/'EnrollAge Data'!EM13</f>
        <v>0.30538712686567165</v>
      </c>
      <c r="CB13" s="165">
        <f>+'EnrollAge Data'!CB13/'EnrollAge Data'!EN13</f>
        <v>0.28711287204182828</v>
      </c>
      <c r="CC13" s="166">
        <f>+'EnrollAge Data'!CC13/'EnrollAge Data'!EC13</f>
        <v>1.2748305797262938E-2</v>
      </c>
      <c r="CD13" s="165">
        <f>+'EnrollAge Data'!CD13/'EnrollAge Data'!ED13</f>
        <v>1.4803683811167482E-2</v>
      </c>
      <c r="CE13" s="165">
        <f>+'EnrollAge Data'!CE13/'EnrollAge Data'!EE13</f>
        <v>1.591232564759465E-2</v>
      </c>
      <c r="CF13" s="165">
        <f>+'EnrollAge Data'!CF13/'EnrollAge Data'!EF13</f>
        <v>1.8364364531017325E-2</v>
      </c>
      <c r="CG13" s="165">
        <f>+'EnrollAge Data'!CG13/'EnrollAge Data'!EG13</f>
        <v>2.104152736866834E-2</v>
      </c>
      <c r="CH13" s="165">
        <f>+'EnrollAge Data'!CH13/'EnrollAge Data'!EH13</f>
        <v>2.3349397695645147E-2</v>
      </c>
      <c r="CI13" s="165">
        <f>+'EnrollAge Data'!CI13/'EnrollAge Data'!EI13</f>
        <v>2.4253952670225603E-2</v>
      </c>
      <c r="CJ13" s="165">
        <f>+'EnrollAge Data'!CJ13/'EnrollAge Data'!EJ13</f>
        <v>1.9609231562922012E-2</v>
      </c>
      <c r="CK13" s="165">
        <f>+'EnrollAge Data'!CK13/'EnrollAge Data'!EK13</f>
        <v>2.2304386128834192E-2</v>
      </c>
      <c r="CL13" s="165">
        <f>+'EnrollAge Data'!CL13/'EnrollAge Data'!EL13</f>
        <v>2.3244394814163637E-2</v>
      </c>
      <c r="CM13" s="165">
        <f>+'EnrollAge Data'!CM13/'EnrollAge Data'!EM13</f>
        <v>2.1556782619162253E-2</v>
      </c>
      <c r="CN13" s="165">
        <f>+'EnrollAge Data'!CN13/'EnrollAge Data'!EN13</f>
        <v>2.1319083557309427E-2</v>
      </c>
      <c r="CO13" s="167">
        <f>+'EnrollAge Data'!CO13/'EnrollAge Data'!EC13</f>
        <v>0.33939768433634865</v>
      </c>
      <c r="CP13" s="168">
        <f>+'EnrollAge Data'!CP13/'EnrollAge Data'!ED13</f>
        <v>0.35840784768819522</v>
      </c>
      <c r="CQ13" s="168">
        <f>+'EnrollAge Data'!CQ13/'EnrollAge Data'!EE13</f>
        <v>0.36434196792864598</v>
      </c>
      <c r="CR13" s="168">
        <f>+'EnrollAge Data'!CR13/'EnrollAge Data'!EF13</f>
        <v>0.34511223951829961</v>
      </c>
      <c r="CS13" s="168">
        <f>+'EnrollAge Data'!CS13/'EnrollAge Data'!EG13</f>
        <v>0.33437844480185047</v>
      </c>
      <c r="CT13" s="168">
        <f>+'EnrollAge Data'!CT13/'EnrollAge Data'!EH13</f>
        <v>0.32071778425401209</v>
      </c>
      <c r="CU13" s="168">
        <f>+'EnrollAge Data'!CU13/'EnrollAge Data'!EI13</f>
        <v>0.33731361600294535</v>
      </c>
      <c r="CV13" s="168">
        <f>+'EnrollAge Data'!CV13/'EnrollAge Data'!EJ13</f>
        <v>0.30620141315947863</v>
      </c>
      <c r="CW13" s="168">
        <f>+'EnrollAge Data'!CW13/'EnrollAge Data'!EK13</f>
        <v>0.31218131824127715</v>
      </c>
      <c r="CX13" s="168">
        <f>+'EnrollAge Data'!CX13/'EnrollAge Data'!EL13</f>
        <v>0.32077264843545822</v>
      </c>
      <c r="CY13" s="168">
        <f>+'EnrollAge Data'!CY13/'EnrollAge Data'!EM13</f>
        <v>0.32694390948483387</v>
      </c>
      <c r="CZ13" s="168">
        <f>+'EnrollAge Data'!CZ13/'EnrollAge Data'!EN13</f>
        <v>0.30843195559913772</v>
      </c>
      <c r="DA13" s="166">
        <f>+'EnrollAge Data'!DA13/'EnrollAge Data'!EC13</f>
        <v>7.6277109776233549E-3</v>
      </c>
      <c r="DB13" s="165">
        <f>+'EnrollAge Data'!DB13/'EnrollAge Data'!ED13</f>
        <v>6.566190072357034E-3</v>
      </c>
      <c r="DC13" s="165">
        <f>+'EnrollAge Data'!DC13/'EnrollAge Data'!EE13</f>
        <v>7.4722459436379167E-3</v>
      </c>
      <c r="DD13" s="165">
        <f>+'EnrollAge Data'!DD13/'EnrollAge Data'!EF13</f>
        <v>6.4975905731753563E-3</v>
      </c>
      <c r="DE13" s="165">
        <f>+'EnrollAge Data'!DE13/'EnrollAge Data'!EG13</f>
        <v>5.6765816722988234E-3</v>
      </c>
      <c r="DF13" s="165">
        <f>+'EnrollAge Data'!DF13/'EnrollAge Data'!EH13</f>
        <v>4.8411550611479831E-3</v>
      </c>
      <c r="DG13" s="165">
        <f>+'EnrollAge Data'!DG13/'EnrollAge Data'!EI13</f>
        <v>4.5693481417847862E-3</v>
      </c>
      <c r="DH13" s="165">
        <f>+'EnrollAge Data'!DH13/'EnrollAge Data'!EJ13</f>
        <v>3.7579724145604993E-3</v>
      </c>
      <c r="DI13" s="165">
        <f>+'EnrollAge Data'!DI13/'EnrollAge Data'!EK13</f>
        <v>3.759666123850966E-3</v>
      </c>
      <c r="DJ13" s="165">
        <f>+'EnrollAge Data'!DJ13/'EnrollAge Data'!EL13</f>
        <v>3.2668868350400342E-3</v>
      </c>
      <c r="DK13" s="165">
        <f>+'EnrollAge Data'!DK13/'EnrollAge Data'!EM13</f>
        <v>2.9376805488685602E-3</v>
      </c>
      <c r="DL13" s="165">
        <f>+'EnrollAge Data'!DL13/'EnrollAge Data'!EN13</f>
        <v>2.393930611742567E-3</v>
      </c>
      <c r="DM13" s="169">
        <f>+'EnrollAge Data'!DM13/'EnrollAge Data'!EA13</f>
        <v>4.9359481350198303E-3</v>
      </c>
      <c r="DN13" s="170">
        <f>+'EnrollAge Data'!DN13/'EnrollAge Data'!EB13</f>
        <v>8.2422315716929647E-3</v>
      </c>
      <c r="DO13" s="170">
        <f>+'EnrollAge Data'!DO13/'EnrollAge Data'!EC13</f>
        <v>1.8537464925698195E-2</v>
      </c>
      <c r="DP13" s="170">
        <f>+'EnrollAge Data'!DP13/'EnrollAge Data'!ED13</f>
        <v>7.4489558071603214E-3</v>
      </c>
      <c r="DQ13" s="170">
        <f>+'EnrollAge Data'!DQ13/'EnrollAge Data'!EE13</f>
        <v>6.4474807856532874E-3</v>
      </c>
      <c r="DR13" s="170">
        <f>+'EnrollAge Data'!DR13/'EnrollAge Data'!EF13</f>
        <v>1.2472599128721663E-2</v>
      </c>
      <c r="DS13" s="170">
        <f>+'EnrollAge Data'!DS13/'EnrollAge Data'!EG13</f>
        <v>2.4048105246037912E-2</v>
      </c>
      <c r="DT13" s="170">
        <f>+'EnrollAge Data'!DT13/'EnrollAge Data'!EH13</f>
        <v>2.5516557362007419E-2</v>
      </c>
      <c r="DU13" s="170">
        <f>+'EnrollAge Data'!DU13/'EnrollAge Data'!EI13</f>
        <v>3.6407518766235093E-3</v>
      </c>
      <c r="DV13" s="170">
        <f>+'EnrollAge Data'!DV13/'EnrollAge Data'!EJ13</f>
        <v>1.7297800346967574E-3</v>
      </c>
      <c r="DW13" s="170">
        <f>+'EnrollAge Data'!DW13/'EnrollAge Data'!EK13</f>
        <v>1.2369079082018561E-3</v>
      </c>
      <c r="DX13" s="170">
        <f>+'EnrollAge Data'!DX13/'EnrollAge Data'!EL13</f>
        <v>1.5879049949709741E-3</v>
      </c>
      <c r="DY13" s="170">
        <f>+'EnrollAge Data'!DY13/'EnrollAge Data'!EM13</f>
        <v>2.4186025517573422E-3</v>
      </c>
      <c r="DZ13" s="170">
        <f>+'EnrollAge Data'!DZ13/'EnrollAge Data'!EN13</f>
        <v>5.399246487512257E-4</v>
      </c>
    </row>
    <row r="14" spans="1:130">
      <c r="A14" s="149" t="s">
        <v>12</v>
      </c>
      <c r="B14" s="165">
        <f>+'EnrollAge Data'!B14/'EnrollAge Data'!EA14</f>
        <v>7.9628345351392456E-3</v>
      </c>
      <c r="C14" s="165">
        <f>+'EnrollAge Data'!C14/'EnrollAge Data'!EB14</f>
        <v>5.574915629800458E-3</v>
      </c>
      <c r="D14" s="165">
        <f>+'EnrollAge Data'!D14/'EnrollAge Data'!EC14</f>
        <v>6.4568862878875534E-3</v>
      </c>
      <c r="E14" s="165">
        <f>+'EnrollAge Data'!E14/'EnrollAge Data'!ED14</f>
        <v>6.7470841746782801E-3</v>
      </c>
      <c r="F14" s="165">
        <f>+'EnrollAge Data'!F14/'EnrollAge Data'!EE14</f>
        <v>8.8337167281474331E-3</v>
      </c>
      <c r="G14" s="165">
        <f>+'EnrollAge Data'!G14/'EnrollAge Data'!EF14</f>
        <v>1.0242591727844081E-2</v>
      </c>
      <c r="H14" s="165">
        <f>+'EnrollAge Data'!H14/'EnrollAge Data'!EG14</f>
        <v>1.2123353917119262E-2</v>
      </c>
      <c r="I14" s="165">
        <f>+'EnrollAge Data'!I14/'EnrollAge Data'!EH14</f>
        <v>1.3146025313644942E-2</v>
      </c>
      <c r="J14" s="165">
        <f>+'EnrollAge Data'!J14/'EnrollAge Data'!EI14</f>
        <v>2.0914148590603591E-2</v>
      </c>
      <c r="K14" s="165">
        <f>+'EnrollAge Data'!K14/'EnrollAge Data'!EJ14</f>
        <v>2.3332728528637502E-2</v>
      </c>
      <c r="L14" s="165">
        <f>+'EnrollAge Data'!L14/'EnrollAge Data'!EK14</f>
        <v>2.3687640607209466E-2</v>
      </c>
      <c r="M14" s="165">
        <f>+'EnrollAge Data'!M14/'EnrollAge Data'!EL14</f>
        <v>1.8655514456774078E-2</v>
      </c>
      <c r="N14" s="165">
        <f>+'EnrollAge Data'!N14/'EnrollAge Data'!EM14</f>
        <v>2.2294309084260069E-2</v>
      </c>
      <c r="O14" s="165">
        <f>+'EnrollAge Data'!O14/'EnrollAge Data'!EN14</f>
        <v>3.6418516044434551E-2</v>
      </c>
      <c r="P14" s="166">
        <f>+'EnrollAge Data'!P14/'EnrollAge Data'!EA14</f>
        <v>0.52688814431697595</v>
      </c>
      <c r="Q14" s="165">
        <f>+'EnrollAge Data'!Q14/'EnrollAge Data'!EB14</f>
        <v>0.5027913865785576</v>
      </c>
      <c r="R14" s="165">
        <f>+'EnrollAge Data'!R14/'EnrollAge Data'!EC14</f>
        <v>0.50247265154088183</v>
      </c>
      <c r="S14" s="165">
        <f>+'EnrollAge Data'!S14/'EnrollAge Data'!ED14</f>
        <v>0.49009222145203579</v>
      </c>
      <c r="T14" s="165">
        <f>+'EnrollAge Data'!T14/'EnrollAge Data'!EE14</f>
        <v>0.48838745266981637</v>
      </c>
      <c r="U14" s="165">
        <f>+'EnrollAge Data'!U14/'EnrollAge Data'!EF14</f>
        <v>0.50349840390106482</v>
      </c>
      <c r="V14" s="165">
        <f>+'EnrollAge Data'!V14/'EnrollAge Data'!EG14</f>
        <v>0.52527713711777402</v>
      </c>
      <c r="W14" s="165">
        <f>+'EnrollAge Data'!W14/'EnrollAge Data'!EH14</f>
        <v>0.51027325968691017</v>
      </c>
      <c r="X14" s="165">
        <f>+'EnrollAge Data'!X14/'EnrollAge Data'!EI14</f>
        <v>0.53299538601106189</v>
      </c>
      <c r="Y14" s="165">
        <f>+'EnrollAge Data'!Y14/'EnrollAge Data'!EJ14</f>
        <v>0.54331834054324191</v>
      </c>
      <c r="Z14" s="165">
        <f>+'EnrollAge Data'!Z14/'EnrollAge Data'!EK14</f>
        <v>0.55241043110895394</v>
      </c>
      <c r="AA14" s="165">
        <f>+'EnrollAge Data'!AA14/'EnrollAge Data'!EL14</f>
        <v>0.55374498761482671</v>
      </c>
      <c r="AB14" s="165">
        <f>+'EnrollAge Data'!AB14/'EnrollAge Data'!EM14</f>
        <v>0.53784165620880986</v>
      </c>
      <c r="AC14" s="165">
        <f>+'EnrollAge Data'!AC14/'EnrollAge Data'!EN14</f>
        <v>0.54531009893586901</v>
      </c>
      <c r="AD14" s="166">
        <f>+'EnrollAge Data'!AD14/'EnrollAge Data'!EA14</f>
        <v>0.26490838144734752</v>
      </c>
      <c r="AE14" s="165">
        <f>+'EnrollAge Data'!AE14/'EnrollAge Data'!EB14</f>
        <v>0.26895530245587018</v>
      </c>
      <c r="AF14" s="165">
        <f>+'EnrollAge Data'!AF14/'EnrollAge Data'!EC14</f>
        <v>0.27607481030563841</v>
      </c>
      <c r="AG14" s="165">
        <f>+'EnrollAge Data'!AG14/'EnrollAge Data'!ED14</f>
        <v>0.28388610952050874</v>
      </c>
      <c r="AH14" s="165">
        <f>+'EnrollAge Data'!AH14/'EnrollAge Data'!EE14</f>
        <v>0.2798456914053265</v>
      </c>
      <c r="AI14" s="165">
        <f>+'EnrollAge Data'!AI14/'EnrollAge Data'!EF14</f>
        <v>0.26389984000734895</v>
      </c>
      <c r="AJ14" s="165">
        <f>+'EnrollAge Data'!AJ14/'EnrollAge Data'!EG14</f>
        <v>0.24488133323413436</v>
      </c>
      <c r="AK14" s="165">
        <f>+'EnrollAge Data'!AK14/'EnrollAge Data'!EH14</f>
        <v>0.23759645275896524</v>
      </c>
      <c r="AL14" s="165">
        <f>+'EnrollAge Data'!AL14/'EnrollAge Data'!EI14</f>
        <v>0.23873409571994811</v>
      </c>
      <c r="AM14" s="165">
        <f>+'EnrollAge Data'!AM14/'EnrollAge Data'!EJ14</f>
        <v>0.23559052812182676</v>
      </c>
      <c r="AN14" s="165">
        <f>+'EnrollAge Data'!AN14/'EnrollAge Data'!EK14</f>
        <v>0.23397955414732124</v>
      </c>
      <c r="AO14" s="165">
        <f>+'EnrollAge Data'!AO14/'EnrollAge Data'!EL14</f>
        <v>0.24333255578881891</v>
      </c>
      <c r="AP14" s="165">
        <f>+'EnrollAge Data'!AP14/'EnrollAge Data'!EM14</f>
        <v>0.25119114331341735</v>
      </c>
      <c r="AQ14" s="166">
        <f>+'EnrollAge Data'!AQ14/'EnrollAge Data'!EA14</f>
        <v>0.19489309079970923</v>
      </c>
      <c r="AR14" s="165">
        <f>+'EnrollAge Data'!AR14/'EnrollAge Data'!EB14</f>
        <v>0.20394605021745707</v>
      </c>
      <c r="AS14" s="165">
        <f>+'EnrollAge Data'!AS14/'EnrollAge Data'!EC14</f>
        <v>0.20870298696306139</v>
      </c>
      <c r="AT14" s="165">
        <f>+'EnrollAge Data'!AT14/'EnrollAge Data'!ED14</f>
        <v>0.21640019890901419</v>
      </c>
      <c r="AU14" s="165">
        <f>+'EnrollAge Data'!AU14/'EnrollAge Data'!EE14</f>
        <v>0.22050893316171255</v>
      </c>
      <c r="AV14" s="165">
        <f>+'EnrollAge Data'!AV14/'EnrollAge Data'!EF14</f>
        <v>0.21568004531849255</v>
      </c>
      <c r="AW14" s="165">
        <f>+'EnrollAge Data'!AW14/'EnrollAge Data'!EG14</f>
        <v>0.21397589465069564</v>
      </c>
      <c r="AX14" s="165">
        <f>+'EnrollAge Data'!AX14/'EnrollAge Data'!EH14</f>
        <v>0.20991659265016099</v>
      </c>
      <c r="AY14" s="165">
        <f>+'EnrollAge Data'!AY14/'EnrollAge Data'!EI14</f>
        <v>0.20320735636967838</v>
      </c>
      <c r="AZ14" s="165">
        <f>+'EnrollAge Data'!AZ14/'EnrollAge Data'!EJ14</f>
        <v>0.19609041511884412</v>
      </c>
      <c r="BA14" s="165">
        <f>+'EnrollAge Data'!BA14/'EnrollAge Data'!EK14</f>
        <v>0.18723614685116163</v>
      </c>
      <c r="BB14" s="165">
        <f>+'EnrollAge Data'!BB14/'EnrollAge Data'!EL14</f>
        <v>0.18318671065347061</v>
      </c>
      <c r="BC14" s="165">
        <f>+'EnrollAge Data'!BC14/'EnrollAge Data'!EM14</f>
        <v>0.18772839564637447</v>
      </c>
      <c r="BD14" s="166">
        <f>+'EnrollAge Data'!BD14/'EnrollAge Data'!EA14</f>
        <v>0.98668961656403276</v>
      </c>
      <c r="BE14" s="165">
        <f>+'EnrollAge Data'!BE14/'EnrollAge Data'!EB14</f>
        <v>0.97569273925188482</v>
      </c>
      <c r="BF14" s="165">
        <f>+'EnrollAge Data'!BF14/'EnrollAge Data'!EC14</f>
        <v>0.98725044880958157</v>
      </c>
      <c r="BG14" s="165">
        <f>+'EnrollAge Data'!BG14/'EnrollAge Data'!ED14</f>
        <v>0.99037852988155872</v>
      </c>
      <c r="BH14" s="165">
        <f>+'EnrollAge Data'!BH14/'EnrollAge Data'!EE14</f>
        <v>0.98874207723685548</v>
      </c>
      <c r="BI14" s="165">
        <f>+'EnrollAge Data'!BI14/'EnrollAge Data'!EF14</f>
        <v>0.98307828922690632</v>
      </c>
      <c r="BJ14" s="165">
        <f>+'EnrollAge Data'!BJ14/'EnrollAge Data'!EG14</f>
        <v>0.98413436500260398</v>
      </c>
      <c r="BK14" s="165">
        <f>+'EnrollAge Data'!BK14/'EnrollAge Data'!EH14</f>
        <v>0.95778630509603646</v>
      </c>
      <c r="BL14" s="165">
        <f>+'EnrollAge Data'!BL14/'EnrollAge Data'!EI14</f>
        <v>0.97493683810068832</v>
      </c>
      <c r="BM14" s="165">
        <f>+'EnrollAge Data'!BM14/'EnrollAge Data'!EJ14</f>
        <v>0.97499928378391287</v>
      </c>
      <c r="BN14" s="165">
        <f>+'EnrollAge Data'!BN14/'EnrollAge Data'!EK14</f>
        <v>0.97362613210743687</v>
      </c>
      <c r="BO14" s="165">
        <f>+'EnrollAge Data'!BO14/'EnrollAge Data'!EL14</f>
        <v>0.98026425405711615</v>
      </c>
      <c r="BP14" s="165">
        <f>+'EnrollAge Data'!BP14/'EnrollAge Data'!EM14</f>
        <v>0.97676119516860171</v>
      </c>
      <c r="BQ14" s="166">
        <f>+'EnrollAge Data'!BQ14/'EnrollAge Data'!EC14</f>
        <v>0.44284162713534453</v>
      </c>
      <c r="BR14" s="165">
        <f>+'EnrollAge Data'!BR14/'EnrollAge Data'!ED14</f>
        <v>0.46169871311895361</v>
      </c>
      <c r="BS14" s="165">
        <f>+'EnrollAge Data'!BS14/'EnrollAge Data'!EE14</f>
        <v>0.46065543626327027</v>
      </c>
      <c r="BT14" s="165">
        <f>+'EnrollAge Data'!BT14/'EnrollAge Data'!EF14</f>
        <v>0.43699428160237613</v>
      </c>
      <c r="BU14" s="165">
        <f>+'EnrollAge Data'!BU14/'EnrollAge Data'!EG14</f>
        <v>0.42850606353693921</v>
      </c>
      <c r="BV14" s="165">
        <f>+'EnrollAge Data'!BV14/'EnrollAge Data'!EH14</f>
        <v>0.40320028866437213</v>
      </c>
      <c r="BW14" s="165">
        <f>+'EnrollAge Data'!BW14/'EnrollAge Data'!EI14</f>
        <v>0.39722250221920186</v>
      </c>
      <c r="BX14" s="165">
        <f>+'EnrollAge Data'!BX14/'EnrollAge Data'!EJ14</f>
        <v>0.38716095126229105</v>
      </c>
      <c r="BY14" s="165">
        <f>+'EnrollAge Data'!BY14/'EnrollAge Data'!EK14</f>
        <v>0.37682274257700771</v>
      </c>
      <c r="BZ14" s="165">
        <f>+'EnrollAge Data'!BZ14/'EnrollAge Data'!EL14</f>
        <v>0.38152443155942106</v>
      </c>
      <c r="CA14" s="165">
        <f>+'EnrollAge Data'!CA14/'EnrollAge Data'!EM14</f>
        <v>0.39247613109285262</v>
      </c>
      <c r="CB14" s="165">
        <f>+'EnrollAge Data'!CB14/'EnrollAge Data'!EN14</f>
        <v>0.37355094276344186</v>
      </c>
      <c r="CC14" s="166">
        <f>+'EnrollAge Data'!CC14/'EnrollAge Data'!EC14</f>
        <v>2.7973620073824979E-2</v>
      </c>
      <c r="CD14" s="165">
        <f>+'EnrollAge Data'!CD14/'EnrollAge Data'!ED14</f>
        <v>2.7851029203459811E-2</v>
      </c>
      <c r="CE14" s="165">
        <f>+'EnrollAge Data'!CE14/'EnrollAge Data'!EE14</f>
        <v>2.9146762033781273E-2</v>
      </c>
      <c r="CF14" s="165">
        <f>+'EnrollAge Data'!CF14/'EnrollAge Data'!EF14</f>
        <v>3.1749737811086191E-2</v>
      </c>
      <c r="CG14" s="165">
        <f>+'EnrollAge Data'!CG14/'EnrollAge Data'!EG14</f>
        <v>3.4604940108622868E-2</v>
      </c>
      <c r="CH14" s="165">
        <f>+'EnrollAge Data'!CH14/'EnrollAge Data'!EH14</f>
        <v>3.5770789386033085E-2</v>
      </c>
      <c r="CI14" s="165">
        <f>+'EnrollAge Data'!CI14/'EnrollAge Data'!EI14</f>
        <v>3.6967188328136232E-2</v>
      </c>
      <c r="CJ14" s="165">
        <f>+'EnrollAge Data'!CJ14/'EnrollAge Data'!EJ14</f>
        <v>3.6905819176128674E-2</v>
      </c>
      <c r="CK14" s="165">
        <f>+'EnrollAge Data'!CK14/'EnrollAge Data'!EK14</f>
        <v>3.7549183905835525E-2</v>
      </c>
      <c r="CL14" s="165">
        <f>+'EnrollAge Data'!CL14/'EnrollAge Data'!EL14</f>
        <v>3.8710609039510367E-2</v>
      </c>
      <c r="CM14" s="165">
        <f>+'EnrollAge Data'!CM14/'EnrollAge Data'!EM14</f>
        <v>4.0544913535229168E-2</v>
      </c>
      <c r="CN14" s="165">
        <f>+'EnrollAge Data'!CN14/'EnrollAge Data'!EN14</f>
        <v>3.9131761465317466E-2</v>
      </c>
      <c r="CO14" s="167">
        <f>+'EnrollAge Data'!CO14/'EnrollAge Data'!EC14</f>
        <v>0.47081524720916951</v>
      </c>
      <c r="CP14" s="168">
        <f>+'EnrollAge Data'!CP14/'EnrollAge Data'!ED14</f>
        <v>0.48954974232241344</v>
      </c>
      <c r="CQ14" s="168">
        <f>+'EnrollAge Data'!CQ14/'EnrollAge Data'!EE14</f>
        <v>0.48980219829705157</v>
      </c>
      <c r="CR14" s="168">
        <f>+'EnrollAge Data'!CR14/'EnrollAge Data'!EF14</f>
        <v>0.46874401941346233</v>
      </c>
      <c r="CS14" s="168">
        <f>+'EnrollAge Data'!CS14/'EnrollAge Data'!EG14</f>
        <v>0.46311100364556207</v>
      </c>
      <c r="CT14" s="168">
        <f>+'EnrollAge Data'!CT14/'EnrollAge Data'!EH14</f>
        <v>0.43897107805040525</v>
      </c>
      <c r="CU14" s="168">
        <f>+'EnrollAge Data'!CU14/'EnrollAge Data'!EI14</f>
        <v>0.43418969054733808</v>
      </c>
      <c r="CV14" s="168">
        <f>+'EnrollAge Data'!CV14/'EnrollAge Data'!EJ14</f>
        <v>0.42406677043841973</v>
      </c>
      <c r="CW14" s="168">
        <f>+'EnrollAge Data'!CW14/'EnrollAge Data'!EK14</f>
        <v>0.41437192648284327</v>
      </c>
      <c r="CX14" s="168">
        <f>+'EnrollAge Data'!CX14/'EnrollAge Data'!EL14</f>
        <v>0.42023504059893141</v>
      </c>
      <c r="CY14" s="168">
        <f>+'EnrollAge Data'!CY14/'EnrollAge Data'!EM14</f>
        <v>0.43302104462808177</v>
      </c>
      <c r="CZ14" s="168">
        <f>+'EnrollAge Data'!CZ14/'EnrollAge Data'!EN14</f>
        <v>0.4126827042287593</v>
      </c>
      <c r="DA14" s="166">
        <f>+'EnrollAge Data'!DA14/'EnrollAge Data'!EC14</f>
        <v>1.3962550059530253E-2</v>
      </c>
      <c r="DB14" s="165">
        <f>+'EnrollAge Data'!DB14/'EnrollAge Data'!ED14</f>
        <v>1.0736566107109491E-2</v>
      </c>
      <c r="DC14" s="165">
        <f>+'EnrollAge Data'!DC14/'EnrollAge Data'!EE14</f>
        <v>1.0552426269987503E-2</v>
      </c>
      <c r="DD14" s="165">
        <f>+'EnrollAge Data'!DD14/'EnrollAge Data'!EF14</f>
        <v>1.0835865912379145E-2</v>
      </c>
      <c r="DE14" s="165">
        <f>+'EnrollAge Data'!DE14/'EnrollAge Data'!EG14</f>
        <v>9.8448776132728216E-3</v>
      </c>
      <c r="DF14" s="165">
        <f>+'EnrollAge Data'!DF14/'EnrollAge Data'!EH14</f>
        <v>8.5419673587209949E-3</v>
      </c>
      <c r="DG14" s="165">
        <f>+'EnrollAge Data'!DG14/'EnrollAge Data'!EI14</f>
        <v>7.7517615422883959E-3</v>
      </c>
      <c r="DH14" s="165">
        <f>+'EnrollAge Data'!DH14/'EnrollAge Data'!EJ14</f>
        <v>7.6141728022511464E-3</v>
      </c>
      <c r="DI14" s="165">
        <f>+'EnrollAge Data'!DI14/'EnrollAge Data'!EK14</f>
        <v>6.8437745156396425E-3</v>
      </c>
      <c r="DJ14" s="165">
        <f>+'EnrollAge Data'!DJ14/'EnrollAge Data'!EL14</f>
        <v>6.2842258433581039E-3</v>
      </c>
      <c r="DK14" s="165">
        <f>+'EnrollAge Data'!DK14/'EnrollAge Data'!EM14</f>
        <v>5.8984943317100637E-3</v>
      </c>
      <c r="DL14" s="165">
        <f>+'EnrollAge Data'!DL14/'EnrollAge Data'!EN14</f>
        <v>4.9866536914707328E-3</v>
      </c>
      <c r="DM14" s="169">
        <f>+'EnrollAge Data'!DM14/'EnrollAge Data'!EA14</f>
        <v>5.3475489008280343E-3</v>
      </c>
      <c r="DN14" s="170">
        <f>+'EnrollAge Data'!DN14/'EnrollAge Data'!EB14</f>
        <v>1.8732345118314717E-2</v>
      </c>
      <c r="DO14" s="170">
        <f>+'EnrollAge Data'!DO14/'EnrollAge Data'!EC14</f>
        <v>6.2926649025308755E-3</v>
      </c>
      <c r="DP14" s="170">
        <f>+'EnrollAge Data'!DP14/'EnrollAge Data'!ED14</f>
        <v>2.8743859437629967E-3</v>
      </c>
      <c r="DQ14" s="170">
        <f>+'EnrollAge Data'!DQ14/'EnrollAge Data'!EE14</f>
        <v>2.4242060349971293E-3</v>
      </c>
      <c r="DR14" s="170">
        <f>+'EnrollAge Data'!DR14/'EnrollAge Data'!EF14</f>
        <v>6.6791190452495965E-3</v>
      </c>
      <c r="DS14" s="170">
        <f>+'EnrollAge Data'!DS14/'EnrollAge Data'!EG14</f>
        <v>3.7422810802767649E-3</v>
      </c>
      <c r="DT14" s="170">
        <f>+'EnrollAge Data'!DT14/'EnrollAge Data'!EH14</f>
        <v>2.9067669590318642E-2</v>
      </c>
      <c r="DU14" s="170">
        <f>+'EnrollAge Data'!DU14/'EnrollAge Data'!EI14</f>
        <v>4.1490133087080504E-3</v>
      </c>
      <c r="DV14" s="170">
        <f>+'EnrollAge Data'!DV14/'EnrollAge Data'!EJ14</f>
        <v>1.6679876874496659E-3</v>
      </c>
      <c r="DW14" s="170">
        <f>+'EnrollAge Data'!DW14/'EnrollAge Data'!EK14</f>
        <v>2.6862272853536511E-3</v>
      </c>
      <c r="DX14" s="170">
        <f>+'EnrollAge Data'!DX14/'EnrollAge Data'!EL14</f>
        <v>1.0802314861097226E-3</v>
      </c>
      <c r="DY14" s="170">
        <f>+'EnrollAge Data'!DY14/'EnrollAge Data'!EM14</f>
        <v>9.4449574713823046E-4</v>
      </c>
      <c r="DZ14" s="170">
        <f>+'EnrollAge Data'!DZ14/'EnrollAge Data'!EN14</f>
        <v>6.0202709946642261E-4</v>
      </c>
    </row>
    <row r="15" spans="1:130">
      <c r="A15" s="149" t="s">
        <v>13</v>
      </c>
      <c r="B15" s="165">
        <f>+'EnrollAge Data'!B15/'EnrollAge Data'!EA15</f>
        <v>2.3705037675939528E-2</v>
      </c>
      <c r="C15" s="165">
        <f>+'EnrollAge Data'!C15/'EnrollAge Data'!EB15</f>
        <v>3.2946635730858466E-2</v>
      </c>
      <c r="D15" s="165">
        <f>+'EnrollAge Data'!D15/'EnrollAge Data'!EC15</f>
        <v>9.22217790187475E-3</v>
      </c>
      <c r="E15" s="165">
        <f>+'EnrollAge Data'!E15/'EnrollAge Data'!ED15</f>
        <v>1.2115130451808703E-2</v>
      </c>
      <c r="F15" s="165">
        <f>+'EnrollAge Data'!F15/'EnrollAge Data'!EE15</f>
        <v>8.2390874623286554E-3</v>
      </c>
      <c r="G15" s="165">
        <f>+'EnrollAge Data'!G15/'EnrollAge Data'!EF15</f>
        <v>8.1636094651877638E-3</v>
      </c>
      <c r="H15" s="165">
        <f>+'EnrollAge Data'!H15/'EnrollAge Data'!EG15</f>
        <v>1.0317639107907187E-2</v>
      </c>
      <c r="I15" s="165">
        <f>+'EnrollAge Data'!I15/'EnrollAge Data'!EH15</f>
        <v>8.8699032506055903E-3</v>
      </c>
      <c r="J15" s="165">
        <f>+'EnrollAge Data'!J15/'EnrollAge Data'!EI15</f>
        <v>2.292306035643138E-2</v>
      </c>
      <c r="K15" s="165">
        <f>+'EnrollAge Data'!K15/'EnrollAge Data'!EJ15</f>
        <v>1.1664462271612488E-2</v>
      </c>
      <c r="L15" s="165">
        <f>+'EnrollAge Data'!L15/'EnrollAge Data'!EK15</f>
        <v>1.4571737786023501E-2</v>
      </c>
      <c r="M15" s="165">
        <f>+'EnrollAge Data'!M15/'EnrollAge Data'!EL15</f>
        <v>1.5483588318710585E-2</v>
      </c>
      <c r="N15" s="165">
        <f>+'EnrollAge Data'!N15/'EnrollAge Data'!EM15</f>
        <v>1.6879781115640181E-2</v>
      </c>
      <c r="O15" s="165">
        <f>+'EnrollAge Data'!O15/'EnrollAge Data'!EN15</f>
        <v>2.3572572192082197E-2</v>
      </c>
      <c r="P15" s="166">
        <f>+'EnrollAge Data'!P15/'EnrollAge Data'!EA15</f>
        <v>0.66234775603051987</v>
      </c>
      <c r="Q15" s="165">
        <f>+'EnrollAge Data'!Q15/'EnrollAge Data'!EB15</f>
        <v>0.63753544728022682</v>
      </c>
      <c r="R15" s="165">
        <f>+'EnrollAge Data'!R15/'EnrollAge Data'!EC15</f>
        <v>0.64962903869166333</v>
      </c>
      <c r="S15" s="165">
        <f>+'EnrollAge Data'!S15/'EnrollAge Data'!ED15</f>
        <v>0.6492649338358869</v>
      </c>
      <c r="T15" s="165">
        <f>+'EnrollAge Data'!T15/'EnrollAge Data'!EE15</f>
        <v>0.65408794841051232</v>
      </c>
      <c r="U15" s="165">
        <f>+'EnrollAge Data'!U15/'EnrollAge Data'!EF15</f>
        <v>0.64828257586791049</v>
      </c>
      <c r="V15" s="165">
        <f>+'EnrollAge Data'!V15/'EnrollAge Data'!EG15</f>
        <v>0.65814372606442895</v>
      </c>
      <c r="W15" s="165">
        <f>+'EnrollAge Data'!W15/'EnrollAge Data'!EH15</f>
        <v>0.6745478017435198</v>
      </c>
      <c r="X15" s="165">
        <f>+'EnrollAge Data'!X15/'EnrollAge Data'!EI15</f>
        <v>0.64147552899370053</v>
      </c>
      <c r="Y15" s="165">
        <f>+'EnrollAge Data'!Y15/'EnrollAge Data'!EJ15</f>
        <v>0.63842825524900804</v>
      </c>
      <c r="Z15" s="165">
        <f>+'EnrollAge Data'!Z15/'EnrollAge Data'!EK15</f>
        <v>0.64503452896310043</v>
      </c>
      <c r="AA15" s="165">
        <f>+'EnrollAge Data'!AA15/'EnrollAge Data'!EL15</f>
        <v>0.6338990280964294</v>
      </c>
      <c r="AB15" s="165">
        <f>+'EnrollAge Data'!AB15/'EnrollAge Data'!EM15</f>
        <v>0.63403316768105422</v>
      </c>
      <c r="AC15" s="165">
        <f>+'EnrollAge Data'!AC15/'EnrollAge Data'!EN15</f>
        <v>0.65943306034532412</v>
      </c>
      <c r="AD15" s="166">
        <f>+'EnrollAge Data'!AD15/'EnrollAge Data'!EA15</f>
        <v>0.1895455191697076</v>
      </c>
      <c r="AE15" s="165">
        <f>+'EnrollAge Data'!AE15/'EnrollAge Data'!EB15</f>
        <v>0.19002320185614849</v>
      </c>
      <c r="AF15" s="165">
        <f>+'EnrollAge Data'!AF15/'EnrollAge Data'!EC15</f>
        <v>0.1925967291583566</v>
      </c>
      <c r="AG15" s="165">
        <f>+'EnrollAge Data'!AG15/'EnrollAge Data'!ED15</f>
        <v>0.18171879844012598</v>
      </c>
      <c r="AH15" s="165">
        <f>+'EnrollAge Data'!AH15/'EnrollAge Data'!EE15</f>
        <v>0.18535921449172041</v>
      </c>
      <c r="AI15" s="165">
        <f>+'EnrollAge Data'!AI15/'EnrollAge Data'!EF15</f>
        <v>0.19226258460642204</v>
      </c>
      <c r="AJ15" s="165">
        <f>+'EnrollAge Data'!AJ15/'EnrollAge Data'!EG15</f>
        <v>0.17784786363295035</v>
      </c>
      <c r="AK15" s="165">
        <f>+'EnrollAge Data'!AK15/'EnrollAge Data'!EH15</f>
        <v>0.17886308582701149</v>
      </c>
      <c r="AL15" s="165">
        <f>+'EnrollAge Data'!AL15/'EnrollAge Data'!EI15</f>
        <v>0.20348085931190438</v>
      </c>
      <c r="AM15" s="165">
        <f>+'EnrollAge Data'!AM15/'EnrollAge Data'!EJ15</f>
        <v>0.20395860611337457</v>
      </c>
      <c r="AN15" s="165">
        <f>+'EnrollAge Data'!AN15/'EnrollAge Data'!EK15</f>
        <v>0.20198155019583591</v>
      </c>
      <c r="AO15" s="165">
        <f>+'EnrollAge Data'!AO15/'EnrollAge Data'!EL15</f>
        <v>0.21003147445726736</v>
      </c>
      <c r="AP15" s="165">
        <f>+'EnrollAge Data'!AP15/'EnrollAge Data'!EM15</f>
        <v>0.20879446088558826</v>
      </c>
      <c r="AQ15" s="166">
        <f>+'EnrollAge Data'!AQ15/'EnrollAge Data'!EA15</f>
        <v>0.10817496801099474</v>
      </c>
      <c r="AR15" s="165">
        <f>+'EnrollAge Data'!AR15/'EnrollAge Data'!EB15</f>
        <v>0.12212769614161725</v>
      </c>
      <c r="AS15" s="165">
        <f>+'EnrollAge Data'!AS15/'EnrollAge Data'!EC15</f>
        <v>0.13682489030714001</v>
      </c>
      <c r="AT15" s="165">
        <f>+'EnrollAge Data'!AT15/'EnrollAge Data'!ED15</f>
        <v>0.13227111785533638</v>
      </c>
      <c r="AU15" s="165">
        <f>+'EnrollAge Data'!AU15/'EnrollAge Data'!EE15</f>
        <v>0.14387212806636637</v>
      </c>
      <c r="AV15" s="165">
        <f>+'EnrollAge Data'!AV15/'EnrollAge Data'!EF15</f>
        <v>0.14747388028239189</v>
      </c>
      <c r="AW15" s="165">
        <f>+'EnrollAge Data'!AW15/'EnrollAge Data'!EG15</f>
        <v>0.15062701809716902</v>
      </c>
      <c r="AX15" s="165">
        <f>+'EnrollAge Data'!AX15/'EnrollAge Data'!EH15</f>
        <v>0.12202462975587822</v>
      </c>
      <c r="AY15" s="165">
        <f>+'EnrollAge Data'!AY15/'EnrollAge Data'!EI15</f>
        <v>0.13057933559468046</v>
      </c>
      <c r="AZ15" s="165">
        <f>+'EnrollAge Data'!AZ15/'EnrollAge Data'!EJ15</f>
        <v>0.13071508803179646</v>
      </c>
      <c r="BA15" s="165">
        <f>+'EnrollAge Data'!BA15/'EnrollAge Data'!EK15</f>
        <v>0.13130668934240364</v>
      </c>
      <c r="BB15" s="165">
        <f>+'EnrollAge Data'!BB15/'EnrollAge Data'!EL15</f>
        <v>0.13711564845452345</v>
      </c>
      <c r="BC15" s="165">
        <f>+'EnrollAge Data'!BC15/'EnrollAge Data'!EM15</f>
        <v>0.13932659556647495</v>
      </c>
      <c r="BD15" s="166">
        <f>+'EnrollAge Data'!BD15/'EnrollAge Data'!EA15</f>
        <v>0.96006824321122219</v>
      </c>
      <c r="BE15" s="165">
        <f>+'EnrollAge Data'!BE15/'EnrollAge Data'!EB15</f>
        <v>0.94968634527799256</v>
      </c>
      <c r="BF15" s="165">
        <f>+'EnrollAge Data'!BF15/'EnrollAge Data'!EC15</f>
        <v>0.97905065815715997</v>
      </c>
      <c r="BG15" s="165">
        <f>+'EnrollAge Data'!BG15/'EnrollAge Data'!ED15</f>
        <v>0.96325485013134926</v>
      </c>
      <c r="BH15" s="165">
        <f>+'EnrollAge Data'!BH15/'EnrollAge Data'!EE15</f>
        <v>0.98331929096859916</v>
      </c>
      <c r="BI15" s="165">
        <f>+'EnrollAge Data'!BI15/'EnrollAge Data'!EF15</f>
        <v>0.98801904075672442</v>
      </c>
      <c r="BJ15" s="165">
        <f>+'EnrollAge Data'!BJ15/'EnrollAge Data'!EG15</f>
        <v>0.98661860779454835</v>
      </c>
      <c r="BK15" s="165">
        <f>+'EnrollAge Data'!BK15/'EnrollAge Data'!EH15</f>
        <v>0.97543551732640954</v>
      </c>
      <c r="BL15" s="165">
        <f>+'EnrollAge Data'!BL15/'EnrollAge Data'!EI15</f>
        <v>0.97553572390028531</v>
      </c>
      <c r="BM15" s="165">
        <f>+'EnrollAge Data'!BM15/'EnrollAge Data'!EJ15</f>
        <v>0.97310194939417904</v>
      </c>
      <c r="BN15" s="165">
        <f>+'EnrollAge Data'!BN15/'EnrollAge Data'!EK15</f>
        <v>0.97832276850133992</v>
      </c>
      <c r="BO15" s="165">
        <f>+'EnrollAge Data'!BO15/'EnrollAge Data'!EL15</f>
        <v>0.98104615100822024</v>
      </c>
      <c r="BP15" s="165">
        <f>+'EnrollAge Data'!BP15/'EnrollAge Data'!EM15</f>
        <v>0.98215422413311748</v>
      </c>
      <c r="BQ15" s="166">
        <f>+'EnrollAge Data'!BQ15/'EnrollAge Data'!EC15</f>
        <v>0.30978859194256081</v>
      </c>
      <c r="BR15" s="165">
        <f>+'EnrollAge Data'!BR15/'EnrollAge Data'!ED15</f>
        <v>0.29432832411441251</v>
      </c>
      <c r="BS15" s="165">
        <f>+'EnrollAge Data'!BS15/'EnrollAge Data'!EE15</f>
        <v>0.30523510159110795</v>
      </c>
      <c r="BT15" s="165">
        <f>+'EnrollAge Data'!BT15/'EnrollAge Data'!EF15</f>
        <v>0.30897537119510643</v>
      </c>
      <c r="BU15" s="165">
        <f>+'EnrollAge Data'!BU15/'EnrollAge Data'!EG15</f>
        <v>0.29547946234136818</v>
      </c>
      <c r="BV15" s="165">
        <f>+'EnrollAge Data'!BV15/'EnrollAge Data'!EH15</f>
        <v>0.27842648061385822</v>
      </c>
      <c r="BW15" s="165">
        <f>+'EnrollAge Data'!BW15/'EnrollAge Data'!EI15</f>
        <v>0.3109823399558499</v>
      </c>
      <c r="BX15" s="165">
        <f>+'EnrollAge Data'!BX15/'EnrollAge Data'!EJ15</f>
        <v>0.31121848767421922</v>
      </c>
      <c r="BY15" s="165">
        <f>+'EnrollAge Data'!BY15/'EnrollAge Data'!EK15</f>
        <v>0.30829983508554937</v>
      </c>
      <c r="BZ15" s="165">
        <f>+'EnrollAge Data'!BZ15/'EnrollAge Data'!EL15</f>
        <v>0.32166780036201392</v>
      </c>
      <c r="CA15" s="165">
        <f>+'EnrollAge Data'!CA15/'EnrollAge Data'!EM15</f>
        <v>0.31935339773298344</v>
      </c>
      <c r="CB15" s="165">
        <f>+'EnrollAge Data'!CB15/'EnrollAge Data'!EN15</f>
        <v>0.28473110105163735</v>
      </c>
      <c r="CC15" s="166">
        <f>+'EnrollAge Data'!CC15/'EnrollAge Data'!EC15</f>
        <v>1.6856800957319507E-2</v>
      </c>
      <c r="CD15" s="165">
        <f>+'EnrollAge Data'!CD15/'EnrollAge Data'!ED15</f>
        <v>1.6700115848385464E-2</v>
      </c>
      <c r="CE15" s="165">
        <f>+'EnrollAge Data'!CE15/'EnrollAge Data'!EE15</f>
        <v>2.0261512038627305E-2</v>
      </c>
      <c r="CF15" s="165">
        <f>+'EnrollAge Data'!CF15/'EnrollAge Data'!EF15</f>
        <v>2.5004407582575102E-2</v>
      </c>
      <c r="CG15" s="165">
        <f>+'EnrollAge Data'!CG15/'EnrollAge Data'!EG15</f>
        <v>2.2501314109784485E-2</v>
      </c>
      <c r="CH15" s="165">
        <f>+'EnrollAge Data'!CH15/'EnrollAge Data'!EH15</f>
        <v>1.9806791314312237E-2</v>
      </c>
      <c r="CI15" s="165">
        <f>+'EnrollAge Data'!CI15/'EnrollAge Data'!EI15</f>
        <v>2.1112636623054973E-2</v>
      </c>
      <c r="CJ15" s="165">
        <f>+'EnrollAge Data'!CJ15/'EnrollAge Data'!EJ15</f>
        <v>2.1620795310287988E-2</v>
      </c>
      <c r="CK15" s="165">
        <f>+'EnrollAge Data'!CK15/'EnrollAge Data'!EK15</f>
        <v>2.2952741702741704E-2</v>
      </c>
      <c r="CL15" s="165">
        <f>+'EnrollAge Data'!CL15/'EnrollAge Data'!EL15</f>
        <v>2.3801837739373048E-2</v>
      </c>
      <c r="CM15" s="165">
        <f>+'EnrollAge Data'!CM15/'EnrollAge Data'!EM15</f>
        <v>2.6763080015634596E-2</v>
      </c>
      <c r="CN15" s="165">
        <f>+'EnrollAge Data'!CN15/'EnrollAge Data'!EN15</f>
        <v>2.6843820910651139E-2</v>
      </c>
      <c r="CO15" s="167">
        <f>+'EnrollAge Data'!CO15/'EnrollAge Data'!EC15</f>
        <v>0.32664539289988032</v>
      </c>
      <c r="CP15" s="168">
        <f>+'EnrollAge Data'!CP15/'EnrollAge Data'!ED15</f>
        <v>0.311028439962798</v>
      </c>
      <c r="CQ15" s="168">
        <f>+'EnrollAge Data'!CQ15/'EnrollAge Data'!EE15</f>
        <v>0.32549661362973525</v>
      </c>
      <c r="CR15" s="168">
        <f>+'EnrollAge Data'!CR15/'EnrollAge Data'!EF15</f>
        <v>0.33397977877768154</v>
      </c>
      <c r="CS15" s="168">
        <f>+'EnrollAge Data'!CS15/'EnrollAge Data'!EG15</f>
        <v>0.31798077645115264</v>
      </c>
      <c r="CT15" s="168">
        <f>+'EnrollAge Data'!CT15/'EnrollAge Data'!EH15</f>
        <v>0.29823327192817045</v>
      </c>
      <c r="CU15" s="168">
        <f>+'EnrollAge Data'!CU15/'EnrollAge Data'!EI15</f>
        <v>0.33209497657890485</v>
      </c>
      <c r="CV15" s="168">
        <f>+'EnrollAge Data'!CV15/'EnrollAge Data'!EJ15</f>
        <v>0.33283928298450721</v>
      </c>
      <c r="CW15" s="168">
        <f>+'EnrollAge Data'!CW15/'EnrollAge Data'!EK15</f>
        <v>0.33125257678829106</v>
      </c>
      <c r="CX15" s="168">
        <f>+'EnrollAge Data'!CX15/'EnrollAge Data'!EL15</f>
        <v>0.34546963810138698</v>
      </c>
      <c r="CY15" s="168">
        <f>+'EnrollAge Data'!CY15/'EnrollAge Data'!EM15</f>
        <v>0.34611647774861803</v>
      </c>
      <c r="CZ15" s="168">
        <f>+'EnrollAge Data'!CZ15/'EnrollAge Data'!EN15</f>
        <v>0.31157492196228848</v>
      </c>
      <c r="DA15" s="166">
        <f>+'EnrollAge Data'!DA15/'EnrollAge Data'!EC15</f>
        <v>2.7762265656162744E-3</v>
      </c>
      <c r="DB15" s="165">
        <f>+'EnrollAge Data'!DB15/'EnrollAge Data'!ED15</f>
        <v>2.9614763326643498E-3</v>
      </c>
      <c r="DC15" s="165">
        <f>+'EnrollAge Data'!DC15/'EnrollAge Data'!EE15</f>
        <v>3.7347289283515342E-3</v>
      </c>
      <c r="DD15" s="165">
        <f>+'EnrollAge Data'!DD15/'EnrollAge Data'!EF15</f>
        <v>5.7566861111324041E-3</v>
      </c>
      <c r="DE15" s="165">
        <f>+'EnrollAge Data'!DE15/'EnrollAge Data'!EG15</f>
        <v>4.1938875122024483E-3</v>
      </c>
      <c r="DF15" s="165">
        <f>+'EnrollAge Data'!DF15/'EnrollAge Data'!EH15</f>
        <v>2.6544436547192526E-3</v>
      </c>
      <c r="DG15" s="165">
        <f>+'EnrollAge Data'!DG15/'EnrollAge Data'!EI15</f>
        <v>1.9652183276799655E-3</v>
      </c>
      <c r="DH15" s="165">
        <f>+'EnrollAge Data'!DH15/'EnrollAge Data'!EJ15</f>
        <v>1.8344111606638442E-3</v>
      </c>
      <c r="DI15" s="165">
        <f>+'EnrollAge Data'!DI15/'EnrollAge Data'!EK15</f>
        <v>2.0356627499484642E-3</v>
      </c>
      <c r="DJ15" s="165">
        <f>+'EnrollAge Data'!DJ15/'EnrollAge Data'!EL15</f>
        <v>1.6774848104038646E-3</v>
      </c>
      <c r="DK15" s="165">
        <f>+'EnrollAge Data'!DK15/'EnrollAge Data'!EM15</f>
        <v>2.0045787034451952E-3</v>
      </c>
      <c r="DL15" s="165">
        <f>+'EnrollAge Data'!DL15/'EnrollAge Data'!EN15</f>
        <v>1.9178271536680605E-3</v>
      </c>
      <c r="DM15" s="169">
        <f>+'EnrollAge Data'!DM15/'EnrollAge Data'!EA15</f>
        <v>1.6226719112838253E-2</v>
      </c>
      <c r="DN15" s="170">
        <f>+'EnrollAge Data'!DN15/'EnrollAge Data'!EB15</f>
        <v>1.7367018991148921E-2</v>
      </c>
      <c r="DO15" s="170">
        <f>+'EnrollAge Data'!DO15/'EnrollAge Data'!EC15</f>
        <v>1.1727163940965298E-2</v>
      </c>
      <c r="DP15" s="170">
        <f>+'EnrollAge Data'!DP15/'EnrollAge Data'!ED15</f>
        <v>2.4630019416842071E-2</v>
      </c>
      <c r="DQ15" s="170">
        <f>+'EnrollAge Data'!DQ15/'EnrollAge Data'!EE15</f>
        <v>8.4416215690722319E-3</v>
      </c>
      <c r="DR15" s="170">
        <f>+'EnrollAge Data'!DR15/'EnrollAge Data'!EF15</f>
        <v>3.8173497780877989E-3</v>
      </c>
      <c r="DS15" s="170">
        <f>+'EnrollAge Data'!DS15/'EnrollAge Data'!EG15</f>
        <v>3.0637530975444918E-3</v>
      </c>
      <c r="DT15" s="170">
        <f>+'EnrollAge Data'!DT15/'EnrollAge Data'!EH15</f>
        <v>1.569457942298487E-2</v>
      </c>
      <c r="DU15" s="170">
        <f>+'EnrollAge Data'!DU15/'EnrollAge Data'!EI15</f>
        <v>1.5412157432832608E-3</v>
      </c>
      <c r="DV15" s="170">
        <f>+'EnrollAge Data'!DV15/'EnrollAge Data'!EJ15</f>
        <v>1.5233588334208445E-2</v>
      </c>
      <c r="DW15" s="170">
        <f>+'EnrollAge Data'!DW15/'EnrollAge Data'!EK15</f>
        <v>7.1054937126365696E-3</v>
      </c>
      <c r="DX15" s="170">
        <f>+'EnrollAge Data'!DX15/'EnrollAge Data'!EL15</f>
        <v>3.4702606730691631E-3</v>
      </c>
      <c r="DY15" s="170">
        <f>+'EnrollAge Data'!DY15/'EnrollAge Data'!EM15</f>
        <v>9.6599475124239205E-4</v>
      </c>
      <c r="DZ15" s="170">
        <f>+'EnrollAge Data'!DZ15/'EnrollAge Data'!EN15</f>
        <v>3.5016183466371792E-3</v>
      </c>
    </row>
    <row r="16" spans="1:130">
      <c r="A16" s="149" t="s">
        <v>25</v>
      </c>
      <c r="B16" s="165">
        <f>+'EnrollAge Data'!B16/'EnrollAge Data'!EA16</f>
        <v>1.8177064528579076E-2</v>
      </c>
      <c r="C16" s="165">
        <f>+'EnrollAge Data'!C16/'EnrollAge Data'!EB16</f>
        <v>1.7214773553058619E-2</v>
      </c>
      <c r="D16" s="165">
        <f>+'EnrollAge Data'!D16/'EnrollAge Data'!EC16</f>
        <v>1.6372376118375775E-2</v>
      </c>
      <c r="E16" s="165">
        <f>+'EnrollAge Data'!E16/'EnrollAge Data'!ED16</f>
        <v>1.7575460149167606E-2</v>
      </c>
      <c r="F16" s="165">
        <f>+'EnrollAge Data'!F16/'EnrollAge Data'!EE16</f>
        <v>1.8049319220630557E-2</v>
      </c>
      <c r="G16" s="165">
        <f>+'EnrollAge Data'!G16/'EnrollAge Data'!EF16</f>
        <v>2.4452735320469102E-2</v>
      </c>
      <c r="H16" s="165">
        <f>+'EnrollAge Data'!H16/'EnrollAge Data'!EG16</f>
        <v>2.8249058491009251E-2</v>
      </c>
      <c r="I16" s="165">
        <f>+'EnrollAge Data'!I16/'EnrollAge Data'!EH16</f>
        <v>3.3425747573541789E-2</v>
      </c>
      <c r="J16" s="165">
        <f>+'EnrollAge Data'!J16/'EnrollAge Data'!EI16</f>
        <v>3.3735977434704904E-2</v>
      </c>
      <c r="K16" s="165">
        <f>+'EnrollAge Data'!K16/'EnrollAge Data'!EJ16</f>
        <v>3.629704867132405E-2</v>
      </c>
      <c r="L16" s="165">
        <f>+'EnrollAge Data'!L16/'EnrollAge Data'!EK16</f>
        <v>4.3198694085561283E-2</v>
      </c>
      <c r="M16" s="165">
        <f>+'EnrollAge Data'!M16/'EnrollAge Data'!EL16</f>
        <v>4.7902808331014499E-2</v>
      </c>
      <c r="N16" s="165">
        <f>+'EnrollAge Data'!N16/'EnrollAge Data'!EM16</f>
        <v>3.8530767692341879E-2</v>
      </c>
      <c r="O16" s="165">
        <f>+'EnrollAge Data'!O16/'EnrollAge Data'!EN16</f>
        <v>4.2001189155734198E-2</v>
      </c>
      <c r="P16" s="166">
        <f>+'EnrollAge Data'!P16/'EnrollAge Data'!EA16</f>
        <v>0.60460838385976268</v>
      </c>
      <c r="Q16" s="165">
        <f>+'EnrollAge Data'!Q16/'EnrollAge Data'!EB16</f>
        <v>0.61039197917782517</v>
      </c>
      <c r="R16" s="165">
        <f>+'EnrollAge Data'!R16/'EnrollAge Data'!EC16</f>
        <v>0.60214857192016513</v>
      </c>
      <c r="S16" s="165">
        <f>+'EnrollAge Data'!S16/'EnrollAge Data'!ED16</f>
        <v>0.60313381402046062</v>
      </c>
      <c r="T16" s="165">
        <f>+'EnrollAge Data'!T16/'EnrollAge Data'!EE16</f>
        <v>0.59041991471112221</v>
      </c>
      <c r="U16" s="165">
        <f>+'EnrollAge Data'!U16/'EnrollAge Data'!EF16</f>
        <v>0.58998676134312189</v>
      </c>
      <c r="V16" s="165">
        <f>+'EnrollAge Data'!V16/'EnrollAge Data'!EG16</f>
        <v>0.58268987413710793</v>
      </c>
      <c r="W16" s="165">
        <f>+'EnrollAge Data'!W16/'EnrollAge Data'!EH16</f>
        <v>0.58502655545789461</v>
      </c>
      <c r="X16" s="165">
        <f>+'EnrollAge Data'!X16/'EnrollAge Data'!EI16</f>
        <v>0.57913140839308397</v>
      </c>
      <c r="Y16" s="165">
        <f>+'EnrollAge Data'!Y16/'EnrollAge Data'!EJ16</f>
        <v>0.58275941799203945</v>
      </c>
      <c r="Z16" s="165">
        <f>+'EnrollAge Data'!Z16/'EnrollAge Data'!EK16</f>
        <v>0.596767065474887</v>
      </c>
      <c r="AA16" s="165">
        <f>+'EnrollAge Data'!AA16/'EnrollAge Data'!EL16</f>
        <v>0.58147345062276101</v>
      </c>
      <c r="AB16" s="165">
        <f>+'EnrollAge Data'!AB16/'EnrollAge Data'!EM16</f>
        <v>0.58163151929957113</v>
      </c>
      <c r="AC16" s="165">
        <f>+'EnrollAge Data'!AC16/'EnrollAge Data'!EN16</f>
        <v>0.5912416246231732</v>
      </c>
      <c r="AD16" s="166">
        <f>+'EnrollAge Data'!AD16/'EnrollAge Data'!EA16</f>
        <v>0.21540755219681029</v>
      </c>
      <c r="AE16" s="165">
        <f>+'EnrollAge Data'!AE16/'EnrollAge Data'!EB16</f>
        <v>0.21058711468698701</v>
      </c>
      <c r="AF16" s="165">
        <f>+'EnrollAge Data'!AF16/'EnrollAge Data'!EC16</f>
        <v>0.2117735934273916</v>
      </c>
      <c r="AG16" s="165">
        <f>+'EnrollAge Data'!AG16/'EnrollAge Data'!ED16</f>
        <v>0.21547330784289404</v>
      </c>
      <c r="AH16" s="165">
        <f>+'EnrollAge Data'!AH16/'EnrollAge Data'!EE16</f>
        <v>0.22698288579512935</v>
      </c>
      <c r="AI16" s="165">
        <f>+'EnrollAge Data'!AI16/'EnrollAge Data'!EF16</f>
        <v>0.22177558470734546</v>
      </c>
      <c r="AJ16" s="165">
        <f>+'EnrollAge Data'!AJ16/'EnrollAge Data'!EG16</f>
        <v>0.21276966560328561</v>
      </c>
      <c r="AK16" s="165">
        <f>+'EnrollAge Data'!AK16/'EnrollAge Data'!EH16</f>
        <v>0.20849774652628431</v>
      </c>
      <c r="AL16" s="165">
        <f>+'EnrollAge Data'!AL16/'EnrollAge Data'!EI16</f>
        <v>0.21265422130353337</v>
      </c>
      <c r="AM16" s="165">
        <f>+'EnrollAge Data'!AM16/'EnrollAge Data'!EJ16</f>
        <v>0.20724950040463097</v>
      </c>
      <c r="AN16" s="165">
        <f>+'EnrollAge Data'!AN16/'EnrollAge Data'!EK16</f>
        <v>0.19424481914279457</v>
      </c>
      <c r="AO16" s="165">
        <f>+'EnrollAge Data'!AO16/'EnrollAge Data'!EL16</f>
        <v>0.19857474619666893</v>
      </c>
      <c r="AP16" s="165">
        <f>+'EnrollAge Data'!AP16/'EnrollAge Data'!EM16</f>
        <v>0.20817657043518692</v>
      </c>
      <c r="AQ16" s="166">
        <f>+'EnrollAge Data'!AQ16/'EnrollAge Data'!EA16</f>
        <v>0.15599282877454215</v>
      </c>
      <c r="AR16" s="165">
        <f>+'EnrollAge Data'!AR16/'EnrollAge Data'!EB16</f>
        <v>0.15484900159524725</v>
      </c>
      <c r="AS16" s="165">
        <f>+'EnrollAge Data'!AS16/'EnrollAge Data'!EC16</f>
        <v>0.16214566844459738</v>
      </c>
      <c r="AT16" s="165">
        <f>+'EnrollAge Data'!AT16/'EnrollAge Data'!ED16</f>
        <v>0.15987790475060534</v>
      </c>
      <c r="AU16" s="165">
        <f>+'EnrollAge Data'!AU16/'EnrollAge Data'!EE16</f>
        <v>0.16274214221799449</v>
      </c>
      <c r="AV16" s="165">
        <f>+'EnrollAge Data'!AV16/'EnrollAge Data'!EF16</f>
        <v>0.16190743638089888</v>
      </c>
      <c r="AW16" s="165">
        <f>+'EnrollAge Data'!AW16/'EnrollAge Data'!EG16</f>
        <v>0.16526355937126649</v>
      </c>
      <c r="AX16" s="165">
        <f>+'EnrollAge Data'!AX16/'EnrollAge Data'!EH16</f>
        <v>0.16469526677014568</v>
      </c>
      <c r="AY16" s="165">
        <f>+'EnrollAge Data'!AY16/'EnrollAge Data'!EI16</f>
        <v>0.17261374157569495</v>
      </c>
      <c r="AZ16" s="165">
        <f>+'EnrollAge Data'!AZ16/'EnrollAge Data'!EJ16</f>
        <v>0.17127863383375447</v>
      </c>
      <c r="BA16" s="165">
        <f>+'EnrollAge Data'!BA16/'EnrollAge Data'!EK16</f>
        <v>0.1643779985268648</v>
      </c>
      <c r="BB16" s="165">
        <f>+'EnrollAge Data'!BB16/'EnrollAge Data'!EL16</f>
        <v>0.16713305927298755</v>
      </c>
      <c r="BC16" s="165">
        <f>+'EnrollAge Data'!BC16/'EnrollAge Data'!EM16</f>
        <v>0.16849711032062537</v>
      </c>
      <c r="BD16" s="166">
        <f>+'EnrollAge Data'!BD16/'EnrollAge Data'!EA16</f>
        <v>0.97600876483111521</v>
      </c>
      <c r="BE16" s="165">
        <f>+'EnrollAge Data'!BE16/'EnrollAge Data'!EB16</f>
        <v>0.97582809546005944</v>
      </c>
      <c r="BF16" s="165">
        <f>+'EnrollAge Data'!BF16/'EnrollAge Data'!EC16</f>
        <v>0.97606783379215412</v>
      </c>
      <c r="BG16" s="165">
        <f>+'EnrollAge Data'!BG16/'EnrollAge Data'!ED16</f>
        <v>0.97848502661396008</v>
      </c>
      <c r="BH16" s="165">
        <f>+'EnrollAge Data'!BH16/'EnrollAge Data'!EE16</f>
        <v>0.98014494272424602</v>
      </c>
      <c r="BI16" s="165">
        <f>+'EnrollAge Data'!BI16/'EnrollAge Data'!EF16</f>
        <v>0.97366978243136626</v>
      </c>
      <c r="BJ16" s="165">
        <f>+'EnrollAge Data'!BJ16/'EnrollAge Data'!EG16</f>
        <v>0.96072309911166009</v>
      </c>
      <c r="BK16" s="165">
        <f>+'EnrollAge Data'!BK16/'EnrollAge Data'!EH16</f>
        <v>0.95821956875432457</v>
      </c>
      <c r="BL16" s="165">
        <f>+'EnrollAge Data'!BL16/'EnrollAge Data'!EI16</f>
        <v>0.96439937127231234</v>
      </c>
      <c r="BM16" s="165">
        <f>+'EnrollAge Data'!BM16/'EnrollAge Data'!EJ16</f>
        <v>0.96128755223042495</v>
      </c>
      <c r="BN16" s="165">
        <f>+'EnrollAge Data'!BN16/'EnrollAge Data'!EK16</f>
        <v>0.95538988314454643</v>
      </c>
      <c r="BO16" s="165">
        <f>+'EnrollAge Data'!BO16/'EnrollAge Data'!EL16</f>
        <v>0.94718125609241743</v>
      </c>
      <c r="BP16" s="165">
        <f>+'EnrollAge Data'!BP16/'EnrollAge Data'!EM16</f>
        <v>0.95830520005538333</v>
      </c>
      <c r="BQ16" s="166">
        <f>+'EnrollAge Data'!BQ16/'EnrollAge Data'!EC16</f>
        <v>0.34602976600137647</v>
      </c>
      <c r="BR16" s="165">
        <f>+'EnrollAge Data'!BR16/'EnrollAge Data'!ED16</f>
        <v>0.35195681365913639</v>
      </c>
      <c r="BS16" s="165">
        <f>+'EnrollAge Data'!BS16/'EnrollAge Data'!EE16</f>
        <v>0.36544430023619701</v>
      </c>
      <c r="BT16" s="165">
        <f>+'EnrollAge Data'!BT16/'EnrollAge Data'!EF16</f>
        <v>0.35851887511533681</v>
      </c>
      <c r="BU16" s="165">
        <f>+'EnrollAge Data'!BU16/'EnrollAge Data'!EG16</f>
        <v>0.35418545264418161</v>
      </c>
      <c r="BV16" s="165">
        <f>+'EnrollAge Data'!BV16/'EnrollAge Data'!EH16</f>
        <v>0.34222177547547361</v>
      </c>
      <c r="BW16" s="165">
        <f>+'EnrollAge Data'!BW16/'EnrollAge Data'!EI16</f>
        <v>0.35077191395904656</v>
      </c>
      <c r="BX16" s="165">
        <f>+'EnrollAge Data'!BX16/'EnrollAge Data'!EJ16</f>
        <v>0.3432529851855522</v>
      </c>
      <c r="BY16" s="165">
        <f>+'EnrollAge Data'!BY16/'EnrollAge Data'!EK16</f>
        <v>0.32286146557044176</v>
      </c>
      <c r="BZ16" s="165">
        <f>+'EnrollAge Data'!BZ16/'EnrollAge Data'!EL16</f>
        <v>0.32811813645965138</v>
      </c>
      <c r="CA16" s="165">
        <f>+'EnrollAge Data'!CA16/'EnrollAge Data'!EM16</f>
        <v>0.33957535986379789</v>
      </c>
      <c r="CB16" s="165">
        <f>+'EnrollAge Data'!CB16/'EnrollAge Data'!EN16</f>
        <v>0.32662665725541468</v>
      </c>
      <c r="CC16" s="166">
        <f>+'EnrollAge Data'!CC16/'EnrollAge Data'!EC16</f>
        <v>2.0227546455609084E-2</v>
      </c>
      <c r="CD16" s="165">
        <f>+'EnrollAge Data'!CD16/'EnrollAge Data'!ED16</f>
        <v>1.9546564992530834E-2</v>
      </c>
      <c r="CE16" s="165">
        <f>+'EnrollAge Data'!CE16/'EnrollAge Data'!EE16</f>
        <v>2.0779423184924237E-2</v>
      </c>
      <c r="CF16" s="165">
        <f>+'EnrollAge Data'!CF16/'EnrollAge Data'!EF16</f>
        <v>2.2265013840414009E-2</v>
      </c>
      <c r="CG16" s="165">
        <f>+'EnrollAge Data'!CG16/'EnrollAge Data'!EG16</f>
        <v>2.5840664600524872E-2</v>
      </c>
      <c r="CH16" s="165">
        <f>+'EnrollAge Data'!CH16/'EnrollAge Data'!EH16</f>
        <v>2.8369457483215829E-2</v>
      </c>
      <c r="CI16" s="165">
        <f>+'EnrollAge Data'!CI16/'EnrollAge Data'!EI16</f>
        <v>3.2252438472966861E-2</v>
      </c>
      <c r="CJ16" s="165">
        <f>+'EnrollAge Data'!CJ16/'EnrollAge Data'!EJ16</f>
        <v>3.3138449850534275E-2</v>
      </c>
      <c r="CK16" s="165">
        <f>+'EnrollAge Data'!CK16/'EnrollAge Data'!EK16</f>
        <v>3.3450122429478632E-2</v>
      </c>
      <c r="CL16" s="165">
        <f>+'EnrollAge Data'!CL16/'EnrollAge Data'!EL16</f>
        <v>3.5452838344647512E-2</v>
      </c>
      <c r="CM16" s="165">
        <f>+'EnrollAge Data'!CM16/'EnrollAge Data'!EM16</f>
        <v>3.4965034965034968E-2</v>
      </c>
      <c r="CN16" s="165">
        <f>+'EnrollAge Data'!CN16/'EnrollAge Data'!EN16</f>
        <v>3.6083226993139754E-2</v>
      </c>
      <c r="CO16" s="167">
        <f>+'EnrollAge Data'!CO16/'EnrollAge Data'!EC16</f>
        <v>0.36625731245698556</v>
      </c>
      <c r="CP16" s="168">
        <f>+'EnrollAge Data'!CP16/'EnrollAge Data'!ED16</f>
        <v>0.37150337865166722</v>
      </c>
      <c r="CQ16" s="168">
        <f>+'EnrollAge Data'!CQ16/'EnrollAge Data'!EE16</f>
        <v>0.38622372342112121</v>
      </c>
      <c r="CR16" s="168">
        <f>+'EnrollAge Data'!CR16/'EnrollAge Data'!EF16</f>
        <v>0.38078388895575077</v>
      </c>
      <c r="CS16" s="168">
        <f>+'EnrollAge Data'!CS16/'EnrollAge Data'!EG16</f>
        <v>0.38002611724470647</v>
      </c>
      <c r="CT16" s="168">
        <f>+'EnrollAge Data'!CT16/'EnrollAge Data'!EH16</f>
        <v>0.37059123295868945</v>
      </c>
      <c r="CU16" s="168">
        <f>+'EnrollAge Data'!CU16/'EnrollAge Data'!EI16</f>
        <v>0.38302435243201344</v>
      </c>
      <c r="CV16" s="168">
        <f>+'EnrollAge Data'!CV16/'EnrollAge Data'!EJ16</f>
        <v>0.37639143503608646</v>
      </c>
      <c r="CW16" s="168">
        <f>+'EnrollAge Data'!CW16/'EnrollAge Data'!EK16</f>
        <v>0.35631158799992035</v>
      </c>
      <c r="CX16" s="168">
        <f>+'EnrollAge Data'!CX16/'EnrollAge Data'!EL16</f>
        <v>0.36357097480429884</v>
      </c>
      <c r="CY16" s="168">
        <f>+'EnrollAge Data'!CY16/'EnrollAge Data'!EM16</f>
        <v>0.37454039482883289</v>
      </c>
      <c r="CZ16" s="168">
        <f>+'EnrollAge Data'!CZ16/'EnrollAge Data'!EN16</f>
        <v>0.36270988424855444</v>
      </c>
      <c r="DA16" s="166">
        <f>+'EnrollAge Data'!DA16/'EnrollAge Data'!EC16</f>
        <v>7.6619494150034408E-3</v>
      </c>
      <c r="DB16" s="165">
        <f>+'EnrollAge Data'!DB16/'EnrollAge Data'!ED16</f>
        <v>3.8478339418321836E-3</v>
      </c>
      <c r="DC16" s="165">
        <f>+'EnrollAge Data'!DC16/'EnrollAge Data'!EE16</f>
        <v>3.5013045920026225E-3</v>
      </c>
      <c r="DD16" s="165">
        <f>+'EnrollAge Data'!DD16/'EnrollAge Data'!EF16</f>
        <v>2.8991321324935478E-3</v>
      </c>
      <c r="DE16" s="165">
        <f>+'EnrollAge Data'!DE16/'EnrollAge Data'!EG16</f>
        <v>2.7746415193467154E-3</v>
      </c>
      <c r="DF16" s="165">
        <f>+'EnrollAge Data'!DF16/'EnrollAge Data'!EH16</f>
        <v>2.6017803377405418E-3</v>
      </c>
      <c r="DG16" s="165">
        <f>+'EnrollAge Data'!DG16/'EnrollAge Data'!EI16</f>
        <v>2.2436104472148654E-3</v>
      </c>
      <c r="DH16" s="165">
        <f>+'EnrollAge Data'!DH16/'EnrollAge Data'!EJ16</f>
        <v>2.1366992022989646E-3</v>
      </c>
      <c r="DI16" s="165">
        <f>+'EnrollAge Data'!DI16/'EnrollAge Data'!EK16</f>
        <v>2.3112296697390161E-3</v>
      </c>
      <c r="DJ16" s="165">
        <f>+'EnrollAge Data'!DJ16/'EnrollAge Data'!EL16</f>
        <v>2.1368306653576172E-3</v>
      </c>
      <c r="DK16" s="165">
        <f>+'EnrollAge Data'!DK16/'EnrollAge Data'!EM16</f>
        <v>2.1332859269794003E-3</v>
      </c>
      <c r="DL16" s="165">
        <f>+'EnrollAge Data'!DL16/'EnrollAge Data'!EN16</f>
        <v>1.9402014610621038E-3</v>
      </c>
      <c r="DM16" s="169">
        <f>+'EnrollAge Data'!DM16/'EnrollAge Data'!EA16</f>
        <v>5.8141706403057733E-3</v>
      </c>
      <c r="DN16" s="170">
        <f>+'EnrollAge Data'!DN16/'EnrollAge Data'!EB16</f>
        <v>6.9571309868819145E-3</v>
      </c>
      <c r="DO16" s="170">
        <f>+'EnrollAge Data'!DO16/'EnrollAge Data'!EC16</f>
        <v>7.5597900894700618E-3</v>
      </c>
      <c r="DP16" s="170">
        <f>+'EnrollAge Data'!DP16/'EnrollAge Data'!ED16</f>
        <v>3.9395132368723338E-3</v>
      </c>
      <c r="DQ16" s="170">
        <f>+'EnrollAge Data'!DQ16/'EnrollAge Data'!EE16</f>
        <v>1.8057380551233786E-3</v>
      </c>
      <c r="DR16" s="170">
        <f>+'EnrollAge Data'!DR16/'EnrollAge Data'!EF16</f>
        <v>1.8774822481646407E-3</v>
      </c>
      <c r="DS16" s="170">
        <f>+'EnrollAge Data'!DS16/'EnrollAge Data'!EG16</f>
        <v>1.1027842397330687E-2</v>
      </c>
      <c r="DT16" s="170">
        <f>+'EnrollAge Data'!DT16/'EnrollAge Data'!EH16</f>
        <v>8.3546836721336004E-3</v>
      </c>
      <c r="DU16" s="170">
        <f>+'EnrollAge Data'!DU16/'EnrollAge Data'!EI16</f>
        <v>1.8646512929827962E-3</v>
      </c>
      <c r="DV16" s="170">
        <f>+'EnrollAge Data'!DV16/'EnrollAge Data'!EJ16</f>
        <v>2.4153990982510032E-3</v>
      </c>
      <c r="DW16" s="170">
        <f>+'EnrollAge Data'!DW16/'EnrollAge Data'!EK16</f>
        <v>1.4114227698923019E-3</v>
      </c>
      <c r="DX16" s="170">
        <f>+'EnrollAge Data'!DX16/'EnrollAge Data'!EL16</f>
        <v>4.9159355765680153E-3</v>
      </c>
      <c r="DY16" s="170">
        <f>+'EnrollAge Data'!DY16/'EnrollAge Data'!EM16</f>
        <v>3.1640322522747356E-3</v>
      </c>
      <c r="DZ16" s="170">
        <f>+'EnrollAge Data'!DZ16/'EnrollAge Data'!EN16</f>
        <v>2.1071005114760484E-3</v>
      </c>
    </row>
    <row r="17" spans="1:130">
      <c r="A17" s="149" t="s">
        <v>14</v>
      </c>
      <c r="B17" s="165">
        <f>+'EnrollAge Data'!B17/'EnrollAge Data'!EA17</f>
        <v>3.4332030684614272E-3</v>
      </c>
      <c r="C17" s="165">
        <f>+'EnrollAge Data'!C17/'EnrollAge Data'!EB17</f>
        <v>5.6978760910977796E-3</v>
      </c>
      <c r="D17" s="165">
        <f>+'EnrollAge Data'!D17/'EnrollAge Data'!EC17</f>
        <v>3.8575538314009239E-3</v>
      </c>
      <c r="E17" s="165">
        <f>+'EnrollAge Data'!E17/'EnrollAge Data'!ED17</f>
        <v>7.5541059429269572E-3</v>
      </c>
      <c r="F17" s="165">
        <f>+'EnrollAge Data'!F17/'EnrollAge Data'!EE17</f>
        <v>9.2843027941225172E-3</v>
      </c>
      <c r="G17" s="165">
        <f>+'EnrollAge Data'!G17/'EnrollAge Data'!EF17</f>
        <v>7.8090958990929002E-3</v>
      </c>
      <c r="H17" s="165">
        <f>+'EnrollAge Data'!H17/'EnrollAge Data'!EG17</f>
        <v>8.4387478707659662E-3</v>
      </c>
      <c r="I17" s="165">
        <f>+'EnrollAge Data'!I17/'EnrollAge Data'!EH17</f>
        <v>9.0365413494217142E-3</v>
      </c>
      <c r="J17" s="165">
        <f>+'EnrollAge Data'!J17/'EnrollAge Data'!EI17</f>
        <v>9.3030642840298203E-3</v>
      </c>
      <c r="K17" s="165">
        <f>+'EnrollAge Data'!K17/'EnrollAge Data'!EJ17</f>
        <v>1.2775590835027613E-2</v>
      </c>
      <c r="L17" s="165">
        <f>+'EnrollAge Data'!L17/'EnrollAge Data'!EK17</f>
        <v>2.0597726545919702E-2</v>
      </c>
      <c r="M17" s="165">
        <f>+'EnrollAge Data'!M17/'EnrollAge Data'!EL17</f>
        <v>3.4059603222732389E-2</v>
      </c>
      <c r="N17" s="165">
        <f>+'EnrollAge Data'!N17/'EnrollAge Data'!EM17</f>
        <v>2.5860945280116791E-2</v>
      </c>
      <c r="O17" s="165">
        <f>+'EnrollAge Data'!O17/'EnrollAge Data'!EN17</f>
        <v>2.9040684119748118E-2</v>
      </c>
      <c r="P17" s="166">
        <f>+'EnrollAge Data'!P17/'EnrollAge Data'!EA17</f>
        <v>0.53672600955275729</v>
      </c>
      <c r="Q17" s="165">
        <f>+'EnrollAge Data'!Q17/'EnrollAge Data'!EB17</f>
        <v>0.43108242586221601</v>
      </c>
      <c r="R17" s="165">
        <f>+'EnrollAge Data'!R17/'EnrollAge Data'!EC17</f>
        <v>0.60906307209484789</v>
      </c>
      <c r="S17" s="165">
        <f>+'EnrollAge Data'!S17/'EnrollAge Data'!ED17</f>
        <v>0.5425647962300375</v>
      </c>
      <c r="T17" s="165">
        <f>+'EnrollAge Data'!T17/'EnrollAge Data'!EE17</f>
        <v>0.54722188490114043</v>
      </c>
      <c r="U17" s="165">
        <f>+'EnrollAge Data'!U17/'EnrollAge Data'!EF17</f>
        <v>0.57181255906336115</v>
      </c>
      <c r="V17" s="165">
        <f>+'EnrollAge Data'!V17/'EnrollAge Data'!EG17</f>
        <v>0.59972634106838685</v>
      </c>
      <c r="W17" s="165">
        <f>+'EnrollAge Data'!W17/'EnrollAge Data'!EH17</f>
        <v>0.61382090260031086</v>
      </c>
      <c r="X17" s="165">
        <f>+'EnrollAge Data'!X17/'EnrollAge Data'!EI17</f>
        <v>0.59696026104408006</v>
      </c>
      <c r="Y17" s="165">
        <f>+'EnrollAge Data'!Y17/'EnrollAge Data'!EJ17</f>
        <v>0.61230071183784895</v>
      </c>
      <c r="Z17" s="165">
        <f>+'EnrollAge Data'!Z17/'EnrollAge Data'!EK17</f>
        <v>0.61516023684236032</v>
      </c>
      <c r="AA17" s="165">
        <f>+'EnrollAge Data'!AA17/'EnrollAge Data'!EL17</f>
        <v>0.60236940136879491</v>
      </c>
      <c r="AB17" s="165">
        <f>+'EnrollAge Data'!AB17/'EnrollAge Data'!EM17</f>
        <v>0.60427800516176122</v>
      </c>
      <c r="AC17" s="165">
        <f>+'EnrollAge Data'!AC17/'EnrollAge Data'!EN17</f>
        <v>0.60922058697039794</v>
      </c>
      <c r="AD17" s="166">
        <f>+'EnrollAge Data'!AD17/'EnrollAge Data'!EA17</f>
        <v>0.26378926038500505</v>
      </c>
      <c r="AE17" s="165">
        <f>+'EnrollAge Data'!AE17/'EnrollAge Data'!EB17</f>
        <v>0.12886184640755169</v>
      </c>
      <c r="AF17" s="165">
        <f>+'EnrollAge Data'!AF17/'EnrollAge Data'!EC17</f>
        <v>0.21272665853020661</v>
      </c>
      <c r="AG17" s="165">
        <f>+'EnrollAge Data'!AG17/'EnrollAge Data'!ED17</f>
        <v>0.24007875905401868</v>
      </c>
      <c r="AH17" s="165">
        <f>+'EnrollAge Data'!AH17/'EnrollAge Data'!EE17</f>
        <v>0.23620326109755693</v>
      </c>
      <c r="AI17" s="165">
        <f>+'EnrollAge Data'!AI17/'EnrollAge Data'!EF17</f>
        <v>0.22964400708477395</v>
      </c>
      <c r="AJ17" s="165">
        <f>+'EnrollAge Data'!AJ17/'EnrollAge Data'!EG17</f>
        <v>0.21381698360838849</v>
      </c>
      <c r="AK17" s="165">
        <f>+'EnrollAge Data'!AK17/'EnrollAge Data'!EH17</f>
        <v>0.20288747793555867</v>
      </c>
      <c r="AL17" s="165">
        <f>+'EnrollAge Data'!AL17/'EnrollAge Data'!EI17</f>
        <v>0.21581857821456243</v>
      </c>
      <c r="AM17" s="165">
        <f>+'EnrollAge Data'!AM17/'EnrollAge Data'!EJ17</f>
        <v>0.22252022321235454</v>
      </c>
      <c r="AN17" s="165">
        <f>+'EnrollAge Data'!AN17/'EnrollAge Data'!EK17</f>
        <v>0.21918578170576891</v>
      </c>
      <c r="AO17" s="165">
        <f>+'EnrollAge Data'!AO17/'EnrollAge Data'!EL17</f>
        <v>0.22212163215801783</v>
      </c>
      <c r="AP17" s="165">
        <f>+'EnrollAge Data'!AP17/'EnrollAge Data'!EM17</f>
        <v>0.2238501177472475</v>
      </c>
      <c r="AQ17" s="166">
        <f>+'EnrollAge Data'!AQ17/'EnrollAge Data'!EA17</f>
        <v>0.19570994355188884</v>
      </c>
      <c r="AR17" s="165">
        <f>+'EnrollAge Data'!AR17/'EnrollAge Data'!EB17</f>
        <v>7.965084871058542E-2</v>
      </c>
      <c r="AS17" s="165">
        <f>+'EnrollAge Data'!AS17/'EnrollAge Data'!EC17</f>
        <v>0.16857183331880393</v>
      </c>
      <c r="AT17" s="165">
        <f>+'EnrollAge Data'!AT17/'EnrollAge Data'!ED17</f>
        <v>0.20813879919713763</v>
      </c>
      <c r="AU17" s="165">
        <f>+'EnrollAge Data'!AU17/'EnrollAge Data'!EE17</f>
        <v>0.20315622136603997</v>
      </c>
      <c r="AV17" s="165">
        <f>+'EnrollAge Data'!AV17/'EnrollAge Data'!EF17</f>
        <v>0.18984025305997726</v>
      </c>
      <c r="AW17" s="165">
        <f>+'EnrollAge Data'!AW17/'EnrollAge Data'!EG17</f>
        <v>0.17499092457624751</v>
      </c>
      <c r="AX17" s="165">
        <f>+'EnrollAge Data'!AX17/'EnrollAge Data'!EH17</f>
        <v>0.16732618489343204</v>
      </c>
      <c r="AY17" s="165">
        <f>+'EnrollAge Data'!AY17/'EnrollAge Data'!EI17</f>
        <v>0.16060660021849929</v>
      </c>
      <c r="AZ17" s="165">
        <f>+'EnrollAge Data'!AZ17/'EnrollAge Data'!EJ17</f>
        <v>0.15089904976135887</v>
      </c>
      <c r="BA17" s="165">
        <f>+'EnrollAge Data'!BA17/'EnrollAge Data'!EK17</f>
        <v>0.14218294231086046</v>
      </c>
      <c r="BB17" s="165">
        <f>+'EnrollAge Data'!BB17/'EnrollAge Data'!EL17</f>
        <v>0.13941349735770597</v>
      </c>
      <c r="BC17" s="165">
        <f>+'EnrollAge Data'!BC17/'EnrollAge Data'!EM17</f>
        <v>0.14473352624764288</v>
      </c>
      <c r="BD17" s="166">
        <f>+'EnrollAge Data'!BD17/'EnrollAge Data'!EA17</f>
        <v>0.99622521348965121</v>
      </c>
      <c r="BE17" s="165">
        <f>+'EnrollAge Data'!BE17/'EnrollAge Data'!EB17</f>
        <v>0.63959512098035309</v>
      </c>
      <c r="BF17" s="165">
        <f>+'EnrollAge Data'!BF17/'EnrollAge Data'!EC17</f>
        <v>0.99036156394385844</v>
      </c>
      <c r="BG17" s="165">
        <f>+'EnrollAge Data'!BG17/'EnrollAge Data'!ED17</f>
        <v>0.99078235448119378</v>
      </c>
      <c r="BH17" s="165">
        <f>+'EnrollAge Data'!BH17/'EnrollAge Data'!EE17</f>
        <v>0.98658136736473734</v>
      </c>
      <c r="BI17" s="165">
        <f>+'EnrollAge Data'!BI17/'EnrollAge Data'!EF17</f>
        <v>0.99129681920811241</v>
      </c>
      <c r="BJ17" s="165">
        <f>+'EnrollAge Data'!BJ17/'EnrollAge Data'!EG17</f>
        <v>0.9885342492530228</v>
      </c>
      <c r="BK17" s="165">
        <f>+'EnrollAge Data'!BK17/'EnrollAge Data'!EH17</f>
        <v>0.98403456542930157</v>
      </c>
      <c r="BL17" s="165">
        <f>+'EnrollAge Data'!BL17/'EnrollAge Data'!EI17</f>
        <v>0.97338543947714185</v>
      </c>
      <c r="BM17" s="165">
        <f>+'EnrollAge Data'!BM17/'EnrollAge Data'!EJ17</f>
        <v>0.98571998481156242</v>
      </c>
      <c r="BN17" s="165">
        <f>+'EnrollAge Data'!BN17/'EnrollAge Data'!EK17</f>
        <v>0.97652896085898966</v>
      </c>
      <c r="BO17" s="165">
        <f>+'EnrollAge Data'!BO17/'EnrollAge Data'!EL17</f>
        <v>0.96390453088451877</v>
      </c>
      <c r="BP17" s="165">
        <f>+'EnrollAge Data'!BP17/'EnrollAge Data'!EM17</f>
        <v>0.97286164915665163</v>
      </c>
      <c r="BQ17" s="166">
        <f>+'EnrollAge Data'!BQ17/'EnrollAge Data'!EC17</f>
        <v>0.36433179321767939</v>
      </c>
      <c r="BR17" s="165">
        <f>+'EnrollAge Data'!BR17/'EnrollAge Data'!ED17</f>
        <v>0.41953922680862205</v>
      </c>
      <c r="BS17" s="165">
        <f>+'EnrollAge Data'!BS17/'EnrollAge Data'!EE17</f>
        <v>0.407289447247276</v>
      </c>
      <c r="BT17" s="165">
        <f>+'EnrollAge Data'!BT17/'EnrollAge Data'!EF17</f>
        <v>0.38596173543009443</v>
      </c>
      <c r="BU17" s="165">
        <f>+'EnrollAge Data'!BU17/'EnrollAge Data'!EG17</f>
        <v>0.35535170757588452</v>
      </c>
      <c r="BV17" s="165">
        <f>+'EnrollAge Data'!BV17/'EnrollAge Data'!EH17</f>
        <v>0.31113628579708619</v>
      </c>
      <c r="BW17" s="165">
        <f>+'EnrollAge Data'!BW17/'EnrollAge Data'!EI17</f>
        <v>0.34304869068875404</v>
      </c>
      <c r="BX17" s="165">
        <f>+'EnrollAge Data'!BX17/'EnrollAge Data'!EJ17</f>
        <v>0.34107174614160812</v>
      </c>
      <c r="BY17" s="165">
        <f>+'EnrollAge Data'!BY17/'EnrollAge Data'!EK17</f>
        <v>0.330188679245283</v>
      </c>
      <c r="BZ17" s="165">
        <f>+'EnrollAge Data'!BZ17/'EnrollAge Data'!EL17</f>
        <v>0.33116607467729359</v>
      </c>
      <c r="CA17" s="165">
        <f>+'EnrollAge Data'!CA17/'EnrollAge Data'!EM17</f>
        <v>0.3364660184050679</v>
      </c>
      <c r="CB17" s="165">
        <f>+'EnrollAge Data'!CB17/'EnrollAge Data'!EN17</f>
        <v>0.32714794678062625</v>
      </c>
      <c r="CC17" s="166">
        <f>+'EnrollAge Data'!CC17/'EnrollAge Data'!EC17</f>
        <v>1.4798186731758348E-2</v>
      </c>
      <c r="CD17" s="165">
        <f>+'EnrollAge Data'!CD17/'EnrollAge Data'!ED17</f>
        <v>2.5149445850423249E-2</v>
      </c>
      <c r="CE17" s="165">
        <f>+'EnrollAge Data'!CE17/'EnrollAge Data'!EE17</f>
        <v>2.7129814645132089E-2</v>
      </c>
      <c r="CF17" s="165">
        <f>+'EnrollAge Data'!CF17/'EnrollAge Data'!EF17</f>
        <v>2.8701256811738542E-2</v>
      </c>
      <c r="CG17" s="165">
        <f>+'EnrollAge Data'!CG17/'EnrollAge Data'!EG17</f>
        <v>4.3416827231856137E-2</v>
      </c>
      <c r="CH17" s="165">
        <f>+'EnrollAge Data'!CH17/'EnrollAge Data'!EH17</f>
        <v>5.5199304476117712E-2</v>
      </c>
      <c r="CI17" s="165">
        <f>+'EnrollAge Data'!CI17/'EnrollAge Data'!EI17</f>
        <v>3.0031619830494606E-2</v>
      </c>
      <c r="CJ17" s="165">
        <f>+'EnrollAge Data'!CJ17/'EnrollAge Data'!EJ17</f>
        <v>2.8891676640086902E-2</v>
      </c>
      <c r="CK17" s="165">
        <f>+'EnrollAge Data'!CK17/'EnrollAge Data'!EK17</f>
        <v>2.8418176003721256E-2</v>
      </c>
      <c r="CL17" s="165">
        <f>+'EnrollAge Data'!CL17/'EnrollAge Data'!EL17</f>
        <v>2.8042969765225679E-2</v>
      </c>
      <c r="CM17" s="165">
        <f>+'EnrollAge Data'!CM17/'EnrollAge Data'!EM17</f>
        <v>2.9562814463359316E-2</v>
      </c>
      <c r="CN17" s="165">
        <f>+'EnrollAge Data'!CN17/'EnrollAge Data'!EN17</f>
        <v>2.813528477073025E-2</v>
      </c>
      <c r="CO17" s="167">
        <f>+'EnrollAge Data'!CO17/'EnrollAge Data'!EC17</f>
        <v>0.3791299799494377</v>
      </c>
      <c r="CP17" s="168">
        <f>+'EnrollAge Data'!CP17/'EnrollAge Data'!ED17</f>
        <v>0.44468867265904527</v>
      </c>
      <c r="CQ17" s="168">
        <f>+'EnrollAge Data'!CQ17/'EnrollAge Data'!EE17</f>
        <v>0.43441926189240809</v>
      </c>
      <c r="CR17" s="168">
        <f>+'EnrollAge Data'!CR17/'EnrollAge Data'!EF17</f>
        <v>0.41466299224183301</v>
      </c>
      <c r="CS17" s="168">
        <f>+'EnrollAge Data'!CS17/'EnrollAge Data'!EG17</f>
        <v>0.39876853480774066</v>
      </c>
      <c r="CT17" s="168">
        <f>+'EnrollAge Data'!CT17/'EnrollAge Data'!EH17</f>
        <v>0.36633559027320389</v>
      </c>
      <c r="CU17" s="168">
        <f>+'EnrollAge Data'!CU17/'EnrollAge Data'!EI17</f>
        <v>0.37308031051924861</v>
      </c>
      <c r="CV17" s="168">
        <f>+'EnrollAge Data'!CV17/'EnrollAge Data'!EJ17</f>
        <v>0.36996342278169503</v>
      </c>
      <c r="CW17" s="168">
        <f>+'EnrollAge Data'!CW17/'EnrollAge Data'!EK17</f>
        <v>0.35860685524900426</v>
      </c>
      <c r="CX17" s="168">
        <f>+'EnrollAge Data'!CX17/'EnrollAge Data'!EL17</f>
        <v>0.35920904444251928</v>
      </c>
      <c r="CY17" s="168">
        <f>+'EnrollAge Data'!CY17/'EnrollAge Data'!EM17</f>
        <v>0.36602883286842725</v>
      </c>
      <c r="CZ17" s="168">
        <f>+'EnrollAge Data'!CZ17/'EnrollAge Data'!EN17</f>
        <v>0.35528323155135649</v>
      </c>
      <c r="DA17" s="166">
        <f>+'EnrollAge Data'!DA17/'EnrollAge Data'!EC17</f>
        <v>2.1685118995728361E-3</v>
      </c>
      <c r="DB17" s="165">
        <f>+'EnrollAge Data'!DB17/'EnrollAge Data'!ED17</f>
        <v>3.5288855921110046E-3</v>
      </c>
      <c r="DC17" s="165">
        <f>+'EnrollAge Data'!DC17/'EnrollAge Data'!EE17</f>
        <v>4.9402205711888544E-3</v>
      </c>
      <c r="DD17" s="165">
        <f>+'EnrollAge Data'!DD17/'EnrollAge Data'!EF17</f>
        <v>4.8212679029182252E-3</v>
      </c>
      <c r="DE17" s="165">
        <f>+'EnrollAge Data'!DE17/'EnrollAge Data'!EG17</f>
        <v>4.4343916673647765E-3</v>
      </c>
      <c r="DF17" s="165">
        <f>+'EnrollAge Data'!DF17/'EnrollAge Data'!EH17</f>
        <v>3.8780725557868113E-3</v>
      </c>
      <c r="DG17" s="165">
        <f>+'EnrollAge Data'!DG17/'EnrollAge Data'!EI17</f>
        <v>3.3448679138131012E-3</v>
      </c>
      <c r="DH17" s="165">
        <f>+'EnrollAge Data'!DH17/'EnrollAge Data'!EJ17</f>
        <v>3.4558501920183798E-3</v>
      </c>
      <c r="DI17" s="165">
        <f>+'EnrollAge Data'!DI17/'EnrollAge Data'!EK17</f>
        <v>2.7618687676250835E-3</v>
      </c>
      <c r="DJ17" s="165">
        <f>+'EnrollAge Data'!DJ17/'EnrollAge Data'!EL17</f>
        <v>2.3260850732045395E-3</v>
      </c>
      <c r="DK17" s="165">
        <f>+'EnrollAge Data'!DK17/'EnrollAge Data'!EM17</f>
        <v>2.5548111264631509E-3</v>
      </c>
      <c r="DL17" s="165">
        <f>+'EnrollAge Data'!DL17/'EnrollAge Data'!EN17</f>
        <v>2.3812002879169932E-3</v>
      </c>
      <c r="DM17" s="169">
        <f>+'EnrollAge Data'!DM17/'EnrollAge Data'!EA17</f>
        <v>3.4158344188739328E-4</v>
      </c>
      <c r="DN17" s="170">
        <f>+'EnrollAge Data'!DN17/'EnrollAge Data'!EB17</f>
        <v>0.35470700292854906</v>
      </c>
      <c r="DO17" s="170">
        <f>+'EnrollAge Data'!DO17/'EnrollAge Data'!EC17</f>
        <v>5.7808822247406499E-3</v>
      </c>
      <c r="DP17" s="170">
        <f>+'EnrollAge Data'!DP17/'EnrollAge Data'!ED17</f>
        <v>1.6635395758792216E-3</v>
      </c>
      <c r="DQ17" s="170">
        <f>+'EnrollAge Data'!DQ17/'EnrollAge Data'!EE17</f>
        <v>4.1343298411401696E-3</v>
      </c>
      <c r="DR17" s="170">
        <f>+'EnrollAge Data'!DR17/'EnrollAge Data'!EF17</f>
        <v>8.9408489279469436E-4</v>
      </c>
      <c r="DS17" s="170">
        <f>+'EnrollAge Data'!DS17/'EnrollAge Data'!EG17</f>
        <v>3.0270028762112199E-3</v>
      </c>
      <c r="DT17" s="170">
        <f>+'EnrollAge Data'!DT17/'EnrollAge Data'!EH17</f>
        <v>6.9288932212767081E-3</v>
      </c>
      <c r="DU17" s="170">
        <f>+'EnrollAge Data'!DU17/'EnrollAge Data'!EI17</f>
        <v>1.7311496238828383E-2</v>
      </c>
      <c r="DV17" s="170">
        <f>+'EnrollAge Data'!DV17/'EnrollAge Data'!EJ17</f>
        <v>1.5044243534099485E-3</v>
      </c>
      <c r="DW17" s="170">
        <f>+'EnrollAge Data'!DW17/'EnrollAge Data'!EK17</f>
        <v>2.8733125950906571E-3</v>
      </c>
      <c r="DX17" s="170">
        <f>+'EnrollAge Data'!DX17/'EnrollAge Data'!EL17</f>
        <v>2.0358658927488523E-3</v>
      </c>
      <c r="DY17" s="170">
        <f>+'EnrollAge Data'!DY17/'EnrollAge Data'!EM17</f>
        <v>1.2774055632315754E-3</v>
      </c>
      <c r="DZ17" s="170">
        <f>+'EnrollAge Data'!DZ17/'EnrollAge Data'!EN17</f>
        <v>4.0742970705804063E-3</v>
      </c>
    </row>
    <row r="18" spans="1:130">
      <c r="A18" s="149" t="s">
        <v>26</v>
      </c>
      <c r="B18" s="165">
        <f>+'EnrollAge Data'!B18/'EnrollAge Data'!EA18</f>
        <v>2.1637626693998407E-3</v>
      </c>
      <c r="C18" s="165">
        <f>+'EnrollAge Data'!C18/'EnrollAge Data'!EB18</f>
        <v>1.7367734852123791E-2</v>
      </c>
      <c r="D18" s="165">
        <f>+'EnrollAge Data'!D18/'EnrollAge Data'!EC18</f>
        <v>2.4377376339391292E-3</v>
      </c>
      <c r="E18" s="165">
        <f>+'EnrollAge Data'!E18/'EnrollAge Data'!ED18</f>
        <v>1.9601466745909821E-2</v>
      </c>
      <c r="F18" s="165">
        <f>+'EnrollAge Data'!F18/'EnrollAge Data'!EE18</f>
        <v>2.1152537076921361E-2</v>
      </c>
      <c r="G18" s="165">
        <f>+'EnrollAge Data'!G18/'EnrollAge Data'!EF18</f>
        <v>2.7717582454985873E-2</v>
      </c>
      <c r="H18" s="165">
        <f>+'EnrollAge Data'!H18/'EnrollAge Data'!EG18</f>
        <v>3.5272782721401108E-2</v>
      </c>
      <c r="I18" s="165">
        <f>+'EnrollAge Data'!I18/'EnrollAge Data'!EH18</f>
        <v>3.4255441306957568E-2</v>
      </c>
      <c r="J18" s="165">
        <f>+'EnrollAge Data'!J18/'EnrollAge Data'!EI18</f>
        <v>3.1897726889562189E-2</v>
      </c>
      <c r="K18" s="165">
        <f>+'EnrollAge Data'!K18/'EnrollAge Data'!EJ18</f>
        <v>3.287810533918762E-2</v>
      </c>
      <c r="L18" s="165">
        <f>+'EnrollAge Data'!L18/'EnrollAge Data'!EK18</f>
        <v>3.5411356800073478E-2</v>
      </c>
      <c r="M18" s="165">
        <f>+'EnrollAge Data'!M18/'EnrollAge Data'!EL18</f>
        <v>3.456076410707553E-2</v>
      </c>
      <c r="N18" s="165">
        <f>+'EnrollAge Data'!N18/'EnrollAge Data'!EM18</f>
        <v>3.6692025445958107E-2</v>
      </c>
      <c r="O18" s="165">
        <f>+'EnrollAge Data'!O18/'EnrollAge Data'!EN18</f>
        <v>3.8779261879275842E-2</v>
      </c>
      <c r="P18" s="166">
        <f>+'EnrollAge Data'!P18/'EnrollAge Data'!EA18</f>
        <v>0.63908581027217859</v>
      </c>
      <c r="Q18" s="165">
        <f>+'EnrollAge Data'!Q18/'EnrollAge Data'!EB18</f>
        <v>0.46144239346737115</v>
      </c>
      <c r="R18" s="165">
        <f>+'EnrollAge Data'!R18/'EnrollAge Data'!EC18</f>
        <v>0.63770488820971816</v>
      </c>
      <c r="S18" s="165">
        <f>+'EnrollAge Data'!S18/'EnrollAge Data'!ED18</f>
        <v>0.61542213799522294</v>
      </c>
      <c r="T18" s="165">
        <f>+'EnrollAge Data'!T18/'EnrollAge Data'!EE18</f>
        <v>0.60585196013882225</v>
      </c>
      <c r="U18" s="165">
        <f>+'EnrollAge Data'!U18/'EnrollAge Data'!EF18</f>
        <v>0.61635031030531318</v>
      </c>
      <c r="V18" s="165">
        <f>+'EnrollAge Data'!V18/'EnrollAge Data'!EG18</f>
        <v>0.61201572762027168</v>
      </c>
      <c r="W18" s="165">
        <f>+'EnrollAge Data'!W18/'EnrollAge Data'!EH18</f>
        <v>0.63731927553630152</v>
      </c>
      <c r="X18" s="165">
        <f>+'EnrollAge Data'!X18/'EnrollAge Data'!EI18</f>
        <v>0.63414434419872734</v>
      </c>
      <c r="Y18" s="165">
        <f>+'EnrollAge Data'!Y18/'EnrollAge Data'!EJ18</f>
        <v>0.64152933797114675</v>
      </c>
      <c r="Z18" s="165">
        <f>+'EnrollAge Data'!Z18/'EnrollAge Data'!EK18</f>
        <v>0.65551652086060019</v>
      </c>
      <c r="AA18" s="165">
        <f>+'EnrollAge Data'!AA18/'EnrollAge Data'!EL18</f>
        <v>0.6523572265442884</v>
      </c>
      <c r="AB18" s="165">
        <f>+'EnrollAge Data'!AB18/'EnrollAge Data'!EM18</f>
        <v>0.64368351012684522</v>
      </c>
      <c r="AC18" s="165">
        <f>+'EnrollAge Data'!AC18/'EnrollAge Data'!EN18</f>
        <v>0.65106420936690401</v>
      </c>
      <c r="AD18" s="166">
        <f>+'EnrollAge Data'!AD18/'EnrollAge Data'!EA18</f>
        <v>0.18480241430361008</v>
      </c>
      <c r="AE18" s="165">
        <f>+'EnrollAge Data'!AE18/'EnrollAge Data'!EB18</f>
        <v>0.13801550813147601</v>
      </c>
      <c r="AF18" s="165">
        <f>+'EnrollAge Data'!AF18/'EnrollAge Data'!EC18</f>
        <v>0.19948819637735207</v>
      </c>
      <c r="AG18" s="165">
        <f>+'EnrollAge Data'!AG18/'EnrollAge Data'!ED18</f>
        <v>0.19646882043576258</v>
      </c>
      <c r="AH18" s="165">
        <f>+'EnrollAge Data'!AH18/'EnrollAge Data'!EE18</f>
        <v>0.19854705337514367</v>
      </c>
      <c r="AI18" s="165">
        <f>+'EnrollAge Data'!AI18/'EnrollAge Data'!EF18</f>
        <v>0.19465843724117587</v>
      </c>
      <c r="AJ18" s="165">
        <f>+'EnrollAge Data'!AJ18/'EnrollAge Data'!EG18</f>
        <v>0.18306775728927277</v>
      </c>
      <c r="AK18" s="165">
        <f>+'EnrollAge Data'!AK18/'EnrollAge Data'!EH18</f>
        <v>0.1801920768307323</v>
      </c>
      <c r="AL18" s="165">
        <f>+'EnrollAge Data'!AL18/'EnrollAge Data'!EI18</f>
        <v>0.18514843377440379</v>
      </c>
      <c r="AM18" s="165">
        <f>+'EnrollAge Data'!AM18/'EnrollAge Data'!EJ18</f>
        <v>0.17854155974986219</v>
      </c>
      <c r="AN18" s="165">
        <f>+'EnrollAge Data'!AN18/'EnrollAge Data'!EK18</f>
        <v>0.17029230098045969</v>
      </c>
      <c r="AO18" s="165">
        <f>+'EnrollAge Data'!AO18/'EnrollAge Data'!EL18</f>
        <v>0.17932678469353419</v>
      </c>
      <c r="AP18" s="165">
        <f>+'EnrollAge Data'!AP18/'EnrollAge Data'!EM18</f>
        <v>0.184156275720956</v>
      </c>
      <c r="AQ18" s="166">
        <f>+'EnrollAge Data'!AQ18/'EnrollAge Data'!EA18</f>
        <v>0.11476483316250996</v>
      </c>
      <c r="AR18" s="165">
        <f>+'EnrollAge Data'!AR18/'EnrollAge Data'!EB18</f>
        <v>9.4167295683798807E-2</v>
      </c>
      <c r="AS18" s="165">
        <f>+'EnrollAge Data'!AS18/'EnrollAge Data'!EC18</f>
        <v>0.14100674925867307</v>
      </c>
      <c r="AT18" s="165">
        <f>+'EnrollAge Data'!AT18/'EnrollAge Data'!ED18</f>
        <v>0.16191955324803481</v>
      </c>
      <c r="AU18" s="165">
        <f>+'EnrollAge Data'!AU18/'EnrollAge Data'!EE18</f>
        <v>0.16394750644452133</v>
      </c>
      <c r="AV18" s="165">
        <f>+'EnrollAge Data'!AV18/'EnrollAge Data'!EF18</f>
        <v>0.15464209941115736</v>
      </c>
      <c r="AW18" s="165">
        <f>+'EnrollAge Data'!AW18/'EnrollAge Data'!EG18</f>
        <v>0.14457647609815605</v>
      </c>
      <c r="AX18" s="165">
        <f>+'EnrollAge Data'!AX18/'EnrollAge Data'!EH18</f>
        <v>0.13843624406284252</v>
      </c>
      <c r="AY18" s="165">
        <f>+'EnrollAge Data'!AY18/'EnrollAge Data'!EI18</f>
        <v>0.14251858131704567</v>
      </c>
      <c r="AZ18" s="165">
        <f>+'EnrollAge Data'!AZ18/'EnrollAge Data'!EJ18</f>
        <v>0.14169090114234667</v>
      </c>
      <c r="BA18" s="165">
        <f>+'EnrollAge Data'!BA18/'EnrollAge Data'!EK18</f>
        <v>0.13399462698904732</v>
      </c>
      <c r="BB18" s="165">
        <f>+'EnrollAge Data'!BB18/'EnrollAge Data'!EL18</f>
        <v>0.13022820239432109</v>
      </c>
      <c r="BC18" s="165">
        <f>+'EnrollAge Data'!BC18/'EnrollAge Data'!EM18</f>
        <v>0.13406819947538864</v>
      </c>
      <c r="BD18" s="166">
        <f>+'EnrollAge Data'!BD18/'EnrollAge Data'!EA18</f>
        <v>0.93865305773829855</v>
      </c>
      <c r="BE18" s="165">
        <f>+'EnrollAge Data'!BE18/'EnrollAge Data'!EB18</f>
        <v>0.69362519728264604</v>
      </c>
      <c r="BF18" s="165">
        <f>+'EnrollAge Data'!BF18/'EnrollAge Data'!EC18</f>
        <v>0.97819983384574338</v>
      </c>
      <c r="BG18" s="165">
        <f>+'EnrollAge Data'!BG18/'EnrollAge Data'!ED18</f>
        <v>0.97381051167902033</v>
      </c>
      <c r="BH18" s="165">
        <f>+'EnrollAge Data'!BH18/'EnrollAge Data'!EE18</f>
        <v>0.9683465199584872</v>
      </c>
      <c r="BI18" s="165">
        <f>+'EnrollAge Data'!BI18/'EnrollAge Data'!EF18</f>
        <v>0.96565084695764647</v>
      </c>
      <c r="BJ18" s="165">
        <f>+'EnrollAge Data'!BJ18/'EnrollAge Data'!EG18</f>
        <v>0.93965996100770044</v>
      </c>
      <c r="BK18" s="165">
        <f>+'EnrollAge Data'!BK18/'EnrollAge Data'!EH18</f>
        <v>0.95594759642987626</v>
      </c>
      <c r="BL18" s="165">
        <f>+'EnrollAge Data'!BL18/'EnrollAge Data'!EI18</f>
        <v>0.9618113592901768</v>
      </c>
      <c r="BM18" s="165">
        <f>+'EnrollAge Data'!BM18/'EnrollAge Data'!EJ18</f>
        <v>0.96176179886335555</v>
      </c>
      <c r="BN18" s="165">
        <f>+'EnrollAge Data'!BN18/'EnrollAge Data'!EK18</f>
        <v>0.95980344883010726</v>
      </c>
      <c r="BO18" s="165">
        <f>+'EnrollAge Data'!BO18/'EnrollAge Data'!EL18</f>
        <v>0.96191221363214374</v>
      </c>
      <c r="BP18" s="165">
        <f>+'EnrollAge Data'!BP18/'EnrollAge Data'!EM18</f>
        <v>0.96190798532318977</v>
      </c>
      <c r="BQ18" s="166">
        <f>+'EnrollAge Data'!BQ18/'EnrollAge Data'!EC18</f>
        <v>0.32325492550346557</v>
      </c>
      <c r="BR18" s="165">
        <f>+'EnrollAge Data'!BR18/'EnrollAge Data'!ED18</f>
        <v>0.33564147706247127</v>
      </c>
      <c r="BS18" s="165">
        <f>+'EnrollAge Data'!BS18/'EnrollAge Data'!EE18</f>
        <v>0.3374920489672027</v>
      </c>
      <c r="BT18" s="165">
        <f>+'EnrollAge Data'!BT18/'EnrollAge Data'!EF18</f>
        <v>0.32411304870715574</v>
      </c>
      <c r="BU18" s="165">
        <f>+'EnrollAge Data'!BU18/'EnrollAge Data'!EG18</f>
        <v>0.30798743097382725</v>
      </c>
      <c r="BV18" s="165">
        <f>+'EnrollAge Data'!BV18/'EnrollAge Data'!EH18</f>
        <v>0.29216034239782868</v>
      </c>
      <c r="BW18" s="165">
        <f>+'EnrollAge Data'!BW18/'EnrollAge Data'!EI18</f>
        <v>0.29784056916874196</v>
      </c>
      <c r="BX18" s="165">
        <f>+'EnrollAge Data'!BX18/'EnrollAge Data'!EJ18</f>
        <v>0.28954496208017333</v>
      </c>
      <c r="BY18" s="165">
        <f>+'EnrollAge Data'!BY18/'EnrollAge Data'!EK18</f>
        <v>0.27450575187710957</v>
      </c>
      <c r="BZ18" s="165">
        <f>+'EnrollAge Data'!BZ18/'EnrollAge Data'!EL18</f>
        <v>0.28152529523608749</v>
      </c>
      <c r="CA18" s="165">
        <f>+'EnrollAge Data'!CA18/'EnrollAge Data'!EM18</f>
        <v>0.28959392620056768</v>
      </c>
      <c r="CB18" s="165">
        <f>+'EnrollAge Data'!CB18/'EnrollAge Data'!EN18</f>
        <v>0.27714044150726797</v>
      </c>
      <c r="CC18" s="166">
        <f>+'EnrollAge Data'!CC18/'EnrollAge Data'!EC18</f>
        <v>1.394119109558721E-2</v>
      </c>
      <c r="CD18" s="165">
        <f>+'EnrollAge Data'!CD18/'EnrollAge Data'!ED18</f>
        <v>1.8143691759085864E-2</v>
      </c>
      <c r="CE18" s="165">
        <f>+'EnrollAge Data'!CE18/'EnrollAge Data'!EE18</f>
        <v>2.013145707558224E-2</v>
      </c>
      <c r="CF18" s="165">
        <f>+'EnrollAge Data'!CF18/'EnrollAge Data'!EF18</f>
        <v>2.1800791930927287E-2</v>
      </c>
      <c r="CG18" s="165">
        <f>+'EnrollAge Data'!CG18/'EnrollAge Data'!EG18</f>
        <v>2.312853299641663E-2</v>
      </c>
      <c r="CH18" s="165">
        <f>+'EnrollAge Data'!CH18/'EnrollAge Data'!EH18</f>
        <v>2.4275797275431912E-2</v>
      </c>
      <c r="CI18" s="165">
        <f>+'EnrollAge Data'!CI18/'EnrollAge Data'!EI18</f>
        <v>2.7788883483220214E-2</v>
      </c>
      <c r="CJ18" s="165">
        <f>+'EnrollAge Data'!CJ18/'EnrollAge Data'!EJ18</f>
        <v>2.8682214745965672E-2</v>
      </c>
      <c r="CK18" s="165">
        <f>+'EnrollAge Data'!CK18/'EnrollAge Data'!EK18</f>
        <v>2.7751371954719755E-2</v>
      </c>
      <c r="CL18" s="165">
        <f>+'EnrollAge Data'!CL18/'EnrollAge Data'!EL18</f>
        <v>2.601888375826519E-2</v>
      </c>
      <c r="CM18" s="165">
        <f>+'EnrollAge Data'!CM18/'EnrollAge Data'!EM18</f>
        <v>2.6545949646541181E-2</v>
      </c>
      <c r="CN18" s="165">
        <f>+'EnrollAge Data'!CN18/'EnrollAge Data'!EN18</f>
        <v>2.8777090023425017E-2</v>
      </c>
      <c r="CO18" s="167">
        <f>+'EnrollAge Data'!CO18/'EnrollAge Data'!EC18</f>
        <v>0.3371961165990528</v>
      </c>
      <c r="CP18" s="168">
        <f>+'EnrollAge Data'!CP18/'EnrollAge Data'!ED18</f>
        <v>0.35378516882155714</v>
      </c>
      <c r="CQ18" s="168">
        <f>+'EnrollAge Data'!CQ18/'EnrollAge Data'!EE18</f>
        <v>0.35762350604278492</v>
      </c>
      <c r="CR18" s="168">
        <f>+'EnrollAge Data'!CR18/'EnrollAge Data'!EF18</f>
        <v>0.345913840638083</v>
      </c>
      <c r="CS18" s="168">
        <f>+'EnrollAge Data'!CS18/'EnrollAge Data'!EG18</f>
        <v>0.33111596397024384</v>
      </c>
      <c r="CT18" s="168">
        <f>+'EnrollAge Data'!CT18/'EnrollAge Data'!EH18</f>
        <v>0.31643613967326062</v>
      </c>
      <c r="CU18" s="168">
        <f>+'EnrollAge Data'!CU18/'EnrollAge Data'!EI18</f>
        <v>0.32562945265196219</v>
      </c>
      <c r="CV18" s="168">
        <f>+'EnrollAge Data'!CV18/'EnrollAge Data'!EJ18</f>
        <v>0.31822717682613905</v>
      </c>
      <c r="CW18" s="168">
        <f>+'EnrollAge Data'!CW18/'EnrollAge Data'!EK18</f>
        <v>0.30225712383182934</v>
      </c>
      <c r="CX18" s="168">
        <f>+'EnrollAge Data'!CX18/'EnrollAge Data'!EL18</f>
        <v>0.30754417899435271</v>
      </c>
      <c r="CY18" s="168">
        <f>+'EnrollAge Data'!CY18/'EnrollAge Data'!EM18</f>
        <v>0.31613987584710884</v>
      </c>
      <c r="CZ18" s="168">
        <f>+'EnrollAge Data'!CZ18/'EnrollAge Data'!EN18</f>
        <v>0.30591753153069295</v>
      </c>
      <c r="DA18" s="166">
        <f>+'EnrollAge Data'!DA18/'EnrollAge Data'!EC18</f>
        <v>3.2988290369723541E-3</v>
      </c>
      <c r="DB18" s="165">
        <f>+'EnrollAge Data'!DB18/'EnrollAge Data'!ED18</f>
        <v>4.6032048622402641E-3</v>
      </c>
      <c r="DC18" s="165">
        <f>+'EnrollAge Data'!DC18/'EnrollAge Data'!EE18</f>
        <v>4.8710537768800709E-3</v>
      </c>
      <c r="DD18" s="165">
        <f>+'EnrollAge Data'!DD18/'EnrollAge Data'!EF18</f>
        <v>3.3866960142502184E-3</v>
      </c>
      <c r="DE18" s="165">
        <f>+'EnrollAge Data'!DE18/'EnrollAge Data'!EG18</f>
        <v>2.7692156884101381E-3</v>
      </c>
      <c r="DF18" s="165">
        <f>+'EnrollAge Data'!DF18/'EnrollAge Data'!EH18</f>
        <v>2.1921812203142127E-3</v>
      </c>
      <c r="DG18" s="165">
        <f>+'EnrollAge Data'!DG18/'EnrollAge Data'!EI18</f>
        <v>2.0375624394872857E-3</v>
      </c>
      <c r="DH18" s="165">
        <f>+'EnrollAge Data'!DH18/'EnrollAge Data'!EJ18</f>
        <v>2.0052840660698332E-3</v>
      </c>
      <c r="DI18" s="165">
        <f>+'EnrollAge Data'!DI18/'EnrollAge Data'!EK18</f>
        <v>2.0298041376776653E-3</v>
      </c>
      <c r="DJ18" s="165">
        <f>+'EnrollAge Data'!DJ18/'EnrollAge Data'!EL18</f>
        <v>2.0108080935025766E-3</v>
      </c>
      <c r="DK18" s="165">
        <f>+'EnrollAge Data'!DK18/'EnrollAge Data'!EM18</f>
        <v>2.0845993492357752E-3</v>
      </c>
      <c r="DL18" s="165">
        <f>+'EnrollAge Data'!DL18/'EnrollAge Data'!EN18</f>
        <v>2.4859992863902206E-3</v>
      </c>
      <c r="DM18" s="169">
        <f>+'EnrollAge Data'!DM18/'EnrollAge Data'!EA18</f>
        <v>5.9183179592301557E-2</v>
      </c>
      <c r="DN18" s="170">
        <f>+'EnrollAge Data'!DN18/'EnrollAge Data'!EB18</f>
        <v>0.28900706786523023</v>
      </c>
      <c r="DO18" s="170">
        <f>+'EnrollAge Data'!DO18/'EnrollAge Data'!EC18</f>
        <v>1.9362428520317512E-2</v>
      </c>
      <c r="DP18" s="170">
        <f>+'EnrollAge Data'!DP18/'EnrollAge Data'!ED18</f>
        <v>6.5880215750698046E-3</v>
      </c>
      <c r="DQ18" s="170">
        <f>+'EnrollAge Data'!DQ18/'EnrollAge Data'!EE18</f>
        <v>1.0500942964591401E-2</v>
      </c>
      <c r="DR18" s="170">
        <f>+'EnrollAge Data'!DR18/'EnrollAge Data'!EF18</f>
        <v>6.6315705873676804E-3</v>
      </c>
      <c r="DS18" s="170">
        <f>+'EnrollAge Data'!DS18/'EnrollAge Data'!EG18</f>
        <v>2.5067256270898456E-2</v>
      </c>
      <c r="DT18" s="170">
        <f>+'EnrollAge Data'!DT18/'EnrollAge Data'!EH18</f>
        <v>9.7969622631661358E-3</v>
      </c>
      <c r="DU18" s="170">
        <f>+'EnrollAge Data'!DU18/'EnrollAge Data'!EI18</f>
        <v>6.2909138202609811E-3</v>
      </c>
      <c r="DV18" s="170">
        <f>+'EnrollAge Data'!DV18/'EnrollAge Data'!EJ18</f>
        <v>5.3600957974568059E-3</v>
      </c>
      <c r="DW18" s="170">
        <f>+'EnrollAge Data'!DW18/'EnrollAge Data'!EK18</f>
        <v>4.7851943698192919E-3</v>
      </c>
      <c r="DX18" s="170">
        <f>+'EnrollAge Data'!DX18/'EnrollAge Data'!EL18</f>
        <v>3.5270222607807285E-3</v>
      </c>
      <c r="DY18" s="170">
        <f>+'EnrollAge Data'!DY18/'EnrollAge Data'!EM18</f>
        <v>1.3999892308520705E-3</v>
      </c>
      <c r="DZ18" s="170">
        <f>+'EnrollAge Data'!DZ18/'EnrollAge Data'!EN18</f>
        <v>1.7529979367369418E-3</v>
      </c>
    </row>
    <row r="19" spans="1:130">
      <c r="A19" s="149" t="s">
        <v>15</v>
      </c>
      <c r="B19" s="165">
        <f>+'EnrollAge Data'!B19/'EnrollAge Data'!EA19</f>
        <v>1.1697670852767624E-2</v>
      </c>
      <c r="C19" s="165">
        <f>+'EnrollAge Data'!C19/'EnrollAge Data'!EB19</f>
        <v>8.4389535149360789E-3</v>
      </c>
      <c r="D19" s="165">
        <f>+'EnrollAge Data'!D19/'EnrollAge Data'!EC19</f>
        <v>9.5151275825274533E-3</v>
      </c>
      <c r="E19" s="165">
        <f>+'EnrollAge Data'!E19/'EnrollAge Data'!ED19</f>
        <v>1.178549896350377E-2</v>
      </c>
      <c r="F19" s="165">
        <f>+'EnrollAge Data'!F19/'EnrollAge Data'!EE19</f>
        <v>1.2745078161432249E-2</v>
      </c>
      <c r="G19" s="165">
        <f>+'EnrollAge Data'!G19/'EnrollAge Data'!EF19</f>
        <v>1.287381896617271E-2</v>
      </c>
      <c r="H19" s="165">
        <f>+'EnrollAge Data'!H19/'EnrollAge Data'!EG19</f>
        <v>1.2798766383962991E-2</v>
      </c>
      <c r="I19" s="165">
        <f>+'EnrollAge Data'!I19/'EnrollAge Data'!EH19</f>
        <v>1.6504599008254232E-2</v>
      </c>
      <c r="J19" s="165">
        <f>+'EnrollAge Data'!J19/'EnrollAge Data'!EI19</f>
        <v>1.4942026876243148E-2</v>
      </c>
      <c r="K19" s="165">
        <f>+'EnrollAge Data'!K19/'EnrollAge Data'!EJ19</f>
        <v>1.8055604620765182E-2</v>
      </c>
      <c r="L19" s="165">
        <f>+'EnrollAge Data'!L19/'EnrollAge Data'!EK19</f>
        <v>2.321809359101365E-2</v>
      </c>
      <c r="M19" s="165">
        <f>+'EnrollAge Data'!M19/'EnrollAge Data'!EL19</f>
        <v>2.9369174073271189E-2</v>
      </c>
      <c r="N19" s="165">
        <f>+'EnrollAge Data'!N19/'EnrollAge Data'!EM19</f>
        <v>3.0044964670615945E-2</v>
      </c>
      <c r="O19" s="165">
        <f>+'EnrollAge Data'!O19/'EnrollAge Data'!EN19</f>
        <v>4.1292501116213333E-2</v>
      </c>
      <c r="P19" s="166">
        <f>+'EnrollAge Data'!P19/'EnrollAge Data'!EA19</f>
        <v>0.60061728089743149</v>
      </c>
      <c r="Q19" s="165">
        <f>+'EnrollAge Data'!Q19/'EnrollAge Data'!EB19</f>
        <v>0.58831888004532451</v>
      </c>
      <c r="R19" s="165">
        <f>+'EnrollAge Data'!R19/'EnrollAge Data'!EC19</f>
        <v>0.57888103780005207</v>
      </c>
      <c r="S19" s="165">
        <f>+'EnrollAge Data'!S19/'EnrollAge Data'!ED19</f>
        <v>0.58584336105582213</v>
      </c>
      <c r="T19" s="165">
        <f>+'EnrollAge Data'!T19/'EnrollAge Data'!EE19</f>
        <v>0.57751464893250337</v>
      </c>
      <c r="U19" s="165">
        <f>+'EnrollAge Data'!U19/'EnrollAge Data'!EF19</f>
        <v>0.59606141976173233</v>
      </c>
      <c r="V19" s="165">
        <f>+'EnrollAge Data'!V19/'EnrollAge Data'!EG19</f>
        <v>0.6133167269636044</v>
      </c>
      <c r="W19" s="165">
        <f>+'EnrollAge Data'!W19/'EnrollAge Data'!EH19</f>
        <v>0.6158416301144144</v>
      </c>
      <c r="X19" s="165">
        <f>+'EnrollAge Data'!X19/'EnrollAge Data'!EI19</f>
        <v>0.61937015102493198</v>
      </c>
      <c r="Y19" s="165">
        <f>+'EnrollAge Data'!Y19/'EnrollAge Data'!EJ19</f>
        <v>0.61708058077507333</v>
      </c>
      <c r="Z19" s="165">
        <f>+'EnrollAge Data'!Z19/'EnrollAge Data'!EK19</f>
        <v>0.62320466108098127</v>
      </c>
      <c r="AA19" s="165">
        <f>+'EnrollAge Data'!AA19/'EnrollAge Data'!EL19</f>
        <v>0.60197991184334132</v>
      </c>
      <c r="AB19" s="165">
        <f>+'EnrollAge Data'!AB19/'EnrollAge Data'!EM19</f>
        <v>0.59835843266005284</v>
      </c>
      <c r="AC19" s="165">
        <f>+'EnrollAge Data'!AC19/'EnrollAge Data'!EN19</f>
        <v>0.60792378406668302</v>
      </c>
      <c r="AD19" s="166">
        <f>+'EnrollAge Data'!AD19/'EnrollAge Data'!EA19</f>
        <v>0.22783501585244612</v>
      </c>
      <c r="AE19" s="165">
        <f>+'EnrollAge Data'!AE19/'EnrollAge Data'!EB19</f>
        <v>0.2267277695028008</v>
      </c>
      <c r="AF19" s="165">
        <f>+'EnrollAge Data'!AF19/'EnrollAge Data'!EC19</f>
        <v>0.22253635912990144</v>
      </c>
      <c r="AG19" s="165">
        <f>+'EnrollAge Data'!AG19/'EnrollAge Data'!ED19</f>
        <v>0.22903676051568783</v>
      </c>
      <c r="AH19" s="165">
        <f>+'EnrollAge Data'!AH19/'EnrollAge Data'!EE19</f>
        <v>0.23313395916546703</v>
      </c>
      <c r="AI19" s="165">
        <f>+'EnrollAge Data'!AI19/'EnrollAge Data'!EF19</f>
        <v>0.23062424215745517</v>
      </c>
      <c r="AJ19" s="165">
        <f>+'EnrollAge Data'!AJ19/'EnrollAge Data'!EG19</f>
        <v>0.21844097819425498</v>
      </c>
      <c r="AK19" s="165">
        <f>+'EnrollAge Data'!AK19/'EnrollAge Data'!EH19</f>
        <v>0.2083710459746107</v>
      </c>
      <c r="AL19" s="165">
        <f>+'EnrollAge Data'!AL19/'EnrollAge Data'!EI19</f>
        <v>0.22032026092570409</v>
      </c>
      <c r="AM19" s="165">
        <f>+'EnrollAge Data'!AM19/'EnrollAge Data'!EJ19</f>
        <v>0.21968417705867807</v>
      </c>
      <c r="AN19" s="165">
        <f>+'EnrollAge Data'!AN19/'EnrollAge Data'!EK19</f>
        <v>0.21124301089712377</v>
      </c>
      <c r="AO19" s="165">
        <f>+'EnrollAge Data'!AO19/'EnrollAge Data'!EL19</f>
        <v>0.2162179348218802</v>
      </c>
      <c r="AP19" s="165">
        <f>+'EnrollAge Data'!AP19/'EnrollAge Data'!EM19</f>
        <v>0.2200785097423453</v>
      </c>
      <c r="AQ19" s="166">
        <f>+'EnrollAge Data'!AQ19/'EnrollAge Data'!EA19</f>
        <v>0.15672405862190061</v>
      </c>
      <c r="AR19" s="165">
        <f>+'EnrollAge Data'!AR19/'EnrollAge Data'!EB19</f>
        <v>0.16378057807060029</v>
      </c>
      <c r="AS19" s="165">
        <f>+'EnrollAge Data'!AS19/'EnrollAge Data'!EC19</f>
        <v>0.15805614135320659</v>
      </c>
      <c r="AT19" s="165">
        <f>+'EnrollAge Data'!AT19/'EnrollAge Data'!ED19</f>
        <v>0.17216986975660922</v>
      </c>
      <c r="AU19" s="165">
        <f>+'EnrollAge Data'!AU19/'EnrollAge Data'!EE19</f>
        <v>0.17070619006102877</v>
      </c>
      <c r="AV19" s="165">
        <f>+'EnrollAge Data'!AV19/'EnrollAge Data'!EF19</f>
        <v>0.15836758214713051</v>
      </c>
      <c r="AW19" s="165">
        <f>+'EnrollAge Data'!AW19/'EnrollAge Data'!EG19</f>
        <v>0.14955222110195124</v>
      </c>
      <c r="AX19" s="165">
        <f>+'EnrollAge Data'!AX19/'EnrollAge Data'!EH19</f>
        <v>0.13999706034796197</v>
      </c>
      <c r="AY19" s="165">
        <f>+'EnrollAge Data'!AY19/'EnrollAge Data'!EI19</f>
        <v>0.1410312386880572</v>
      </c>
      <c r="AZ19" s="165">
        <f>+'EnrollAge Data'!AZ19/'EnrollAge Data'!EJ19</f>
        <v>0.14225103331331473</v>
      </c>
      <c r="BA19" s="165">
        <f>+'EnrollAge Data'!BA19/'EnrollAge Data'!EK19</f>
        <v>0.14056450123411185</v>
      </c>
      <c r="BB19" s="165">
        <f>+'EnrollAge Data'!BB19/'EnrollAge Data'!EL19</f>
        <v>0.14940674904256088</v>
      </c>
      <c r="BC19" s="165">
        <f>+'EnrollAge Data'!BC19/'EnrollAge Data'!EM19</f>
        <v>0.14899436157304974</v>
      </c>
      <c r="BD19" s="166">
        <f>+'EnrollAge Data'!BD19/'EnrollAge Data'!EA19</f>
        <v>0.98517635537177817</v>
      </c>
      <c r="BE19" s="165">
        <f>+'EnrollAge Data'!BE19/'EnrollAge Data'!EB19</f>
        <v>0.97882722761872565</v>
      </c>
      <c r="BF19" s="165">
        <f>+'EnrollAge Data'!BF19/'EnrollAge Data'!EC19</f>
        <v>0.95947353828316007</v>
      </c>
      <c r="BG19" s="165">
        <f>+'EnrollAge Data'!BG19/'EnrollAge Data'!ED19</f>
        <v>0.98704999132811921</v>
      </c>
      <c r="BH19" s="165">
        <f>+'EnrollAge Data'!BH19/'EnrollAge Data'!EE19</f>
        <v>0.98135479815899918</v>
      </c>
      <c r="BI19" s="165">
        <f>+'EnrollAge Data'!BI19/'EnrollAge Data'!EF19</f>
        <v>0.985053244066318</v>
      </c>
      <c r="BJ19" s="165">
        <f>+'EnrollAge Data'!BJ19/'EnrollAge Data'!EG19</f>
        <v>0.98130992625981062</v>
      </c>
      <c r="BK19" s="165">
        <f>+'EnrollAge Data'!BK19/'EnrollAge Data'!EH19</f>
        <v>0.96420973643698704</v>
      </c>
      <c r="BL19" s="165">
        <f>+'EnrollAge Data'!BL19/'EnrollAge Data'!EI19</f>
        <v>0.98072165063869332</v>
      </c>
      <c r="BM19" s="165">
        <f>+'EnrollAge Data'!BM19/'EnrollAge Data'!EJ19</f>
        <v>0.97901579114706605</v>
      </c>
      <c r="BN19" s="165">
        <f>+'EnrollAge Data'!BN19/'EnrollAge Data'!EK19</f>
        <v>0.97501217321221689</v>
      </c>
      <c r="BO19" s="165">
        <f>+'EnrollAge Data'!BO19/'EnrollAge Data'!EL19</f>
        <v>0.96760459570778234</v>
      </c>
      <c r="BP19" s="165">
        <f>+'EnrollAge Data'!BP19/'EnrollAge Data'!EM19</f>
        <v>0.96743130397544785</v>
      </c>
      <c r="BQ19" s="166">
        <f>+'EnrollAge Data'!BQ19/'EnrollAge Data'!EC19</f>
        <v>0.36242343788071013</v>
      </c>
      <c r="BR19" s="165">
        <f>+'EnrollAge Data'!BR19/'EnrollAge Data'!ED19</f>
        <v>0.38062536649020079</v>
      </c>
      <c r="BS19" s="165">
        <f>+'EnrollAge Data'!BS19/'EnrollAge Data'!EE19</f>
        <v>0.38033292106810485</v>
      </c>
      <c r="BT19" s="165">
        <f>+'EnrollAge Data'!BT19/'EnrollAge Data'!EF19</f>
        <v>0.36417260601792012</v>
      </c>
      <c r="BU19" s="165">
        <f>+'EnrollAge Data'!BU19/'EnrollAge Data'!EG19</f>
        <v>0.345491568313465</v>
      </c>
      <c r="BV19" s="165">
        <f>+'EnrollAge Data'!BV19/'EnrollAge Data'!EH19</f>
        <v>0.32397286237013312</v>
      </c>
      <c r="BW19" s="165">
        <f>+'EnrollAge Data'!BW19/'EnrollAge Data'!EI19</f>
        <v>0.33534849180315635</v>
      </c>
      <c r="BX19" s="165">
        <f>+'EnrollAge Data'!BX19/'EnrollAge Data'!EJ19</f>
        <v>0.33503020454304588</v>
      </c>
      <c r="BY19" s="165">
        <f>+'EnrollAge Data'!BY19/'EnrollAge Data'!EK19</f>
        <v>0.32412646708195508</v>
      </c>
      <c r="BZ19" s="165">
        <f>+'EnrollAge Data'!BZ19/'EnrollAge Data'!EL19</f>
        <v>0.33563985837126958</v>
      </c>
      <c r="CA19" s="165">
        <f>+'EnrollAge Data'!CA19/'EnrollAge Data'!EM19</f>
        <v>0.33946185140246948</v>
      </c>
      <c r="CB19" s="165">
        <f>+'EnrollAge Data'!CB19/'EnrollAge Data'!EN19</f>
        <v>0.31900342108297824</v>
      </c>
      <c r="CC19" s="166">
        <f>+'EnrollAge Data'!CC19/'EnrollAge Data'!EC19</f>
        <v>1.6997000529318355E-2</v>
      </c>
      <c r="CD19" s="165">
        <f>+'EnrollAge Data'!CD19/'EnrollAge Data'!ED19</f>
        <v>1.899554843451904E-2</v>
      </c>
      <c r="CE19" s="165">
        <f>+'EnrollAge Data'!CE19/'EnrollAge Data'!EE19</f>
        <v>2.1435088501855194E-2</v>
      </c>
      <c r="CF19" s="165">
        <f>+'EnrollAge Data'!CF19/'EnrollAge Data'!EF19</f>
        <v>2.3126453156826886E-2</v>
      </c>
      <c r="CG19" s="165">
        <f>+'EnrollAge Data'!CG19/'EnrollAge Data'!EG19</f>
        <v>2.3142162386572563E-2</v>
      </c>
      <c r="CH19" s="165">
        <f>+'EnrollAge Data'!CH19/'EnrollAge Data'!EH19</f>
        <v>2.2925417933424619E-2</v>
      </c>
      <c r="CI19" s="165">
        <f>+'EnrollAge Data'!CI19/'EnrollAge Data'!EI19</f>
        <v>2.4648373505890608E-2</v>
      </c>
      <c r="CJ19" s="165">
        <f>+'EnrollAge Data'!CJ19/'EnrollAge Data'!EJ19</f>
        <v>2.5619104815063413E-2</v>
      </c>
      <c r="CK19" s="165">
        <f>+'EnrollAge Data'!CK19/'EnrollAge Data'!EK19</f>
        <v>2.6334435918531827E-2</v>
      </c>
      <c r="CL19" s="165">
        <f>+'EnrollAge Data'!CL19/'EnrollAge Data'!EL19</f>
        <v>2.8611893922971313E-2</v>
      </c>
      <c r="CM19" s="165">
        <f>+'EnrollAge Data'!CM19/'EnrollAge Data'!EM19</f>
        <v>2.8006566269359788E-2</v>
      </c>
      <c r="CN19" s="165">
        <f>+'EnrollAge Data'!CN19/'EnrollAge Data'!EN19</f>
        <v>2.8258677634633068E-2</v>
      </c>
      <c r="CO19" s="167">
        <f>+'EnrollAge Data'!CO19/'EnrollAge Data'!EC19</f>
        <v>0.37942043841002848</v>
      </c>
      <c r="CP19" s="168">
        <f>+'EnrollAge Data'!CP19/'EnrollAge Data'!ED19</f>
        <v>0.39962091492471979</v>
      </c>
      <c r="CQ19" s="168">
        <f>+'EnrollAge Data'!CQ19/'EnrollAge Data'!EE19</f>
        <v>0.40176800956996006</v>
      </c>
      <c r="CR19" s="168">
        <f>+'EnrollAge Data'!CR19/'EnrollAge Data'!EF19</f>
        <v>0.387299059174747</v>
      </c>
      <c r="CS19" s="168">
        <f>+'EnrollAge Data'!CS19/'EnrollAge Data'!EG19</f>
        <v>0.36863373070003758</v>
      </c>
      <c r="CT19" s="168">
        <f>+'EnrollAge Data'!CT19/'EnrollAge Data'!EH19</f>
        <v>0.34689828030355774</v>
      </c>
      <c r="CU19" s="168">
        <f>+'EnrollAge Data'!CU19/'EnrollAge Data'!EI19</f>
        <v>0.35999686530904695</v>
      </c>
      <c r="CV19" s="168">
        <f>+'EnrollAge Data'!CV19/'EnrollAge Data'!EJ19</f>
        <v>0.36064930935810929</v>
      </c>
      <c r="CW19" s="168">
        <f>+'EnrollAge Data'!CW19/'EnrollAge Data'!EK19</f>
        <v>0.35046090300048693</v>
      </c>
      <c r="CX19" s="168">
        <f>+'EnrollAge Data'!CX19/'EnrollAge Data'!EL19</f>
        <v>0.36425175229424089</v>
      </c>
      <c r="CY19" s="168">
        <f>+'EnrollAge Data'!CY19/'EnrollAge Data'!EM19</f>
        <v>0.36746841767182925</v>
      </c>
      <c r="CZ19" s="168">
        <f>+'EnrollAge Data'!CZ19/'EnrollAge Data'!EN19</f>
        <v>0.34726209871761132</v>
      </c>
      <c r="DA19" s="166">
        <f>+'EnrollAge Data'!DA19/'EnrollAge Data'!EC19</f>
        <v>1.1720620730795407E-3</v>
      </c>
      <c r="DB19" s="165">
        <f>+'EnrollAge Data'!DB19/'EnrollAge Data'!ED19</f>
        <v>1.5857153475772416E-3</v>
      </c>
      <c r="DC19" s="165">
        <f>+'EnrollAge Data'!DC19/'EnrollAge Data'!EE19</f>
        <v>2.0721396565357556E-3</v>
      </c>
      <c r="DD19" s="165">
        <f>+'EnrollAge Data'!DD19/'EnrollAge Data'!EF19</f>
        <v>1.692765129838687E-3</v>
      </c>
      <c r="DE19" s="165">
        <f>+'EnrollAge Data'!DE19/'EnrollAge Data'!EG19</f>
        <v>1.5874898681375166E-3</v>
      </c>
      <c r="DF19" s="165">
        <f>+'EnrollAge Data'!DF19/'EnrollAge Data'!EH19</f>
        <v>1.4698260190149071E-3</v>
      </c>
      <c r="DG19" s="165">
        <f>+'EnrollAge Data'!DG19/'EnrollAge Data'!EI19</f>
        <v>1.3546343047143514E-3</v>
      </c>
      <c r="DH19" s="165">
        <f>+'EnrollAge Data'!DH19/'EnrollAge Data'!EJ19</f>
        <v>1.2859010138834917E-3</v>
      </c>
      <c r="DI19" s="165">
        <f>+'EnrollAge Data'!DI19/'EnrollAge Data'!EK19</f>
        <v>1.3466091307486946E-3</v>
      </c>
      <c r="DJ19" s="165">
        <f>+'EnrollAge Data'!DJ19/'EnrollAge Data'!EL19</f>
        <v>1.372931570200159E-3</v>
      </c>
      <c r="DK19" s="165">
        <f>+'EnrollAge Data'!DK19/'EnrollAge Data'!EM19</f>
        <v>1.6044536435657697E-3</v>
      </c>
      <c r="DL19" s="165">
        <f>+'EnrollAge Data'!DL19/'EnrollAge Data'!EN19</f>
        <v>2.1969443844859654E-3</v>
      </c>
      <c r="DM19" s="169">
        <f>+'EnrollAge Data'!DM19/'EnrollAge Data'!EA19</f>
        <v>3.1259737754541811E-3</v>
      </c>
      <c r="DN19" s="170">
        <f>+'EnrollAge Data'!DN19/'EnrollAge Data'!EB19</f>
        <v>1.2733818866338308E-2</v>
      </c>
      <c r="DO19" s="170">
        <f>+'EnrollAge Data'!DO19/'EnrollAge Data'!EC19</f>
        <v>3.1011334134312431E-2</v>
      </c>
      <c r="DP19" s="170">
        <f>+'EnrollAge Data'!DP19/'EnrollAge Data'!ED19</f>
        <v>1.1645097083770369E-3</v>
      </c>
      <c r="DQ19" s="170">
        <f>+'EnrollAge Data'!DQ19/'EnrollAge Data'!EE19</f>
        <v>5.9001236795685405E-3</v>
      </c>
      <c r="DR19" s="170">
        <f>+'EnrollAge Data'!DR19/'EnrollAge Data'!EF19</f>
        <v>2.072936967509314E-3</v>
      </c>
      <c r="DS19" s="170">
        <f>+'EnrollAge Data'!DS19/'EnrollAge Data'!EG19</f>
        <v>5.8913073562264001E-3</v>
      </c>
      <c r="DT19" s="170">
        <f>+'EnrollAge Data'!DT19/'EnrollAge Data'!EH19</f>
        <v>1.9285664554758754E-2</v>
      </c>
      <c r="DU19" s="170">
        <f>+'EnrollAge Data'!DU19/'EnrollAge Data'!EI19</f>
        <v>4.336322485063571E-3</v>
      </c>
      <c r="DV19" s="170">
        <f>+'EnrollAge Data'!DV19/'EnrollAge Data'!EJ19</f>
        <v>2.9286042321687213E-3</v>
      </c>
      <c r="DW19" s="170">
        <f>+'EnrollAge Data'!DW19/'EnrollAge Data'!EK19</f>
        <v>1.7697331967694812E-3</v>
      </c>
      <c r="DX19" s="170">
        <f>+'EnrollAge Data'!DX19/'EnrollAge Data'!EL19</f>
        <v>3.0262302189464556E-3</v>
      </c>
      <c r="DY19" s="170">
        <f>+'EnrollAge Data'!DY19/'EnrollAge Data'!EM19</f>
        <v>2.5237313539361928E-3</v>
      </c>
      <c r="DZ19" s="170">
        <f>+'EnrollAge Data'!DZ19/'EnrollAge Data'!EN19</f>
        <v>1.3246717150063425E-3</v>
      </c>
    </row>
    <row r="20" spans="1:130">
      <c r="A20" s="149" t="s">
        <v>16</v>
      </c>
      <c r="B20" s="165">
        <f>+'EnrollAge Data'!B20/'EnrollAge Data'!EA20</f>
        <v>1.2385572148606919E-2</v>
      </c>
      <c r="C20" s="165">
        <f>+'EnrollAge Data'!C20/'EnrollAge Data'!EB20</f>
        <v>1.5120879321166611E-2</v>
      </c>
      <c r="D20" s="165">
        <f>+'EnrollAge Data'!D20/'EnrollAge Data'!EC20</f>
        <v>1.3945872473374227E-2</v>
      </c>
      <c r="E20" s="165">
        <f>+'EnrollAge Data'!E20/'EnrollAge Data'!ED20</f>
        <v>1.4965314186778572E-2</v>
      </c>
      <c r="F20" s="165">
        <f>+'EnrollAge Data'!F20/'EnrollAge Data'!EE20</f>
        <v>1.6968205534112712E-2</v>
      </c>
      <c r="G20" s="165">
        <f>+'EnrollAge Data'!G20/'EnrollAge Data'!EF20</f>
        <v>2.3998225486959391E-2</v>
      </c>
      <c r="H20" s="165">
        <f>+'EnrollAge Data'!H20/'EnrollAge Data'!EG20</f>
        <v>2.6938572785631144E-2</v>
      </c>
      <c r="I20" s="165">
        <f>+'EnrollAge Data'!I20/'EnrollAge Data'!EH20</f>
        <v>3.5919745736422586E-2</v>
      </c>
      <c r="J20" s="165">
        <f>+'EnrollAge Data'!J20/'EnrollAge Data'!EI20</f>
        <v>3.7890112700392942E-2</v>
      </c>
      <c r="K20" s="165">
        <f>+'EnrollAge Data'!K20/'EnrollAge Data'!EJ20</f>
        <v>4.1750389092670551E-2</v>
      </c>
      <c r="L20" s="165">
        <f>+'EnrollAge Data'!L20/'EnrollAge Data'!EK20</f>
        <v>5.7197316519291656E-2</v>
      </c>
      <c r="M20" s="165">
        <f>+'EnrollAge Data'!M20/'EnrollAge Data'!EL20</f>
        <v>7.2162658126853643E-2</v>
      </c>
      <c r="N20" s="165">
        <f>+'EnrollAge Data'!N20/'EnrollAge Data'!EM20</f>
        <v>6.8904305648154834E-2</v>
      </c>
      <c r="O20" s="165">
        <f>+'EnrollAge Data'!O20/'EnrollAge Data'!EN20</f>
        <v>7.2113547188151106E-2</v>
      </c>
      <c r="P20" s="166">
        <f>+'EnrollAge Data'!P20/'EnrollAge Data'!EA20</f>
        <v>0.5682964259489891</v>
      </c>
      <c r="Q20" s="165">
        <f>+'EnrollAge Data'!Q20/'EnrollAge Data'!EB20</f>
        <v>0.55196449543719439</v>
      </c>
      <c r="R20" s="165">
        <f>+'EnrollAge Data'!R20/'EnrollAge Data'!EC20</f>
        <v>0.55170958026021966</v>
      </c>
      <c r="S20" s="165">
        <f>+'EnrollAge Data'!S20/'EnrollAge Data'!ED20</f>
        <v>0.5581664600962063</v>
      </c>
      <c r="T20" s="165">
        <f>+'EnrollAge Data'!T20/'EnrollAge Data'!EE20</f>
        <v>0.5597044852437344</v>
      </c>
      <c r="U20" s="165">
        <f>+'EnrollAge Data'!U20/'EnrollAge Data'!EF20</f>
        <v>0.56607997689006273</v>
      </c>
      <c r="V20" s="165">
        <f>+'EnrollAge Data'!V20/'EnrollAge Data'!EG20</f>
        <v>0.58600607518572323</v>
      </c>
      <c r="W20" s="165">
        <f>+'EnrollAge Data'!W20/'EnrollAge Data'!EH20</f>
        <v>0.58632107278127721</v>
      </c>
      <c r="X20" s="165">
        <f>+'EnrollAge Data'!X20/'EnrollAge Data'!EI20</f>
        <v>0.59172543401470645</v>
      </c>
      <c r="Y20" s="165">
        <f>+'EnrollAge Data'!Y20/'EnrollAge Data'!EJ20</f>
        <v>0.59714259692256111</v>
      </c>
      <c r="Z20" s="165">
        <f>+'EnrollAge Data'!Z20/'EnrollAge Data'!EK20</f>
        <v>0.59408178091841612</v>
      </c>
      <c r="AA20" s="165">
        <f>+'EnrollAge Data'!AA20/'EnrollAge Data'!EL20</f>
        <v>0.57733427975591101</v>
      </c>
      <c r="AB20" s="165">
        <f>+'EnrollAge Data'!AB20/'EnrollAge Data'!EM20</f>
        <v>0.57132346407890122</v>
      </c>
      <c r="AC20" s="165">
        <f>+'EnrollAge Data'!AC20/'EnrollAge Data'!EN20</f>
        <v>0.58114745003533097</v>
      </c>
      <c r="AD20" s="166">
        <f>+'EnrollAge Data'!AD20/'EnrollAge Data'!EA20</f>
        <v>0.26383076334269573</v>
      </c>
      <c r="AE20" s="165">
        <f>+'EnrollAge Data'!AE20/'EnrollAge Data'!EB20</f>
        <v>0.25298140134121766</v>
      </c>
      <c r="AF20" s="165">
        <f>+'EnrollAge Data'!AF20/'EnrollAge Data'!EC20</f>
        <v>0.25089807098824352</v>
      </c>
      <c r="AG20" s="165">
        <f>+'EnrollAge Data'!AG20/'EnrollAge Data'!ED20</f>
        <v>0.24791423915452071</v>
      </c>
      <c r="AH20" s="165">
        <f>+'EnrollAge Data'!AH20/'EnrollAge Data'!EE20</f>
        <v>0.24785305519271716</v>
      </c>
      <c r="AI20" s="165">
        <f>+'EnrollAge Data'!AI20/'EnrollAge Data'!EF20</f>
        <v>0.24238919610432486</v>
      </c>
      <c r="AJ20" s="165">
        <f>+'EnrollAge Data'!AJ20/'EnrollAge Data'!EG20</f>
        <v>0.22656667208432979</v>
      </c>
      <c r="AK20" s="165">
        <f>+'EnrollAge Data'!AK20/'EnrollAge Data'!EH20</f>
        <v>0.21422282242230267</v>
      </c>
      <c r="AL20" s="165">
        <f>+'EnrollAge Data'!AL20/'EnrollAge Data'!EI20</f>
        <v>0.2249616606672516</v>
      </c>
      <c r="AM20" s="165">
        <f>+'EnrollAge Data'!AM20/'EnrollAge Data'!EJ20</f>
        <v>0.22224344667999776</v>
      </c>
      <c r="AN20" s="165">
        <f>+'EnrollAge Data'!AN20/'EnrollAge Data'!EK20</f>
        <v>0.21575087187908262</v>
      </c>
      <c r="AO20" s="165">
        <f>+'EnrollAge Data'!AO20/'EnrollAge Data'!EL20</f>
        <v>0.21979082410296197</v>
      </c>
      <c r="AP20" s="165">
        <f>+'EnrollAge Data'!AP20/'EnrollAge Data'!EM20</f>
        <v>0.22509839317253338</v>
      </c>
      <c r="AQ20" s="166">
        <f>+'EnrollAge Data'!AQ20/'EnrollAge Data'!EA20</f>
        <v>0.15222348134933547</v>
      </c>
      <c r="AR20" s="165">
        <f>+'EnrollAge Data'!AR20/'EnrollAge Data'!EB20</f>
        <v>0.16303985036321322</v>
      </c>
      <c r="AS20" s="165">
        <f>+'EnrollAge Data'!AS20/'EnrollAge Data'!EC20</f>
        <v>0.16894207073952178</v>
      </c>
      <c r="AT20" s="165">
        <f>+'EnrollAge Data'!AT20/'EnrollAge Data'!ED20</f>
        <v>0.17767215412524212</v>
      </c>
      <c r="AU20" s="165">
        <f>+'EnrollAge Data'!AU20/'EnrollAge Data'!EE20</f>
        <v>0.1739301589039135</v>
      </c>
      <c r="AV20" s="165">
        <f>+'EnrollAge Data'!AV20/'EnrollAge Data'!EF20</f>
        <v>0.16482646913172663</v>
      </c>
      <c r="AW20" s="165">
        <f>+'EnrollAge Data'!AW20/'EnrollAge Data'!EG20</f>
        <v>0.15493136897617271</v>
      </c>
      <c r="AX20" s="165">
        <f>+'EnrollAge Data'!AX20/'EnrollAge Data'!EH20</f>
        <v>0.13959326743929013</v>
      </c>
      <c r="AY20" s="165">
        <f>+'EnrollAge Data'!AY20/'EnrollAge Data'!EI20</f>
        <v>0.14178865290348414</v>
      </c>
      <c r="AZ20" s="165">
        <f>+'EnrollAge Data'!AZ20/'EnrollAge Data'!EJ20</f>
        <v>0.13572261621801118</v>
      </c>
      <c r="BA20" s="165">
        <f>+'EnrollAge Data'!BA20/'EnrollAge Data'!EK20</f>
        <v>0.13032248100619495</v>
      </c>
      <c r="BB20" s="165">
        <f>+'EnrollAge Data'!BB20/'EnrollAge Data'!EL20</f>
        <v>0.12901954472672048</v>
      </c>
      <c r="BC20" s="165">
        <f>+'EnrollAge Data'!BC20/'EnrollAge Data'!EM20</f>
        <v>0.13322598564166027</v>
      </c>
      <c r="BD20" s="166">
        <f>+'EnrollAge Data'!BD20/'EnrollAge Data'!EA20</f>
        <v>0.98435067064102033</v>
      </c>
      <c r="BE20" s="165">
        <f>+'EnrollAge Data'!BE20/'EnrollAge Data'!EB20</f>
        <v>0.96798574714162522</v>
      </c>
      <c r="BF20" s="165">
        <f>+'EnrollAge Data'!BF20/'EnrollAge Data'!EC20</f>
        <v>0.97154972198798495</v>
      </c>
      <c r="BG20" s="165">
        <f>+'EnrollAge Data'!BG20/'EnrollAge Data'!ED20</f>
        <v>0.98375285337596918</v>
      </c>
      <c r="BH20" s="165">
        <f>+'EnrollAge Data'!BH20/'EnrollAge Data'!EE20</f>
        <v>0.98148769934036506</v>
      </c>
      <c r="BI20" s="165">
        <f>+'EnrollAge Data'!BI20/'EnrollAge Data'!EF20</f>
        <v>0.97329564212611419</v>
      </c>
      <c r="BJ20" s="165">
        <f>+'EnrollAge Data'!BJ20/'EnrollAge Data'!EG20</f>
        <v>0.96750411624622568</v>
      </c>
      <c r="BK20" s="165">
        <f>+'EnrollAge Data'!BK20/'EnrollAge Data'!EH20</f>
        <v>0.94013716264287006</v>
      </c>
      <c r="BL20" s="165">
        <f>+'EnrollAge Data'!BL20/'EnrollAge Data'!EI20</f>
        <v>0.95847574758544229</v>
      </c>
      <c r="BM20" s="165">
        <f>+'EnrollAge Data'!BM20/'EnrollAge Data'!EJ20</f>
        <v>0.95510865982057003</v>
      </c>
      <c r="BN20" s="165">
        <f>+'EnrollAge Data'!BN20/'EnrollAge Data'!EK20</f>
        <v>0.94015513380369364</v>
      </c>
      <c r="BO20" s="165">
        <f>+'EnrollAge Data'!BO20/'EnrollAge Data'!EL20</f>
        <v>0.92614464858559342</v>
      </c>
      <c r="BP20" s="165">
        <f>+'EnrollAge Data'!BP20/'EnrollAge Data'!EM20</f>
        <v>0.92964784289309488</v>
      </c>
      <c r="BQ20" s="166">
        <f>+'EnrollAge Data'!BQ20/'EnrollAge Data'!EC20</f>
        <v>0.39995876455104085</v>
      </c>
      <c r="BR20" s="165">
        <f>+'EnrollAge Data'!BR20/'EnrollAge Data'!ED20</f>
        <v>0.40311456655721434</v>
      </c>
      <c r="BS20" s="165">
        <f>+'EnrollAge Data'!BS20/'EnrollAge Data'!EE20</f>
        <v>0.39901544200380812</v>
      </c>
      <c r="BT20" s="165">
        <f>+'EnrollAge Data'!BT20/'EnrollAge Data'!EF20</f>
        <v>0.38313903103334435</v>
      </c>
      <c r="BU20" s="165">
        <f>+'EnrollAge Data'!BU20/'EnrollAge Data'!EG20</f>
        <v>0.36636963739681622</v>
      </c>
      <c r="BV20" s="165">
        <f>+'EnrollAge Data'!BV20/'EnrollAge Data'!EH20</f>
        <v>0.32922842298254446</v>
      </c>
      <c r="BW20" s="165">
        <f>+'EnrollAge Data'!BW20/'EnrollAge Data'!EI20</f>
        <v>0.34068209100996277</v>
      </c>
      <c r="BX20" s="165">
        <f>+'EnrollAge Data'!BX20/'EnrollAge Data'!EJ20</f>
        <v>0.33261761237745896</v>
      </c>
      <c r="BY20" s="165">
        <f>+'EnrollAge Data'!BY20/'EnrollAge Data'!EK20</f>
        <v>0.32130221621970878</v>
      </c>
      <c r="BZ20" s="165">
        <f>+'EnrollAge Data'!BZ20/'EnrollAge Data'!EL20</f>
        <v>0.32407269845986231</v>
      </c>
      <c r="CA20" s="165">
        <f>+'EnrollAge Data'!CA20/'EnrollAge Data'!EM20</f>
        <v>0.33218250982653269</v>
      </c>
      <c r="CB20" s="165">
        <f>+'EnrollAge Data'!CB20/'EnrollAge Data'!EN20</f>
        <v>0.31845537618605457</v>
      </c>
      <c r="CC20" s="166">
        <f>+'EnrollAge Data'!CC20/'EnrollAge Data'!EC20</f>
        <v>1.8166506124773232E-2</v>
      </c>
      <c r="CD20" s="165">
        <f>+'EnrollAge Data'!CD20/'EnrollAge Data'!ED20</f>
        <v>2.0332258601477343E-2</v>
      </c>
      <c r="CE20" s="165">
        <f>+'EnrollAge Data'!CE20/'EnrollAge Data'!EE20</f>
        <v>2.0515308855864455E-2</v>
      </c>
      <c r="CF20" s="165">
        <f>+'EnrollAge Data'!CF20/'EnrollAge Data'!EF20</f>
        <v>2.1854366127434795E-2</v>
      </c>
      <c r="CG20" s="165">
        <f>+'EnrollAge Data'!CG20/'EnrollAge Data'!EG20</f>
        <v>2.2610331046137289E-2</v>
      </c>
      <c r="CH20" s="165">
        <f>+'EnrollAge Data'!CH20/'EnrollAge Data'!EH20</f>
        <v>2.1930419308279728E-2</v>
      </c>
      <c r="CI20" s="165">
        <f>+'EnrollAge Data'!CI20/'EnrollAge Data'!EI20</f>
        <v>2.3626955558340983E-2</v>
      </c>
      <c r="CJ20" s="165">
        <f>+'EnrollAge Data'!CJ20/'EnrollAge Data'!EJ20</f>
        <v>2.3406009638053143E-2</v>
      </c>
      <c r="CK20" s="165">
        <f>+'EnrollAge Data'!CK20/'EnrollAge Data'!EK20</f>
        <v>2.2824084507264215E-2</v>
      </c>
      <c r="CL20" s="165">
        <f>+'EnrollAge Data'!CL20/'EnrollAge Data'!EL20</f>
        <v>2.2935615752433462E-2</v>
      </c>
      <c r="CM20" s="165">
        <f>+'EnrollAge Data'!CM20/'EnrollAge Data'!EM20</f>
        <v>2.4422345621639658E-2</v>
      </c>
      <c r="CN20" s="165">
        <f>+'EnrollAge Data'!CN20/'EnrollAge Data'!EN20</f>
        <v>2.4804381694318294E-2</v>
      </c>
      <c r="CO20" s="167">
        <f>+'EnrollAge Data'!CO20/'EnrollAge Data'!EC20</f>
        <v>0.41812527067581412</v>
      </c>
      <c r="CP20" s="168">
        <f>+'EnrollAge Data'!CP20/'EnrollAge Data'!ED20</f>
        <v>0.4234468251586917</v>
      </c>
      <c r="CQ20" s="168">
        <f>+'EnrollAge Data'!CQ20/'EnrollAge Data'!EE20</f>
        <v>0.41953075085967262</v>
      </c>
      <c r="CR20" s="168">
        <f>+'EnrollAge Data'!CR20/'EnrollAge Data'!EF20</f>
        <v>0.40499339716077914</v>
      </c>
      <c r="CS20" s="168">
        <f>+'EnrollAge Data'!CS20/'EnrollAge Data'!EG20</f>
        <v>0.38897996844295352</v>
      </c>
      <c r="CT20" s="168">
        <f>+'EnrollAge Data'!CT20/'EnrollAge Data'!EH20</f>
        <v>0.35115884229082417</v>
      </c>
      <c r="CU20" s="168">
        <f>+'EnrollAge Data'!CU20/'EnrollAge Data'!EI20</f>
        <v>0.36430904656830376</v>
      </c>
      <c r="CV20" s="168">
        <f>+'EnrollAge Data'!CV20/'EnrollAge Data'!EJ20</f>
        <v>0.35602362201551213</v>
      </c>
      <c r="CW20" s="168">
        <f>+'EnrollAge Data'!CW20/'EnrollAge Data'!EK20</f>
        <v>0.34412630072697303</v>
      </c>
      <c r="CX20" s="168">
        <f>+'EnrollAge Data'!CX20/'EnrollAge Data'!EL20</f>
        <v>0.34700831421229578</v>
      </c>
      <c r="CY20" s="168">
        <f>+'EnrollAge Data'!CY20/'EnrollAge Data'!EM20</f>
        <v>0.35660485544817233</v>
      </c>
      <c r="CZ20" s="168">
        <f>+'EnrollAge Data'!CZ20/'EnrollAge Data'!EN20</f>
        <v>0.34325975788037288</v>
      </c>
      <c r="DA20" s="166">
        <f>+'EnrollAge Data'!DA20/'EnrollAge Data'!EC20</f>
        <v>1.7148710519512113E-3</v>
      </c>
      <c r="DB20" s="165">
        <f>+'EnrollAge Data'!DB20/'EnrollAge Data'!ED20</f>
        <v>2.1395681210711411E-3</v>
      </c>
      <c r="DC20" s="165">
        <f>+'EnrollAge Data'!DC20/'EnrollAge Data'!EE20</f>
        <v>2.25246323695808E-3</v>
      </c>
      <c r="DD20" s="165">
        <f>+'EnrollAge Data'!DD20/'EnrollAge Data'!EF20</f>
        <v>2.2222680752723672E-3</v>
      </c>
      <c r="DE20" s="165">
        <f>+'EnrollAge Data'!DE20/'EnrollAge Data'!EG20</f>
        <v>2.5313273846719166E-3</v>
      </c>
      <c r="DF20" s="165">
        <f>+'EnrollAge Data'!DF20/'EnrollAge Data'!EH20</f>
        <v>2.6572475707686049E-3</v>
      </c>
      <c r="DG20" s="165">
        <f>+'EnrollAge Data'!DG20/'EnrollAge Data'!EI20</f>
        <v>2.4412670024320134E-3</v>
      </c>
      <c r="DH20" s="165">
        <f>+'EnrollAge Data'!DH20/'EnrollAge Data'!EJ20</f>
        <v>1.9424408824968344E-3</v>
      </c>
      <c r="DI20" s="165">
        <f>+'EnrollAge Data'!DI20/'EnrollAge Data'!EK20</f>
        <v>1.9470521583045597E-3</v>
      </c>
      <c r="DJ20" s="165">
        <f>+'EnrollAge Data'!DJ20/'EnrollAge Data'!EL20</f>
        <v>1.802054617386663E-3</v>
      </c>
      <c r="DK20" s="165">
        <f>+'EnrollAge Data'!DK20/'EnrollAge Data'!EM20</f>
        <v>1.7195233660213234E-3</v>
      </c>
      <c r="DL20" s="165">
        <f>+'EnrollAge Data'!DL20/'EnrollAge Data'!EN20</f>
        <v>1.8629078882566724E-3</v>
      </c>
      <c r="DM20" s="169">
        <f>+'EnrollAge Data'!DM20/'EnrollAge Data'!EA20</f>
        <v>3.263757210372714E-3</v>
      </c>
      <c r="DN20" s="170">
        <f>+'EnrollAge Data'!DN20/'EnrollAge Data'!EB20</f>
        <v>1.6893373537208139E-2</v>
      </c>
      <c r="DO20" s="170">
        <f>+'EnrollAge Data'!DO20/'EnrollAge Data'!EC20</f>
        <v>1.4504405538640779E-2</v>
      </c>
      <c r="DP20" s="170">
        <f>+'EnrollAge Data'!DP20/'EnrollAge Data'!ED20</f>
        <v>1.2818324372522347E-3</v>
      </c>
      <c r="DQ20" s="170">
        <f>+'EnrollAge Data'!DQ20/'EnrollAge Data'!EE20</f>
        <v>1.5440951255221978E-3</v>
      </c>
      <c r="DR20" s="170">
        <f>+'EnrollAge Data'!DR20/'EnrollAge Data'!EF20</f>
        <v>2.7061323869263785E-3</v>
      </c>
      <c r="DS20" s="170">
        <f>+'EnrollAge Data'!DS20/'EnrollAge Data'!EG20</f>
        <v>5.557310968143131E-3</v>
      </c>
      <c r="DT20" s="170">
        <f>+'EnrollAge Data'!DT20/'EnrollAge Data'!EH20</f>
        <v>2.3943091620707398E-2</v>
      </c>
      <c r="DU20" s="170">
        <f>+'EnrollAge Data'!DU20/'EnrollAge Data'!EI20</f>
        <v>3.6341397141648165E-3</v>
      </c>
      <c r="DV20" s="170">
        <f>+'EnrollAge Data'!DV20/'EnrollAge Data'!EJ20</f>
        <v>3.1409510867594042E-3</v>
      </c>
      <c r="DW20" s="170">
        <f>+'EnrollAge Data'!DW20/'EnrollAge Data'!EK20</f>
        <v>2.6475496770146986E-3</v>
      </c>
      <c r="DX20" s="170">
        <f>+'EnrollAge Data'!DX20/'EnrollAge Data'!EL20</f>
        <v>1.6926932875528924E-3</v>
      </c>
      <c r="DY20" s="170">
        <f>+'EnrollAge Data'!DY20/'EnrollAge Data'!EM20</f>
        <v>1.4478514587502964E-3</v>
      </c>
      <c r="DZ20" s="170">
        <f>+'EnrollAge Data'!DZ20/'EnrollAge Data'!EN20</f>
        <v>1.6163370078883215E-3</v>
      </c>
    </row>
    <row r="21" spans="1:130">
      <c r="A21" s="149" t="s">
        <v>17</v>
      </c>
      <c r="B21" s="165">
        <f>+'EnrollAge Data'!B21/'EnrollAge Data'!EA21</f>
        <v>1.2952044209978591E-2</v>
      </c>
      <c r="C21" s="165">
        <f>+'EnrollAge Data'!C21/'EnrollAge Data'!EB21</f>
        <v>1.5304225581206213E-2</v>
      </c>
      <c r="D21" s="165">
        <f>+'EnrollAge Data'!D21/'EnrollAge Data'!EC21</f>
        <v>1.6030309408545568E-2</v>
      </c>
      <c r="E21" s="165">
        <f>+'EnrollAge Data'!E21/'EnrollAge Data'!ED21</f>
        <v>2.3532481534156078E-2</v>
      </c>
      <c r="F21" s="165">
        <f>+'EnrollAge Data'!F21/'EnrollAge Data'!EE21</f>
        <v>2.6897050568465853E-2</v>
      </c>
      <c r="G21" s="165">
        <f>+'EnrollAge Data'!G21/'EnrollAge Data'!EF21</f>
        <v>3.1991625286373553E-2</v>
      </c>
      <c r="H21" s="165">
        <f>+'EnrollAge Data'!H21/'EnrollAge Data'!EG21</f>
        <v>3.2470831018334791E-2</v>
      </c>
      <c r="I21" s="165">
        <f>+'EnrollAge Data'!I21/'EnrollAge Data'!EH21</f>
        <v>3.6498372463467002E-2</v>
      </c>
      <c r="J21" s="165">
        <f>+'EnrollAge Data'!J21/'EnrollAge Data'!EI21</f>
        <v>3.927873293787857E-2</v>
      </c>
      <c r="K21" s="165">
        <f>+'EnrollAge Data'!K21/'EnrollAge Data'!EJ21</f>
        <v>4.5363256718416269E-2</v>
      </c>
      <c r="L21" s="165">
        <f>+'EnrollAge Data'!L21/'EnrollAge Data'!EK21</f>
        <v>4.7881104318081076E-2</v>
      </c>
      <c r="M21" s="165">
        <f>+'EnrollAge Data'!M21/'EnrollAge Data'!EL21</f>
        <v>5.7751443786094654E-2</v>
      </c>
      <c r="N21" s="165">
        <f>+'EnrollAge Data'!N21/'EnrollAge Data'!EM21</f>
        <v>5.3833278104900038E-2</v>
      </c>
      <c r="O21" s="165">
        <f>+'EnrollAge Data'!O21/'EnrollAge Data'!EN21</f>
        <v>5.720550573442626E-2</v>
      </c>
      <c r="P21" s="166">
        <f>+'EnrollAge Data'!P21/'EnrollAge Data'!EA21</f>
        <v>0.56882105678900896</v>
      </c>
      <c r="Q21" s="165">
        <f>+'EnrollAge Data'!Q21/'EnrollAge Data'!EB21</f>
        <v>0.56255881772025418</v>
      </c>
      <c r="R21" s="165">
        <f>+'EnrollAge Data'!R21/'EnrollAge Data'!EC21</f>
        <v>0.56486634392759416</v>
      </c>
      <c r="S21" s="165">
        <f>+'EnrollAge Data'!S21/'EnrollAge Data'!ED21</f>
        <v>0.55709788044226272</v>
      </c>
      <c r="T21" s="165">
        <f>+'EnrollAge Data'!T21/'EnrollAge Data'!EE21</f>
        <v>0.53800803755700721</v>
      </c>
      <c r="U21" s="165">
        <f>+'EnrollAge Data'!U21/'EnrollAge Data'!EF21</f>
        <v>0.54569370909927983</v>
      </c>
      <c r="V21" s="165">
        <f>+'EnrollAge Data'!V21/'EnrollAge Data'!EG21</f>
        <v>0.55779559224277064</v>
      </c>
      <c r="W21" s="165">
        <f>+'EnrollAge Data'!W21/'EnrollAge Data'!EH21</f>
        <v>0.55394725704303927</v>
      </c>
      <c r="X21" s="165">
        <f>+'EnrollAge Data'!X21/'EnrollAge Data'!EI21</f>
        <v>0.58643562852962661</v>
      </c>
      <c r="Y21" s="165">
        <f>+'EnrollAge Data'!Y21/'EnrollAge Data'!EJ21</f>
        <v>0.59524189031026997</v>
      </c>
      <c r="Z21" s="165">
        <f>+'EnrollAge Data'!Z21/'EnrollAge Data'!EK21</f>
        <v>0.59114764107153317</v>
      </c>
      <c r="AA21" s="165">
        <f>+'EnrollAge Data'!AA21/'EnrollAge Data'!EL21</f>
        <v>0.56368848245596381</v>
      </c>
      <c r="AB21" s="165">
        <f>+'EnrollAge Data'!AB21/'EnrollAge Data'!EM21</f>
        <v>0.54531025634489727</v>
      </c>
      <c r="AC21" s="165">
        <f>+'EnrollAge Data'!AC21/'EnrollAge Data'!EN21</f>
        <v>0.54770580123510715</v>
      </c>
      <c r="AD21" s="166">
        <f>+'EnrollAge Data'!AD21/'EnrollAge Data'!EA21</f>
        <v>0.23228732724599793</v>
      </c>
      <c r="AE21" s="165">
        <f>+'EnrollAge Data'!AE21/'EnrollAge Data'!EB21</f>
        <v>0.22720196117159089</v>
      </c>
      <c r="AF21" s="165">
        <f>+'EnrollAge Data'!AF21/'EnrollAge Data'!EC21</f>
        <v>0.22886409878622044</v>
      </c>
      <c r="AG21" s="165">
        <f>+'EnrollAge Data'!AG21/'EnrollAge Data'!ED21</f>
        <v>0.22857216589438914</v>
      </c>
      <c r="AH21" s="165">
        <f>+'EnrollAge Data'!AH21/'EnrollAge Data'!EE21</f>
        <v>0.23274005848034876</v>
      </c>
      <c r="AI21" s="165">
        <f>+'EnrollAge Data'!AI21/'EnrollAge Data'!EF21</f>
        <v>0.22299319280476174</v>
      </c>
      <c r="AJ21" s="165">
        <f>+'EnrollAge Data'!AJ21/'EnrollAge Data'!EG21</f>
        <v>0.20992671376035135</v>
      </c>
      <c r="AK21" s="165">
        <f>+'EnrollAge Data'!AK21/'EnrollAge Data'!EH21</f>
        <v>0.14399273572346499</v>
      </c>
      <c r="AL21" s="165">
        <f>+'EnrollAge Data'!AL21/'EnrollAge Data'!EI21</f>
        <v>0.19488720862126729</v>
      </c>
      <c r="AM21" s="165">
        <f>+'EnrollAge Data'!AM21/'EnrollAge Data'!EJ21</f>
        <v>0.19343482874357304</v>
      </c>
      <c r="AN21" s="165">
        <f>+'EnrollAge Data'!AN21/'EnrollAge Data'!EK21</f>
        <v>0.19603025918522668</v>
      </c>
      <c r="AO21" s="165">
        <f>+'EnrollAge Data'!AO21/'EnrollAge Data'!EL21</f>
        <v>0.20861314215782223</v>
      </c>
      <c r="AP21" s="165">
        <f>+'EnrollAge Data'!AP21/'EnrollAge Data'!EM21</f>
        <v>0.21642408639426303</v>
      </c>
      <c r="AQ21" s="166">
        <f>+'EnrollAge Data'!AQ21/'EnrollAge Data'!EA21</f>
        <v>0.18212166520909151</v>
      </c>
      <c r="AR21" s="165">
        <f>+'EnrollAge Data'!AR21/'EnrollAge Data'!EB21</f>
        <v>0.19015986801594034</v>
      </c>
      <c r="AS21" s="165">
        <f>+'EnrollAge Data'!AS21/'EnrollAge Data'!EC21</f>
        <v>0.18505297130428683</v>
      </c>
      <c r="AT21" s="165">
        <f>+'EnrollAge Data'!AT21/'EnrollAge Data'!ED21</f>
        <v>0.18490503280267928</v>
      </c>
      <c r="AU21" s="165">
        <f>+'EnrollAge Data'!AU21/'EnrollAge Data'!EE21</f>
        <v>0.19917948775236058</v>
      </c>
      <c r="AV21" s="165">
        <f>+'EnrollAge Data'!AV21/'EnrollAge Data'!EF21</f>
        <v>0.19538897475528078</v>
      </c>
      <c r="AW21" s="165">
        <f>+'EnrollAge Data'!AW21/'EnrollAge Data'!EG21</f>
        <v>0.19432494642431938</v>
      </c>
      <c r="AX21" s="165">
        <f>+'EnrollAge Data'!AX21/'EnrollAge Data'!EH21</f>
        <v>0.13807255555299047</v>
      </c>
      <c r="AY21" s="165">
        <f>+'EnrollAge Data'!AY21/'EnrollAge Data'!EI21</f>
        <v>0.17393662279063152</v>
      </c>
      <c r="AZ21" s="165">
        <f>+'EnrollAge Data'!AZ21/'EnrollAge Data'!EJ21</f>
        <v>0.16315698391952019</v>
      </c>
      <c r="BA21" s="165">
        <f>+'EnrollAge Data'!BA21/'EnrollAge Data'!EK21</f>
        <v>0.16260339391303621</v>
      </c>
      <c r="BB21" s="165">
        <f>+'EnrollAge Data'!BB21/'EnrollAge Data'!EL21</f>
        <v>0.16903410390137802</v>
      </c>
      <c r="BC21" s="165">
        <f>+'EnrollAge Data'!BC21/'EnrollAge Data'!EM21</f>
        <v>0.18320036025931874</v>
      </c>
      <c r="BD21" s="166">
        <f>+'EnrollAge Data'!BD21/'EnrollAge Data'!EA21</f>
        <v>0.9832300492440984</v>
      </c>
      <c r="BE21" s="165">
        <f>+'EnrollAge Data'!BE21/'EnrollAge Data'!EB21</f>
        <v>0.97992064690778546</v>
      </c>
      <c r="BF21" s="165">
        <f>+'EnrollAge Data'!BF21/'EnrollAge Data'!EC21</f>
        <v>0.97878341401810143</v>
      </c>
      <c r="BG21" s="165">
        <f>+'EnrollAge Data'!BG21/'EnrollAge Data'!ED21</f>
        <v>0.97057507913933105</v>
      </c>
      <c r="BH21" s="165">
        <f>+'EnrollAge Data'!BH21/'EnrollAge Data'!EE21</f>
        <v>0.96992758378971655</v>
      </c>
      <c r="BI21" s="165">
        <f>+'EnrollAge Data'!BI21/'EnrollAge Data'!EF21</f>
        <v>0.96407587665932237</v>
      </c>
      <c r="BJ21" s="165">
        <f>+'EnrollAge Data'!BJ21/'EnrollAge Data'!EG21</f>
        <v>0.96204725242744138</v>
      </c>
      <c r="BK21" s="165">
        <f>+'EnrollAge Data'!BK21/'EnrollAge Data'!EH21</f>
        <v>0.83601254831949479</v>
      </c>
      <c r="BL21" s="165">
        <f>+'EnrollAge Data'!BL21/'EnrollAge Data'!EI21</f>
        <v>0.95525945994152539</v>
      </c>
      <c r="BM21" s="165">
        <f>+'EnrollAge Data'!BM21/'EnrollAge Data'!EJ21</f>
        <v>0.95183370297336312</v>
      </c>
      <c r="BN21" s="165">
        <f>+'EnrollAge Data'!BN21/'EnrollAge Data'!EK21</f>
        <v>0.94978129416979606</v>
      </c>
      <c r="BO21" s="165">
        <f>+'EnrollAge Data'!BO21/'EnrollAge Data'!EL21</f>
        <v>0.94133572851516412</v>
      </c>
      <c r="BP21" s="165">
        <f>+'EnrollAge Data'!BP21/'EnrollAge Data'!EM21</f>
        <v>0.94493470299847915</v>
      </c>
      <c r="BQ21" s="166">
        <f>+'EnrollAge Data'!BQ21/'EnrollAge Data'!EC21</f>
        <v>0.38668631165368694</v>
      </c>
      <c r="BR21" s="165">
        <f>+'EnrollAge Data'!BR21/'EnrollAge Data'!ED21</f>
        <v>0.38585585172271414</v>
      </c>
      <c r="BS21" s="165">
        <f>+'EnrollAge Data'!BS21/'EnrollAge Data'!EE21</f>
        <v>0.40122155227065176</v>
      </c>
      <c r="BT21" s="165">
        <f>+'EnrollAge Data'!BT21/'EnrollAge Data'!EF21</f>
        <v>0.38438455720345949</v>
      </c>
      <c r="BU21" s="165">
        <f>+'EnrollAge Data'!BU21/'EnrollAge Data'!EG21</f>
        <v>0.3172050691853851</v>
      </c>
      <c r="BV21" s="165">
        <f>+'EnrollAge Data'!BV21/'EnrollAge Data'!EH21</f>
        <v>0.2552834016924328</v>
      </c>
      <c r="BW21" s="165">
        <f>+'EnrollAge Data'!BW21/'EnrollAge Data'!EI21</f>
        <v>0.32976925913695737</v>
      </c>
      <c r="BX21" s="165">
        <f>+'EnrollAge Data'!BX21/'EnrollAge Data'!EJ21</f>
        <v>0.31834431627220688</v>
      </c>
      <c r="BY21" s="165">
        <f>+'EnrollAge Data'!BY21/'EnrollAge Data'!EK21</f>
        <v>0.31940041984828588</v>
      </c>
      <c r="BZ21" s="165">
        <f>+'EnrollAge Data'!BZ21/'EnrollAge Data'!EL21</f>
        <v>0.33651329088105253</v>
      </c>
      <c r="CA21" s="165">
        <f>+'EnrollAge Data'!CA21/'EnrollAge Data'!EM21</f>
        <v>0.35489111501958487</v>
      </c>
      <c r="CB21" s="165">
        <f>+'EnrollAge Data'!CB21/'EnrollAge Data'!EN21</f>
        <v>0.34631994586770137</v>
      </c>
      <c r="CC21" s="166">
        <f>+'EnrollAge Data'!CC21/'EnrollAge Data'!EC21</f>
        <v>2.4216656142566476E-2</v>
      </c>
      <c r="CD21" s="165">
        <f>+'EnrollAge Data'!CD21/'EnrollAge Data'!ED21</f>
        <v>2.4748245171353857E-2</v>
      </c>
      <c r="CE21" s="165">
        <f>+'EnrollAge Data'!CE21/'EnrollAge Data'!EE21</f>
        <v>2.8296222236496318E-2</v>
      </c>
      <c r="CF21" s="165">
        <f>+'EnrollAge Data'!CF21/'EnrollAge Data'!EF21</f>
        <v>3.1777872778892213E-2</v>
      </c>
      <c r="CG21" s="165">
        <f>+'EnrollAge Data'!CG21/'EnrollAge Data'!EG21</f>
        <v>2.8227107971532134E-2</v>
      </c>
      <c r="CH21" s="165">
        <f>+'EnrollAge Data'!CH21/'EnrollAge Data'!EH21</f>
        <v>2.4988906074853854E-2</v>
      </c>
      <c r="CI21" s="165">
        <f>+'EnrollAge Data'!CI21/'EnrollAge Data'!EI21</f>
        <v>3.6957585428110715E-2</v>
      </c>
      <c r="CJ21" s="165">
        <f>+'EnrollAge Data'!CJ21/'EnrollAge Data'!EJ21</f>
        <v>3.611846090088941E-2</v>
      </c>
      <c r="CK21" s="165">
        <f>+'EnrollAge Data'!CK21/'EnrollAge Data'!EK21</f>
        <v>3.7079628994622263E-2</v>
      </c>
      <c r="CL21" s="165">
        <f>+'EnrollAge Data'!CL21/'EnrollAge Data'!EL21</f>
        <v>3.8479620527098544E-2</v>
      </c>
      <c r="CM21" s="165">
        <f>+'EnrollAge Data'!CM21/'EnrollAge Data'!EM21</f>
        <v>4.2276091186391716E-2</v>
      </c>
      <c r="CN21" s="165">
        <f>+'EnrollAge Data'!CN21/'EnrollAge Data'!EN21</f>
        <v>4.4523815641836044E-2</v>
      </c>
      <c r="CO21" s="167">
        <f>+'EnrollAge Data'!CO21/'EnrollAge Data'!EC21</f>
        <v>0.4109029677962534</v>
      </c>
      <c r="CP21" s="168">
        <f>+'EnrollAge Data'!CP21/'EnrollAge Data'!ED21</f>
        <v>0.41060409689406802</v>
      </c>
      <c r="CQ21" s="168">
        <f>+'EnrollAge Data'!CQ21/'EnrollAge Data'!EE21</f>
        <v>0.42951777450714806</v>
      </c>
      <c r="CR21" s="168">
        <f>+'EnrollAge Data'!CR21/'EnrollAge Data'!EF21</f>
        <v>0.4161624299823517</v>
      </c>
      <c r="CS21" s="168">
        <f>+'EnrollAge Data'!CS21/'EnrollAge Data'!EG21</f>
        <v>0.34543217715691721</v>
      </c>
      <c r="CT21" s="168">
        <f>+'EnrollAge Data'!CT21/'EnrollAge Data'!EH21</f>
        <v>0.28027230776728662</v>
      </c>
      <c r="CU21" s="168">
        <f>+'EnrollAge Data'!CU21/'EnrollAge Data'!EI21</f>
        <v>0.36672684456506804</v>
      </c>
      <c r="CV21" s="168">
        <f>+'EnrollAge Data'!CV21/'EnrollAge Data'!EJ21</f>
        <v>0.35446277717309627</v>
      </c>
      <c r="CW21" s="168">
        <f>+'EnrollAge Data'!CW21/'EnrollAge Data'!EK21</f>
        <v>0.35648004884290818</v>
      </c>
      <c r="CX21" s="168">
        <f>+'EnrollAge Data'!CX21/'EnrollAge Data'!EL21</f>
        <v>0.37499291140815105</v>
      </c>
      <c r="CY21" s="168">
        <f>+'EnrollAge Data'!CY21/'EnrollAge Data'!EM21</f>
        <v>0.39716720620597656</v>
      </c>
      <c r="CZ21" s="168">
        <f>+'EnrollAge Data'!CZ21/'EnrollAge Data'!EN21</f>
        <v>0.39084376150953737</v>
      </c>
      <c r="DA21" s="166">
        <f>+'EnrollAge Data'!DA21/'EnrollAge Data'!EC21</f>
        <v>3.0141022942538412E-3</v>
      </c>
      <c r="DB21" s="165">
        <f>+'EnrollAge Data'!DB21/'EnrollAge Data'!ED21</f>
        <v>2.873101803000413E-3</v>
      </c>
      <c r="DC21" s="165">
        <f>+'EnrollAge Data'!DC21/'EnrollAge Data'!EE21</f>
        <v>2.4017717255612747E-3</v>
      </c>
      <c r="DD21" s="165">
        <f>+'EnrollAge Data'!DD21/'EnrollAge Data'!EF21</f>
        <v>2.2197375776908152E-3</v>
      </c>
      <c r="DE21" s="165">
        <f>+'EnrollAge Data'!DE21/'EnrollAge Data'!EG21</f>
        <v>1.9961901738233191E-3</v>
      </c>
      <c r="DF21" s="165">
        <f>+'EnrollAge Data'!DF21/'EnrollAge Data'!EH21</f>
        <v>1.7929835091688405E-3</v>
      </c>
      <c r="DG21" s="165">
        <f>+'EnrollAge Data'!DG21/'EnrollAge Data'!EI21</f>
        <v>2.0969868468307781E-3</v>
      </c>
      <c r="DH21" s="165">
        <f>+'EnrollAge Data'!DH21/'EnrollAge Data'!EJ21</f>
        <v>2.1290354899969489E-3</v>
      </c>
      <c r="DI21" s="165">
        <f>+'EnrollAge Data'!DI21/'EnrollAge Data'!EK21</f>
        <v>2.1536042553547382E-3</v>
      </c>
      <c r="DJ21" s="165">
        <f>+'EnrollAge Data'!DJ21/'EnrollAge Data'!EL21</f>
        <v>2.6543346510492032E-3</v>
      </c>
      <c r="DK21" s="165">
        <f>+'EnrollAge Data'!DK21/'EnrollAge Data'!EM21</f>
        <v>2.4572404476052101E-3</v>
      </c>
      <c r="DL21" s="165">
        <f>+'EnrollAge Data'!DL21/'EnrollAge Data'!EN21</f>
        <v>3.1006158405495455E-3</v>
      </c>
      <c r="DM21" s="169">
        <f>+'EnrollAge Data'!DM21/'EnrollAge Data'!EA21</f>
        <v>3.817906545923021E-3</v>
      </c>
      <c r="DN21" s="170">
        <f>+'EnrollAge Data'!DN21/'EnrollAge Data'!EB21</f>
        <v>4.7751275110083534E-3</v>
      </c>
      <c r="DO21" s="170">
        <f>+'EnrollAge Data'!DO21/'EnrollAge Data'!EC21</f>
        <v>5.186276573352978E-3</v>
      </c>
      <c r="DP21" s="170">
        <f>+'EnrollAge Data'!DP21/'EnrollAge Data'!ED21</f>
        <v>5.892439326512823E-3</v>
      </c>
      <c r="DQ21" s="170">
        <f>+'EnrollAge Data'!DQ21/'EnrollAge Data'!EE21</f>
        <v>3.1753656418176384E-3</v>
      </c>
      <c r="DR21" s="170">
        <f>+'EnrollAge Data'!DR21/'EnrollAge Data'!EF21</f>
        <v>3.932498054304099E-3</v>
      </c>
      <c r="DS21" s="170">
        <f>+'EnrollAge Data'!DS21/'EnrollAge Data'!EG21</f>
        <v>5.4819165542238802E-3</v>
      </c>
      <c r="DT21" s="170">
        <f>+'EnrollAge Data'!DT21/'EnrollAge Data'!EH21</f>
        <v>0.12748907921703823</v>
      </c>
      <c r="DU21" s="170">
        <f>+'EnrollAge Data'!DU21/'EnrollAge Data'!EI21</f>
        <v>5.4618071205960262E-3</v>
      </c>
      <c r="DV21" s="170">
        <f>+'EnrollAge Data'!DV21/'EnrollAge Data'!EJ21</f>
        <v>2.8030403082205816E-3</v>
      </c>
      <c r="DW21" s="170">
        <f>+'EnrollAge Data'!DW21/'EnrollAge Data'!EK21</f>
        <v>2.33760151212291E-3</v>
      </c>
      <c r="DX21" s="170">
        <f>+'EnrollAge Data'!DX21/'EnrollAge Data'!EL21</f>
        <v>9.1282769874124906E-4</v>
      </c>
      <c r="DY21" s="170">
        <f>+'EnrollAge Data'!DY21/'EnrollAge Data'!EM21</f>
        <v>1.2320188966208697E-3</v>
      </c>
      <c r="DZ21" s="170">
        <f>+'EnrollAge Data'!DZ21/'EnrollAge Data'!EN21</f>
        <v>1.1443156803796113E-3</v>
      </c>
    </row>
    <row r="22" spans="1:130" s="46" customFormat="1">
      <c r="A22" s="172" t="s">
        <v>27</v>
      </c>
      <c r="B22" s="173">
        <f>+'EnrollAge Data'!B22/'EnrollAge Data'!EA22</f>
        <v>1.6737647409095027E-2</v>
      </c>
      <c r="C22" s="173">
        <f>+'EnrollAge Data'!C22/'EnrollAge Data'!EB22</f>
        <v>2.4752895518767814E-2</v>
      </c>
      <c r="D22" s="173">
        <f>+'EnrollAge Data'!D22/'EnrollAge Data'!EC22</f>
        <v>1.958195074603282E-2</v>
      </c>
      <c r="E22" s="173">
        <f>+'EnrollAge Data'!E22/'EnrollAge Data'!ED22</f>
        <v>1.8821014737315782E-2</v>
      </c>
      <c r="F22" s="173">
        <f>+'EnrollAge Data'!F22/'EnrollAge Data'!EE22</f>
        <v>4.1358799200706356E-2</v>
      </c>
      <c r="G22" s="173">
        <f>+'EnrollAge Data'!G22/'EnrollAge Data'!EF22</f>
        <v>3.8185024416711885E-2</v>
      </c>
      <c r="H22" s="173">
        <f>+'EnrollAge Data'!H22/'EnrollAge Data'!EG22</f>
        <v>5.4569859119979247E-2</v>
      </c>
      <c r="I22" s="173">
        <f>+'EnrollAge Data'!I22/'EnrollAge Data'!EH22</f>
        <v>4.5850261172373764E-2</v>
      </c>
      <c r="J22" s="173">
        <f>+'EnrollAge Data'!J22/'EnrollAge Data'!EI22</f>
        <v>4.2502963764754396E-2</v>
      </c>
      <c r="K22" s="173">
        <f>+'EnrollAge Data'!K22/'EnrollAge Data'!EJ22</f>
        <v>4.4009362411725116E-2</v>
      </c>
      <c r="L22" s="173">
        <f>+'EnrollAge Data'!L22/'EnrollAge Data'!EK22</f>
        <v>4.3577981651376149E-2</v>
      </c>
      <c r="M22" s="173">
        <f>+'EnrollAge Data'!M22/'EnrollAge Data'!EL22</f>
        <v>3.4955187435833403E-2</v>
      </c>
      <c r="N22" s="173">
        <f>+'EnrollAge Data'!N22/'EnrollAge Data'!EM22</f>
        <v>4.6999192607876557E-2</v>
      </c>
      <c r="O22" s="173">
        <f>+'EnrollAge Data'!O22/'EnrollAge Data'!EN22</f>
        <v>2.8046140015447536E-2</v>
      </c>
      <c r="P22" s="174">
        <f>+'EnrollAge Data'!P22/'EnrollAge Data'!EA22</f>
        <v>0.60953256268527267</v>
      </c>
      <c r="Q22" s="173">
        <f>+'EnrollAge Data'!Q22/'EnrollAge Data'!EB22</f>
        <v>0.62186647262142991</v>
      </c>
      <c r="R22" s="173">
        <f>+'EnrollAge Data'!R22/'EnrollAge Data'!EC22</f>
        <v>0.62445542990000225</v>
      </c>
      <c r="S22" s="173">
        <f>+'EnrollAge Data'!S22/'EnrollAge Data'!ED22</f>
        <v>0.62894588817639785</v>
      </c>
      <c r="T22" s="173">
        <f>+'EnrollAge Data'!T22/'EnrollAge Data'!EE22</f>
        <v>0.62545889678888422</v>
      </c>
      <c r="U22" s="173">
        <f>+'EnrollAge Data'!U22/'EnrollAge Data'!EF22</f>
        <v>0.6253278169650931</v>
      </c>
      <c r="V22" s="173">
        <f>+'EnrollAge Data'!V22/'EnrollAge Data'!EG22</f>
        <v>0.62643671678491264</v>
      </c>
      <c r="W22" s="173">
        <f>+'EnrollAge Data'!W22/'EnrollAge Data'!EH22</f>
        <v>0.63467624481214202</v>
      </c>
      <c r="X22" s="173">
        <f>+'EnrollAge Data'!X22/'EnrollAge Data'!EI22</f>
        <v>0.62500902015360038</v>
      </c>
      <c r="Y22" s="173">
        <f>+'EnrollAge Data'!Y22/'EnrollAge Data'!EJ22</f>
        <v>0.62572453213055135</v>
      </c>
      <c r="Z22" s="173">
        <f>+'EnrollAge Data'!Z22/'EnrollAge Data'!EK22</f>
        <v>0.54233705326578119</v>
      </c>
      <c r="AA22" s="173">
        <f>+'EnrollAge Data'!AA22/'EnrollAge Data'!EL22</f>
        <v>0.5213379949499154</v>
      </c>
      <c r="AB22" s="173">
        <f>+'EnrollAge Data'!AB22/'EnrollAge Data'!EM22</f>
        <v>0.60723961604019017</v>
      </c>
      <c r="AC22" s="173">
        <f>+'EnrollAge Data'!AC22/'EnrollAge Data'!EN22</f>
        <v>0.47127011661623003</v>
      </c>
      <c r="AD22" s="174">
        <f>+'EnrollAge Data'!AD22/'EnrollAge Data'!EA22</f>
        <v>0.21022381587293368</v>
      </c>
      <c r="AE22" s="173">
        <f>+'EnrollAge Data'!AE22/'EnrollAge Data'!EB22</f>
        <v>0.18674428476138499</v>
      </c>
      <c r="AF22" s="173">
        <f>+'EnrollAge Data'!AF22/'EnrollAge Data'!EC22</f>
        <v>0.17518791900860026</v>
      </c>
      <c r="AG22" s="173">
        <f>+'EnrollAge Data'!AG22/'EnrollAge Data'!ED22</f>
        <v>0.1727303408707391</v>
      </c>
      <c r="AH22" s="173">
        <f>+'EnrollAge Data'!AH22/'EnrollAge Data'!EE22</f>
        <v>0.1706747525442632</v>
      </c>
      <c r="AI22" s="173">
        <f>+'EnrollAge Data'!AI22/'EnrollAge Data'!EF22</f>
        <v>0.1736864713329716</v>
      </c>
      <c r="AJ22" s="173">
        <f>+'EnrollAge Data'!AJ22/'EnrollAge Data'!EG22</f>
        <v>0.16325840035191808</v>
      </c>
      <c r="AK22" s="173">
        <f>+'EnrollAge Data'!AK22/'EnrollAge Data'!EH22</f>
        <v>0.17012888884021946</v>
      </c>
      <c r="AL22" s="173">
        <f>+'EnrollAge Data'!AL22/'EnrollAge Data'!EI22</f>
        <v>0.1833616823875058</v>
      </c>
      <c r="AM22" s="173">
        <f>+'EnrollAge Data'!AM22/'EnrollAge Data'!EJ22</f>
        <v>0.18439531075773252</v>
      </c>
      <c r="AN22" s="173">
        <f>+'EnrollAge Data'!AN22/'EnrollAge Data'!EK22</f>
        <v>0.15916404217444885</v>
      </c>
      <c r="AO22" s="173">
        <f>+'EnrollAge Data'!AO22/'EnrollAge Data'!EL22</f>
        <v>0.25468936429978634</v>
      </c>
      <c r="AP22" s="173">
        <f>+'EnrollAge Data'!AP22/'EnrollAge Data'!EM22</f>
        <v>0.19346909482371938</v>
      </c>
      <c r="AQ22" s="174">
        <f>+'EnrollAge Data'!AQ22/'EnrollAge Data'!EA22</f>
        <v>0.16197848571539528</v>
      </c>
      <c r="AR22" s="173">
        <f>+'EnrollAge Data'!AR22/'EnrollAge Data'!EB22</f>
        <v>0.1593717785458735</v>
      </c>
      <c r="AS22" s="173">
        <f>+'EnrollAge Data'!AS22/'EnrollAge Data'!EC22</f>
        <v>0.17956705266246811</v>
      </c>
      <c r="AT22" s="173">
        <f>+'EnrollAge Data'!AT22/'EnrollAge Data'!ED22</f>
        <v>0.17807402407469908</v>
      </c>
      <c r="AU22" s="173">
        <f>+'EnrollAge Data'!AU22/'EnrollAge Data'!EE22</f>
        <v>0.16182211069287605</v>
      </c>
      <c r="AV22" s="173">
        <f>+'EnrollAge Data'!AV22/'EnrollAge Data'!EF22</f>
        <v>0.16053988062940858</v>
      </c>
      <c r="AW22" s="173">
        <f>+'EnrollAge Data'!AW22/'EnrollAge Data'!EG22</f>
        <v>0.14841467678807088</v>
      </c>
      <c r="AX22" s="173">
        <f>+'EnrollAge Data'!AX22/'EnrollAge Data'!EH22</f>
        <v>0.14480009636548802</v>
      </c>
      <c r="AY22" s="173">
        <f>+'EnrollAge Data'!AY22/'EnrollAge Data'!EI22</f>
        <v>0.14402350394309571</v>
      </c>
      <c r="AZ22" s="173">
        <f>+'EnrollAge Data'!AZ22/'EnrollAge Data'!EJ22</f>
        <v>0.14444433282770952</v>
      </c>
      <c r="BA22" s="173">
        <f>+'EnrollAge Data'!BA22/'EnrollAge Data'!EK22</f>
        <v>0.1222956319320827</v>
      </c>
      <c r="BB22" s="173">
        <f>+'EnrollAge Data'!BB22/'EnrollAge Data'!EL22</f>
        <v>0.18242737034878881</v>
      </c>
      <c r="BC22" s="173">
        <f>+'EnrollAge Data'!BC22/'EnrollAge Data'!EM22</f>
        <v>0.15075805149367544</v>
      </c>
      <c r="BD22" s="174">
        <f>+'EnrollAge Data'!BD22/'EnrollAge Data'!EA22</f>
        <v>0.98173486427360168</v>
      </c>
      <c r="BE22" s="173">
        <f>+'EnrollAge Data'!BE22/'EnrollAge Data'!EB22</f>
        <v>0.96798253592868833</v>
      </c>
      <c r="BF22" s="173">
        <f>+'EnrollAge Data'!BF22/'EnrollAge Data'!EC22</f>
        <v>0.97921040157107064</v>
      </c>
      <c r="BG22" s="173">
        <f>+'EnrollAge Data'!BG22/'EnrollAge Data'!ED22</f>
        <v>0.97975025312183595</v>
      </c>
      <c r="BH22" s="173">
        <f>+'EnrollAge Data'!BH22/'EnrollAge Data'!EE22</f>
        <v>0.95795576002602356</v>
      </c>
      <c r="BI22" s="173">
        <f>+'EnrollAge Data'!BI22/'EnrollAge Data'!EF22</f>
        <v>0.95955416892747336</v>
      </c>
      <c r="BJ22" s="173">
        <f>+'EnrollAge Data'!BJ22/'EnrollAge Data'!EG22</f>
        <v>0.93810979392490157</v>
      </c>
      <c r="BK22" s="173">
        <f>+'EnrollAge Data'!BK22/'EnrollAge Data'!EH22</f>
        <v>0.94960523001784947</v>
      </c>
      <c r="BL22" s="173">
        <f>+'EnrollAge Data'!BL22/'EnrollAge Data'!EI22</f>
        <v>0.95239420648420181</v>
      </c>
      <c r="BM22" s="173">
        <f>+'EnrollAge Data'!BM22/'EnrollAge Data'!EJ22</f>
        <v>0.9545641757159935</v>
      </c>
      <c r="BN22" s="173">
        <f>+'EnrollAge Data'!BN22/'EnrollAge Data'!EK22</f>
        <v>0.8237967273723128</v>
      </c>
      <c r="BO22" s="173">
        <f>+'EnrollAge Data'!BO22/'EnrollAge Data'!EL22</f>
        <v>0.95845472959849054</v>
      </c>
      <c r="BP22" s="173">
        <f>+'EnrollAge Data'!BP22/'EnrollAge Data'!EM22</f>
        <v>0.95146676235758498</v>
      </c>
      <c r="BQ22" s="174">
        <f>+'EnrollAge Data'!BQ22/'EnrollAge Data'!EC22</f>
        <v>0.33362678043385025</v>
      </c>
      <c r="BR22" s="173">
        <f>+'EnrollAge Data'!BR22/'EnrollAge Data'!ED22</f>
        <v>0.3271121610979863</v>
      </c>
      <c r="BS22" s="173">
        <f>+'EnrollAge Data'!BS22/'EnrollAge Data'!EE22</f>
        <v>0.31242158092848182</v>
      </c>
      <c r="BT22" s="173">
        <f>+'EnrollAge Data'!BT22/'EnrollAge Data'!EF22</f>
        <v>0.30943660698137093</v>
      </c>
      <c r="BU22" s="173">
        <f>+'EnrollAge Data'!BU22/'EnrollAge Data'!EG22</f>
        <v>0.30114373371532988</v>
      </c>
      <c r="BV22" s="173">
        <f>+'EnrollAge Data'!BV22/'EnrollAge Data'!EH22</f>
        <v>0.28496807893209519</v>
      </c>
      <c r="BW22" s="173">
        <f>+'EnrollAge Data'!BW22/'EnrollAge Data'!EI22</f>
        <v>0.29685067780011337</v>
      </c>
      <c r="BX22" s="173">
        <f>+'EnrollAge Data'!BX22/'EnrollAge Data'!EJ22</f>
        <v>0.29739720935839353</v>
      </c>
      <c r="BY22" s="173">
        <f>+'EnrollAge Data'!BY22/'EnrollAge Data'!EK22</f>
        <v>0.25314083253457481</v>
      </c>
      <c r="BZ22" s="173">
        <f>+'EnrollAge Data'!BZ22/'EnrollAge Data'!EL22</f>
        <v>0.40560920114320598</v>
      </c>
      <c r="CA22" s="173">
        <f>+'EnrollAge Data'!CA22/'EnrollAge Data'!EM22</f>
        <v>0.30909661792410514</v>
      </c>
      <c r="CB22" s="173">
        <f>+'EnrollAge Data'!CB22/'EnrollAge Data'!EN22</f>
        <v>0.45741165149347279</v>
      </c>
      <c r="CC22" s="174">
        <f>+'EnrollAge Data'!CC22/'EnrollAge Data'!EC22</f>
        <v>2.0112412812351866E-2</v>
      </c>
      <c r="CD22" s="173">
        <f>+'EnrollAge Data'!CD22/'EnrollAge Data'!ED22</f>
        <v>2.2623467206659916E-2</v>
      </c>
      <c r="CE22" s="173">
        <f>+'EnrollAge Data'!CE22/'EnrollAge Data'!EE22</f>
        <v>1.9273665133138156E-2</v>
      </c>
      <c r="CF22" s="173">
        <f>+'EnrollAge Data'!CF22/'EnrollAge Data'!EF22</f>
        <v>2.3229788388497017E-2</v>
      </c>
      <c r="CG22" s="173">
        <f>+'EnrollAge Data'!CG22/'EnrollAge Data'!EG22</f>
        <v>2.6004714799733805E-2</v>
      </c>
      <c r="CH22" s="173">
        <f>+'EnrollAge Data'!CH22/'EnrollAge Data'!EH22</f>
        <v>2.798979401876937E-2</v>
      </c>
      <c r="CI22" s="173">
        <f>+'EnrollAge Data'!CI22/'EnrollAge Data'!EI22</f>
        <v>2.9472707592392143E-2</v>
      </c>
      <c r="CJ22" s="173">
        <f>+'EnrollAge Data'!CJ22/'EnrollAge Data'!EJ22</f>
        <v>3.0327383045194733E-2</v>
      </c>
      <c r="CK22" s="173">
        <f>+'EnrollAge Data'!CK22/'EnrollAge Data'!EK22</f>
        <v>2.7086471313158975E-2</v>
      </c>
      <c r="CL22" s="173">
        <f>+'EnrollAge Data'!CL22/'EnrollAge Data'!EL22</f>
        <v>2.9995282887982463E-2</v>
      </c>
      <c r="CM22" s="173">
        <f>+'EnrollAge Data'!CM22/'EnrollAge Data'!EM22</f>
        <v>3.3103077061092667E-2</v>
      </c>
      <c r="CN22" s="173">
        <f>+'EnrollAge Data'!CN22/'EnrollAge Data'!EN22</f>
        <v>4.020157767451283E-2</v>
      </c>
      <c r="CO22" s="175">
        <f>+'EnrollAge Data'!CO22/'EnrollAge Data'!EC22</f>
        <v>0.35373919324620212</v>
      </c>
      <c r="CP22" s="176">
        <f>+'EnrollAge Data'!CP22/'EnrollAge Data'!ED22</f>
        <v>0.34973562830464622</v>
      </c>
      <c r="CQ22" s="176">
        <f>+'EnrollAge Data'!CQ22/'EnrollAge Data'!EE22</f>
        <v>0.33169524606161999</v>
      </c>
      <c r="CR22" s="176">
        <f>+'EnrollAge Data'!CR22/'EnrollAge Data'!EF22</f>
        <v>0.33266639536986797</v>
      </c>
      <c r="CS22" s="176">
        <f>+'EnrollAge Data'!CS22/'EnrollAge Data'!EG22</f>
        <v>0.32714844851506369</v>
      </c>
      <c r="CT22" s="176">
        <f>+'EnrollAge Data'!CT22/'EnrollAge Data'!EH22</f>
        <v>0.31295787295086452</v>
      </c>
      <c r="CU22" s="176">
        <f>+'EnrollAge Data'!CU22/'EnrollAge Data'!EI22</f>
        <v>0.32632338539250555</v>
      </c>
      <c r="CV22" s="176">
        <f>+'EnrollAge Data'!CV22/'EnrollAge Data'!EJ22</f>
        <v>0.32772459240358826</v>
      </c>
      <c r="CW22" s="176">
        <f>+'EnrollAge Data'!CW22/'EnrollAge Data'!EK22</f>
        <v>0.28022730384773381</v>
      </c>
      <c r="CX22" s="176">
        <f>+'EnrollAge Data'!CX22/'EnrollAge Data'!EL22</f>
        <v>0.43560448403118845</v>
      </c>
      <c r="CY22" s="176">
        <f>+'EnrollAge Data'!CY22/'EnrollAge Data'!EM22</f>
        <v>0.34219969498519781</v>
      </c>
      <c r="CZ22" s="176">
        <f>+'EnrollAge Data'!CZ22/'EnrollAge Data'!EN22</f>
        <v>0.49761322916798562</v>
      </c>
      <c r="DA22" s="174">
        <f>+'EnrollAge Data'!DA22/'EnrollAge Data'!EC22</f>
        <v>1.0157784248662558E-3</v>
      </c>
      <c r="DB22" s="173">
        <f>+'EnrollAge Data'!DB22/'EnrollAge Data'!ED22</f>
        <v>1.06873664079199E-3</v>
      </c>
      <c r="DC22" s="173">
        <f>+'EnrollAge Data'!DC22/'EnrollAge Data'!EE22</f>
        <v>8.0161717551930853E-4</v>
      </c>
      <c r="DD22" s="173">
        <f>+'EnrollAge Data'!DD22/'EnrollAge Data'!EF22</f>
        <v>1.5599565925122083E-3</v>
      </c>
      <c r="DE22" s="173">
        <f>+'EnrollAge Data'!DE22/'EnrollAge Data'!EG22</f>
        <v>1.7934286068781934E-3</v>
      </c>
      <c r="DF22" s="173">
        <f>+'EnrollAge Data'!DF22/'EnrollAge Data'!EH22</f>
        <v>1.9711122548429134E-3</v>
      </c>
      <c r="DG22" s="173">
        <f>+'EnrollAge Data'!DG22/'EnrollAge Data'!EI22</f>
        <v>1.0618009380959745E-3</v>
      </c>
      <c r="DH22" s="173">
        <f>+'EnrollAge Data'!DH22/'EnrollAge Data'!EJ22</f>
        <v>1.1150511818537978E-3</v>
      </c>
      <c r="DI22" s="173">
        <f>+'EnrollAge Data'!DI22/'EnrollAge Data'!EK22</f>
        <v>1.2323702587977543E-3</v>
      </c>
      <c r="DJ22" s="173">
        <f>+'EnrollAge Data'!DJ22/'EnrollAge Data'!EL22</f>
        <v>1.51225061738672E-3</v>
      </c>
      <c r="DK22" s="173">
        <f>+'EnrollAge Data'!DK22/'EnrollAge Data'!EM22</f>
        <v>2.0274513321970038E-3</v>
      </c>
      <c r="DL22" s="173">
        <f>+'EnrollAge Data'!DL22/'EnrollAge Data'!EN22</f>
        <v>2.6843258163769201E-3</v>
      </c>
      <c r="DM22" s="177">
        <f>+'EnrollAge Data'!DM22/'EnrollAge Data'!EA22</f>
        <v>1.527488317303336E-3</v>
      </c>
      <c r="DN22" s="178">
        <f>+'EnrollAge Data'!DN22/'EnrollAge Data'!EB22</f>
        <v>7.2645685525438118E-3</v>
      </c>
      <c r="DO22" s="178">
        <f>+'EnrollAge Data'!DO22/'EnrollAge Data'!EC22</f>
        <v>1.2076476828965486E-3</v>
      </c>
      <c r="DP22" s="178">
        <f>+'EnrollAge Data'!DP22/'EnrollAge Data'!ED22</f>
        <v>1.4287321408482394E-3</v>
      </c>
      <c r="DQ22" s="178">
        <f>+'EnrollAge Data'!DQ22/'EnrollAge Data'!EE22</f>
        <v>6.8544077327013341E-4</v>
      </c>
      <c r="DR22" s="178">
        <f>+'EnrollAge Data'!DR22/'EnrollAge Data'!EF22</f>
        <v>2.2608066558147946E-3</v>
      </c>
      <c r="DS22" s="178">
        <f>+'EnrollAge Data'!DS22/'EnrollAge Data'!EG22</f>
        <v>7.3203469551191671E-3</v>
      </c>
      <c r="DT22" s="178">
        <f>+'EnrollAge Data'!DT22/'EnrollAge Data'!EH22</f>
        <v>4.5445088097767171E-3</v>
      </c>
      <c r="DU22" s="178">
        <f>+'EnrollAge Data'!DU22/'EnrollAge Data'!EI22</f>
        <v>5.1028297510437607E-3</v>
      </c>
      <c r="DV22" s="178">
        <f>+'EnrollAge Data'!DV22/'EnrollAge Data'!EJ22</f>
        <v>1.426461872281435E-3</v>
      </c>
      <c r="DW22" s="178">
        <f>+'EnrollAge Data'!DW22/'EnrollAge Data'!EK22</f>
        <v>6.2303163083664249E-3</v>
      </c>
      <c r="DX22" s="178">
        <f>+'EnrollAge Data'!DX22/'EnrollAge Data'!EL22</f>
        <v>6.5900829656760735E-3</v>
      </c>
      <c r="DY22" s="178">
        <f>+'EnrollAge Data'!DY22/'EnrollAge Data'!EM22</f>
        <v>1.5340450345384408E-3</v>
      </c>
      <c r="DZ22" s="178">
        <f>+'EnrollAge Data'!DZ22/'EnrollAge Data'!EN22</f>
        <v>3.8618838395988703E-4</v>
      </c>
    </row>
    <row r="23" spans="1:130" s="30" customFormat="1">
      <c r="A23" s="149" t="s">
        <v>89</v>
      </c>
      <c r="B23" s="165" t="e">
        <f>+'EnrollAge Data'!B23/'EnrollAge Data'!EA23</f>
        <v>#DIV/0!</v>
      </c>
      <c r="C23" s="165" t="e">
        <f>+'EnrollAge Data'!C23/'EnrollAge Data'!EB23</f>
        <v>#DIV/0!</v>
      </c>
      <c r="D23" s="165">
        <f>+'EnrollAge Data'!D23/'EnrollAge Data'!EC23</f>
        <v>1.502178505222697E-2</v>
      </c>
      <c r="E23" s="165">
        <f>+'EnrollAge Data'!E23/'EnrollAge Data'!ED23</f>
        <v>2.1057653797985427E-2</v>
      </c>
      <c r="F23" s="165">
        <f>+'EnrollAge Data'!F23/'EnrollAge Data'!EE23</f>
        <v>2.3910670123706432E-2</v>
      </c>
      <c r="G23" s="165">
        <f>+'EnrollAge Data'!G23/'EnrollAge Data'!EF23</f>
        <v>3.0376901939413656E-2</v>
      </c>
      <c r="H23" s="165">
        <f>+'EnrollAge Data'!H23/'EnrollAge Data'!EG23</f>
        <v>3.2688602472775136E-2</v>
      </c>
      <c r="I23" s="165">
        <f>+'EnrollAge Data'!I23/'EnrollAge Data'!EH23</f>
        <v>4.2266705884365124E-2</v>
      </c>
      <c r="J23" s="165">
        <f>+'EnrollAge Data'!J23/'EnrollAge Data'!EI23</f>
        <v>3.3995517491405947E-2</v>
      </c>
      <c r="K23" s="165">
        <f>+'EnrollAge Data'!K23/'EnrollAge Data'!EJ23</f>
        <v>3.6814661118171735E-2</v>
      </c>
      <c r="L23" s="165">
        <f>+'EnrollAge Data'!L23/'EnrollAge Data'!EK23</f>
        <v>4.1393447905773047E-2</v>
      </c>
      <c r="M23" s="165">
        <f>+'EnrollAge Data'!M23/'EnrollAge Data'!EL23</f>
        <v>3.8686387933746465E-2</v>
      </c>
      <c r="N23" s="165">
        <f>+'EnrollAge Data'!N23/'EnrollAge Data'!EM23</f>
        <v>3.5613580696395197E-2</v>
      </c>
      <c r="O23" s="165">
        <f>+'EnrollAge Data'!O23/'EnrollAge Data'!EN23</f>
        <v>3.7982009247648323E-2</v>
      </c>
      <c r="P23" s="166" t="e">
        <f>+'EnrollAge Data'!P23/'EnrollAge Data'!EA23</f>
        <v>#DIV/0!</v>
      </c>
      <c r="Q23" s="165" t="e">
        <f>+'EnrollAge Data'!Q23/'EnrollAge Data'!EB23</f>
        <v>#DIV/0!</v>
      </c>
      <c r="R23" s="165">
        <f>+'EnrollAge Data'!R23/'EnrollAge Data'!EC23</f>
        <v>0.4608942869299501</v>
      </c>
      <c r="S23" s="165">
        <f>+'EnrollAge Data'!S23/'EnrollAge Data'!ED23</f>
        <v>0.50951441182264612</v>
      </c>
      <c r="T23" s="165">
        <f>+'EnrollAge Data'!T23/'EnrollAge Data'!EE23</f>
        <v>0.50352124556708588</v>
      </c>
      <c r="U23" s="165">
        <f>+'EnrollAge Data'!U23/'EnrollAge Data'!EF23</f>
        <v>0.50457232282231446</v>
      </c>
      <c r="V23" s="165">
        <f>+'EnrollAge Data'!V23/'EnrollAge Data'!EG23</f>
        <v>0.51883162530644544</v>
      </c>
      <c r="W23" s="165">
        <f>+'EnrollAge Data'!W23/'EnrollAge Data'!EH23</f>
        <v>0.50432249860100253</v>
      </c>
      <c r="X23" s="165">
        <f>+'EnrollAge Data'!X23/'EnrollAge Data'!EI23</f>
        <v>0.52548949738356443</v>
      </c>
      <c r="Y23" s="165">
        <f>+'EnrollAge Data'!Y23/'EnrollAge Data'!EJ23</f>
        <v>0.52536066254650304</v>
      </c>
      <c r="Z23" s="165">
        <f>+'EnrollAge Data'!Z23/'EnrollAge Data'!EK23</f>
        <v>0.51680053690378858</v>
      </c>
      <c r="AA23" s="165">
        <f>+'EnrollAge Data'!AA23/'EnrollAge Data'!EL23</f>
        <v>0.51969056551902437</v>
      </c>
      <c r="AB23" s="165">
        <f>+'EnrollAge Data'!AB23/'EnrollAge Data'!EM23</f>
        <v>0.56341061955213878</v>
      </c>
      <c r="AC23" s="165">
        <f>+'EnrollAge Data'!AC23/'EnrollAge Data'!EN23</f>
        <v>0.54654518244675243</v>
      </c>
      <c r="AD23" s="166" t="e">
        <f>+'EnrollAge Data'!AD23/'EnrollAge Data'!EA23</f>
        <v>#DIV/0!</v>
      </c>
      <c r="AE23" s="165" t="e">
        <f>+'EnrollAge Data'!AE23/'EnrollAge Data'!EB23</f>
        <v>#DIV/0!</v>
      </c>
      <c r="AF23" s="165">
        <f>+'EnrollAge Data'!AF23/'EnrollAge Data'!EC23</f>
        <v>0.24217374813165826</v>
      </c>
      <c r="AG23" s="165">
        <f>+'EnrollAge Data'!AG23/'EnrollAge Data'!ED23</f>
        <v>0.25390399690484344</v>
      </c>
      <c r="AH23" s="165">
        <f>+'EnrollAge Data'!AH23/'EnrollAge Data'!EE23</f>
        <v>0.25397799672623772</v>
      </c>
      <c r="AI23" s="165">
        <f>+'EnrollAge Data'!AI23/'EnrollAge Data'!EF23</f>
        <v>0.24422944583227496</v>
      </c>
      <c r="AJ23" s="165">
        <f>+'EnrollAge Data'!AJ23/'EnrollAge Data'!EG23</f>
        <v>0.23369778189922075</v>
      </c>
      <c r="AK23" s="165">
        <f>+'EnrollAge Data'!AK23/'EnrollAge Data'!EH23</f>
        <v>0.22126659194105205</v>
      </c>
      <c r="AL23" s="165">
        <f>+'EnrollAge Data'!AL23/'EnrollAge Data'!EI23</f>
        <v>0.22610680807038844</v>
      </c>
      <c r="AM23" s="165">
        <f>+'EnrollAge Data'!AM23/'EnrollAge Data'!EJ23</f>
        <v>0.2320466938043684</v>
      </c>
      <c r="AN23" s="165">
        <f>+'EnrollAge Data'!AN23/'EnrollAge Data'!EK23</f>
        <v>0.21086892071307958</v>
      </c>
      <c r="AO23" s="165">
        <f>+'EnrollAge Data'!AO23/'EnrollAge Data'!EL23</f>
        <v>0.24659059012373319</v>
      </c>
      <c r="AP23" s="165">
        <f>+'EnrollAge Data'!AP23/'EnrollAge Data'!EM23</f>
        <v>0.23588691521283645</v>
      </c>
      <c r="AQ23" s="166" t="e">
        <f>+'EnrollAge Data'!AQ23/'EnrollAge Data'!EA23</f>
        <v>#DIV/0!</v>
      </c>
      <c r="AR23" s="165" t="e">
        <f>+'EnrollAge Data'!AR23/'EnrollAge Data'!EB23</f>
        <v>#DIV/0!</v>
      </c>
      <c r="AS23" s="165">
        <f>+'EnrollAge Data'!AS23/'EnrollAge Data'!EC23</f>
        <v>0.19671581750089917</v>
      </c>
      <c r="AT23" s="165">
        <f>+'EnrollAge Data'!AT23/'EnrollAge Data'!ED23</f>
        <v>0.2073284575152495</v>
      </c>
      <c r="AU23" s="165">
        <f>+'EnrollAge Data'!AU23/'EnrollAge Data'!EE23</f>
        <v>0.21160070193124983</v>
      </c>
      <c r="AV23" s="165">
        <f>+'EnrollAge Data'!AV23/'EnrollAge Data'!EF23</f>
        <v>0.21229493476789368</v>
      </c>
      <c r="AW23" s="165">
        <f>+'EnrollAge Data'!AW23/'EnrollAge Data'!EG23</f>
        <v>0.20623428680982639</v>
      </c>
      <c r="AX23" s="165">
        <f>+'EnrollAge Data'!AX23/'EnrollAge Data'!EH23</f>
        <v>0.20947237500984658</v>
      </c>
      <c r="AY23" s="165">
        <f>+'EnrollAge Data'!AY23/'EnrollAge Data'!EI23</f>
        <v>0.20127016116287688</v>
      </c>
      <c r="AZ23" s="165">
        <f>+'EnrollAge Data'!AZ23/'EnrollAge Data'!EJ23</f>
        <v>0.200952917540104</v>
      </c>
      <c r="BA23" s="165">
        <f>+'EnrollAge Data'!BA23/'EnrollAge Data'!EK23</f>
        <v>0.17295495083911291</v>
      </c>
      <c r="BB23" s="165">
        <f>+'EnrollAge Data'!BB23/'EnrollAge Data'!EL23</f>
        <v>0.19223187805451816</v>
      </c>
      <c r="BC23" s="165">
        <f>+'EnrollAge Data'!BC23/'EnrollAge Data'!EM23</f>
        <v>0.16291944681777515</v>
      </c>
      <c r="BD23" s="166" t="e">
        <f>+'EnrollAge Data'!BD23/'EnrollAge Data'!EA23</f>
        <v>#DIV/0!</v>
      </c>
      <c r="BE23" s="165" t="e">
        <f>+'EnrollAge Data'!BE23/'EnrollAge Data'!EB23</f>
        <v>#DIV/0!</v>
      </c>
      <c r="BF23" s="165">
        <f>+'EnrollAge Data'!BF23/'EnrollAge Data'!EC23</f>
        <v>0.89978385256250759</v>
      </c>
      <c r="BG23" s="165">
        <f>+'EnrollAge Data'!BG23/'EnrollAge Data'!ED23</f>
        <v>0.97074686624273909</v>
      </c>
      <c r="BH23" s="165">
        <f>+'EnrollAge Data'!BH23/'EnrollAge Data'!EE23</f>
        <v>0.96909994422457335</v>
      </c>
      <c r="BI23" s="165">
        <f>+'EnrollAge Data'!BI23/'EnrollAge Data'!EF23</f>
        <v>0.9610967034224831</v>
      </c>
      <c r="BJ23" s="165">
        <f>+'EnrollAge Data'!BJ23/'EnrollAge Data'!EG23</f>
        <v>0.95876369401549255</v>
      </c>
      <c r="BK23" s="165">
        <f>+'EnrollAge Data'!BK23/'EnrollAge Data'!EH23</f>
        <v>0.93506146555190117</v>
      </c>
      <c r="BL23" s="165">
        <f>+'EnrollAge Data'!BL23/'EnrollAge Data'!EI23</f>
        <v>0.95286646661682983</v>
      </c>
      <c r="BM23" s="165">
        <f>+'EnrollAge Data'!BM23/'EnrollAge Data'!EJ23</f>
        <v>0.95836027389097544</v>
      </c>
      <c r="BN23" s="165">
        <f>+'EnrollAge Data'!BN23/'EnrollAge Data'!EK23</f>
        <v>0.90062440845598113</v>
      </c>
      <c r="BO23" s="165">
        <f>+'EnrollAge Data'!BO23/'EnrollAge Data'!EL23</f>
        <v>0.9585130336972757</v>
      </c>
      <c r="BP23" s="165">
        <f>+'EnrollAge Data'!BP23/'EnrollAge Data'!EM23</f>
        <v>0.96221698158275037</v>
      </c>
      <c r="BQ23" s="166">
        <f>+'EnrollAge Data'!BQ23/'EnrollAge Data'!EC23</f>
        <v>0.40608555489677284</v>
      </c>
      <c r="BR23" s="165">
        <f>+'EnrollAge Data'!BR23/'EnrollAge Data'!ED23</f>
        <v>0.4223019280245956</v>
      </c>
      <c r="BS23" s="165">
        <f>+'EnrollAge Data'!BS23/'EnrollAge Data'!EE23</f>
        <v>0.42349861852395509</v>
      </c>
      <c r="BT23" s="165">
        <f>+'EnrollAge Data'!BT23/'EnrollAge Data'!EF23</f>
        <v>0.41016373079665291</v>
      </c>
      <c r="BU23" s="165">
        <f>+'EnrollAge Data'!BU23/'EnrollAge Data'!EG23</f>
        <v>0.40922116965282435</v>
      </c>
      <c r="BV23" s="165">
        <f>+'EnrollAge Data'!BV23/'EnrollAge Data'!EH23</f>
        <v>0.37452420235465184</v>
      </c>
      <c r="BW23" s="165">
        <f>+'EnrollAge Data'!BW23/'EnrollAge Data'!EI23</f>
        <v>0.37276907635646456</v>
      </c>
      <c r="BX23" s="165">
        <f>+'EnrollAge Data'!BX23/'EnrollAge Data'!EJ23</f>
        <v>0.37777784201019399</v>
      </c>
      <c r="BY23" s="165">
        <f>+'EnrollAge Data'!BY23/'EnrollAge Data'!EK23</f>
        <v>0.331307969729006</v>
      </c>
      <c r="BZ23" s="165">
        <f>+'EnrollAge Data'!BZ23/'EnrollAge Data'!EL23</f>
        <v>0.38678676844063326</v>
      </c>
      <c r="CA23" s="165">
        <f>+'EnrollAge Data'!CA23/'EnrollAge Data'!EM23</f>
        <v>0.35327114088802614</v>
      </c>
      <c r="CB23" s="165">
        <f>+'EnrollAge Data'!CB23/'EnrollAge Data'!EN23</f>
        <v>0.36736476202812823</v>
      </c>
      <c r="CC23" s="166">
        <f>+'EnrollAge Data'!CC23/'EnrollAge Data'!EC23</f>
        <v>2.5700703922464034E-2</v>
      </c>
      <c r="CD23" s="165">
        <f>+'EnrollAge Data'!CD23/'EnrollAge Data'!ED23</f>
        <v>3.0036979785054631E-2</v>
      </c>
      <c r="CE23" s="165">
        <f>+'EnrollAge Data'!CE23/'EnrollAge Data'!EE23</f>
        <v>3.2931560529540875E-2</v>
      </c>
      <c r="CF23" s="165">
        <f>+'EnrollAge Data'!CF23/'EnrollAge Data'!EF23</f>
        <v>3.7056155403437679E-2</v>
      </c>
      <c r="CG23" s="165">
        <f>+'EnrollAge Data'!CG23/'EnrollAge Data'!EG23</f>
        <v>4.3710168890025006E-2</v>
      </c>
      <c r="CH23" s="165">
        <f>+'EnrollAge Data'!CH23/'EnrollAge Data'!EH23</f>
        <v>4.5775822674333874E-2</v>
      </c>
      <c r="CI23" s="165">
        <f>+'EnrollAge Data'!CI23/'EnrollAge Data'!EI23</f>
        <v>4.565528417901097E-2</v>
      </c>
      <c r="CJ23" s="165">
        <f>+'EnrollAge Data'!CJ23/'EnrollAge Data'!EJ23</f>
        <v>4.684610930914479E-2</v>
      </c>
      <c r="CK23" s="165">
        <f>+'EnrollAge Data'!CK23/'EnrollAge Data'!EK23</f>
        <v>4.3445084745977608E-2</v>
      </c>
      <c r="CL23" s="165">
        <f>+'EnrollAge Data'!CL23/'EnrollAge Data'!EL23</f>
        <v>4.6069104401635273E-2</v>
      </c>
      <c r="CM23" s="165">
        <f>+'EnrollAge Data'!CM23/'EnrollAge Data'!EM23</f>
        <v>4.0312064021180476E-2</v>
      </c>
      <c r="CN23" s="165">
        <f>+'EnrollAge Data'!CN23/'EnrollAge Data'!EN23</f>
        <v>4.1959713749764281E-2</v>
      </c>
      <c r="CO23" s="167">
        <f>+'EnrollAge Data'!CO23/'EnrollAge Data'!EC23</f>
        <v>0.43178625881923688</v>
      </c>
      <c r="CP23" s="168">
        <f>+'EnrollAge Data'!CP23/'EnrollAge Data'!ED23</f>
        <v>0.45233890780965025</v>
      </c>
      <c r="CQ23" s="168">
        <f>+'EnrollAge Data'!CQ23/'EnrollAge Data'!EE23</f>
        <v>0.45643017905349598</v>
      </c>
      <c r="CR23" s="168">
        <f>+'EnrollAge Data'!CR23/'EnrollAge Data'!EF23</f>
        <v>0.44721988620009062</v>
      </c>
      <c r="CS23" s="168">
        <f>+'EnrollAge Data'!CS23/'EnrollAge Data'!EG23</f>
        <v>0.45293133854284934</v>
      </c>
      <c r="CT23" s="168">
        <f>+'EnrollAge Data'!CT23/'EnrollAge Data'!EH23</f>
        <v>0.42030002502898567</v>
      </c>
      <c r="CU23" s="168">
        <f>+'EnrollAge Data'!CU23/'EnrollAge Data'!EI23</f>
        <v>0.41842436053547555</v>
      </c>
      <c r="CV23" s="168">
        <f>+'EnrollAge Data'!CV23/'EnrollAge Data'!EJ23</f>
        <v>0.42462395131933878</v>
      </c>
      <c r="CW23" s="168">
        <f>+'EnrollAge Data'!CW23/'EnrollAge Data'!EK23</f>
        <v>0.37475305447498364</v>
      </c>
      <c r="CX23" s="168">
        <f>+'EnrollAge Data'!CX23/'EnrollAge Data'!EL23</f>
        <v>0.43285587284226856</v>
      </c>
      <c r="CY23" s="168">
        <f>+'EnrollAge Data'!CY23/'EnrollAge Data'!EM23</f>
        <v>0.39358320490920662</v>
      </c>
      <c r="CZ23" s="168">
        <f>+'EnrollAge Data'!CZ23/'EnrollAge Data'!EN23</f>
        <v>0.40932447577789255</v>
      </c>
      <c r="DA23" s="166">
        <f>+'EnrollAge Data'!DA23/'EnrollAge Data'!EC23</f>
        <v>7.1033068133205474E-3</v>
      </c>
      <c r="DB23" s="165">
        <f>+'EnrollAge Data'!DB23/'EnrollAge Data'!ED23</f>
        <v>8.8935466104427228E-3</v>
      </c>
      <c r="DC23" s="165">
        <f>+'EnrollAge Data'!DC23/'EnrollAge Data'!EE23</f>
        <v>9.1485196039915364E-3</v>
      </c>
      <c r="DD23" s="165">
        <f>+'EnrollAge Data'!DD23/'EnrollAge Data'!EF23</f>
        <v>9.3044944000780349E-3</v>
      </c>
      <c r="DE23" s="165">
        <f>+'EnrollAge Data'!DE23/'EnrollAge Data'!EG23</f>
        <v>1.0379781602803185E-2</v>
      </c>
      <c r="DF23" s="165">
        <f>+'EnrollAge Data'!DF23/'EnrollAge Data'!EH23</f>
        <v>1.0438941921912937E-2</v>
      </c>
      <c r="DG23" s="165">
        <f>+'EnrollAge Data'!DG23/'EnrollAge Data'!EI23</f>
        <v>8.9526086977898146E-3</v>
      </c>
      <c r="DH23" s="165">
        <f>+'EnrollAge Data'!DH23/'EnrollAge Data'!EJ23</f>
        <v>8.3756600251336504E-3</v>
      </c>
      <c r="DI23" s="165">
        <f>+'EnrollAge Data'!DI23/'EnrollAge Data'!EK23</f>
        <v>9.0708170772088696E-3</v>
      </c>
      <c r="DJ23" s="165">
        <f>+'EnrollAge Data'!DJ23/'EnrollAge Data'!EL23</f>
        <v>5.9665953359827944E-3</v>
      </c>
      <c r="DK23" s="165">
        <f>+'EnrollAge Data'!DK23/'EnrollAge Data'!EM23</f>
        <v>5.2231571214049633E-3</v>
      </c>
      <c r="DL23" s="165">
        <f>+'EnrollAge Data'!DL23/'EnrollAge Data'!EN23</f>
        <v>4.9992222094262777E-3</v>
      </c>
      <c r="DM23" s="179" t="e">
        <f>+'EnrollAge Data'!DM23/'EnrollAge Data'!EA23</f>
        <v>#DIV/0!</v>
      </c>
      <c r="DN23" s="180" t="e">
        <f>+'EnrollAge Data'!DN23/'EnrollAge Data'!EB23</f>
        <v>#DIV/0!</v>
      </c>
      <c r="DO23" s="170">
        <f>+'EnrollAge Data'!DO23/'EnrollAge Data'!EC23</f>
        <v>8.5194362385265482E-2</v>
      </c>
      <c r="DP23" s="170">
        <f>+'EnrollAge Data'!DP23/'EnrollAge Data'!ED23</f>
        <v>8.1954799592755014E-3</v>
      </c>
      <c r="DQ23" s="170">
        <f>+'EnrollAge Data'!DQ23/'EnrollAge Data'!EE23</f>
        <v>6.9893856517201629E-3</v>
      </c>
      <c r="DR23" s="170">
        <f>+'EnrollAge Data'!DR23/'EnrollAge Data'!EF23</f>
        <v>8.5263946381032626E-3</v>
      </c>
      <c r="DS23" s="170">
        <f>+'EnrollAge Data'!DS23/'EnrollAge Data'!EG23</f>
        <v>8.5477035117322887E-3</v>
      </c>
      <c r="DT23" s="170">
        <f>+'EnrollAge Data'!DT23/'EnrollAge Data'!EH23</f>
        <v>2.2671828563733697E-2</v>
      </c>
      <c r="DU23" s="170">
        <f>+'EnrollAge Data'!DU23/'EnrollAge Data'!EI23</f>
        <v>1.313801589176425E-2</v>
      </c>
      <c r="DV23" s="170">
        <f>+'EnrollAge Data'!DV23/'EnrollAge Data'!EJ23</f>
        <v>4.82506499085281E-3</v>
      </c>
      <c r="DW23" s="170">
        <f>+'EnrollAge Data'!DW23/'EnrollAge Data'!EK23</f>
        <v>3.5052582042757472E-3</v>
      </c>
      <c r="DX23" s="170">
        <f>+'EnrollAge Data'!DX23/'EnrollAge Data'!EL23</f>
        <v>2.8005783689778766E-3</v>
      </c>
      <c r="DY23" s="170">
        <f>+'EnrollAge Data'!DY23/'EnrollAge Data'!EM23</f>
        <v>2.1694377208544315E-3</v>
      </c>
      <c r="DZ23" s="170">
        <f>+'EnrollAge Data'!DZ23/'EnrollAge Data'!EN23</f>
        <v>1.1491103182804478E-3</v>
      </c>
    </row>
    <row r="24" spans="1:130">
      <c r="A24" s="181"/>
      <c r="B24" s="165"/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6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/>
      <c r="AC24" s="165"/>
      <c r="AD24" s="166"/>
      <c r="AE24" s="165"/>
      <c r="AF24" s="165"/>
      <c r="AG24" s="165"/>
      <c r="AH24" s="165"/>
      <c r="AI24" s="165"/>
      <c r="AJ24" s="165"/>
      <c r="AK24" s="165"/>
      <c r="AL24" s="165"/>
      <c r="AM24" s="165"/>
      <c r="AN24" s="165"/>
      <c r="AO24" s="165"/>
      <c r="AP24" s="165"/>
      <c r="AQ24" s="166"/>
      <c r="AR24" s="165"/>
      <c r="AS24" s="165"/>
      <c r="AT24" s="165"/>
      <c r="AU24" s="165"/>
      <c r="AV24" s="165"/>
      <c r="AW24" s="165"/>
      <c r="AX24" s="165"/>
      <c r="AY24" s="165"/>
      <c r="AZ24" s="165"/>
      <c r="BA24" s="165"/>
      <c r="BB24" s="165"/>
      <c r="BC24" s="165"/>
      <c r="BD24" s="166"/>
      <c r="BE24" s="165"/>
      <c r="BF24" s="165"/>
      <c r="BG24" s="165"/>
      <c r="BH24" s="165"/>
      <c r="BI24" s="165"/>
      <c r="BJ24" s="165"/>
      <c r="BK24" s="165"/>
      <c r="BL24" s="165"/>
      <c r="BM24" s="165"/>
      <c r="BN24" s="165"/>
      <c r="BO24" s="165"/>
      <c r="BP24" s="165"/>
      <c r="BQ24" s="166"/>
      <c r="BR24" s="165"/>
      <c r="BS24" s="165"/>
      <c r="BT24" s="165"/>
      <c r="BU24" s="165"/>
      <c r="BV24" s="165"/>
      <c r="BW24" s="165"/>
      <c r="BX24" s="165"/>
      <c r="BY24" s="165"/>
      <c r="BZ24" s="165"/>
      <c r="CA24" s="165"/>
      <c r="CB24" s="165"/>
      <c r="CC24" s="166"/>
      <c r="CD24" s="165"/>
      <c r="CE24" s="165"/>
      <c r="CF24" s="165"/>
      <c r="CG24" s="165"/>
      <c r="CH24" s="165"/>
      <c r="CI24" s="165"/>
      <c r="CJ24" s="165"/>
      <c r="CK24" s="165"/>
      <c r="CL24" s="165"/>
      <c r="CM24" s="165"/>
      <c r="CN24" s="165"/>
      <c r="CO24" s="167"/>
      <c r="CP24" s="168"/>
      <c r="CQ24" s="168"/>
      <c r="CR24" s="168"/>
      <c r="CS24" s="168"/>
      <c r="CT24" s="168"/>
      <c r="CU24" s="168"/>
      <c r="CV24" s="168"/>
      <c r="CW24" s="168"/>
      <c r="CX24" s="168"/>
      <c r="CY24" s="168"/>
      <c r="CZ24" s="168"/>
      <c r="DA24" s="166"/>
      <c r="DB24" s="165"/>
      <c r="DC24" s="165"/>
      <c r="DD24" s="165"/>
      <c r="DE24" s="165"/>
      <c r="DF24" s="165"/>
      <c r="DG24" s="165"/>
      <c r="DH24" s="165"/>
      <c r="DI24" s="165"/>
      <c r="DJ24" s="165"/>
      <c r="DK24" s="165"/>
      <c r="DL24" s="165"/>
      <c r="DM24" s="179"/>
      <c r="DN24" s="180"/>
      <c r="DO24" s="170"/>
      <c r="DP24" s="170"/>
      <c r="DQ24" s="170"/>
      <c r="DR24" s="170"/>
      <c r="DS24" s="170"/>
      <c r="DT24" s="170"/>
      <c r="DU24" s="170"/>
      <c r="DV24" s="170"/>
      <c r="DW24" s="170"/>
      <c r="DX24" s="170"/>
      <c r="DY24" s="170"/>
      <c r="DZ24" s="170"/>
    </row>
    <row r="25" spans="1:130">
      <c r="A25" s="181" t="s">
        <v>34</v>
      </c>
      <c r="B25" s="165" t="e">
        <f>+'EnrollAge Data'!B25/'EnrollAge Data'!EA25</f>
        <v>#DIV/0!</v>
      </c>
      <c r="C25" s="165" t="e">
        <f>+'EnrollAge Data'!C25/'EnrollAge Data'!EB25</f>
        <v>#DIV/0!</v>
      </c>
      <c r="D25" s="165">
        <f>+'EnrollAge Data'!D25/'EnrollAge Data'!EC25</f>
        <v>2.1725716883707336E-2</v>
      </c>
      <c r="E25" s="165">
        <f>+'EnrollAge Data'!E25/'EnrollAge Data'!ED25</f>
        <v>2.3173196010690306E-2</v>
      </c>
      <c r="F25" s="165">
        <f>+'EnrollAge Data'!F25/'EnrollAge Data'!EE25</f>
        <v>4.0005442917403732E-2</v>
      </c>
      <c r="G25" s="165">
        <f>+'EnrollAge Data'!G25/'EnrollAge Data'!EF25</f>
        <v>4.7931219774314887E-2</v>
      </c>
      <c r="H25" s="165">
        <f>+'EnrollAge Data'!H25/'EnrollAge Data'!EG25</f>
        <v>4.5866112512987979E-2</v>
      </c>
      <c r="I25" s="165">
        <f>+'EnrollAge Data'!I25/'EnrollAge Data'!EH25</f>
        <v>4.5215448911946968E-2</v>
      </c>
      <c r="J25" s="165">
        <f>+'EnrollAge Data'!J25/'EnrollAge Data'!EI25</f>
        <v>4.3241501530530045E-2</v>
      </c>
      <c r="K25" s="165">
        <f>+'EnrollAge Data'!K25/'EnrollAge Data'!EJ25</f>
        <v>3.5724918130395952E-2</v>
      </c>
      <c r="L25" s="165">
        <f>+'EnrollAge Data'!L25/'EnrollAge Data'!EK25</f>
        <v>3.8999216096158869E-2</v>
      </c>
      <c r="M25" s="165">
        <f>+'EnrollAge Data'!M25/'EnrollAge Data'!EL25</f>
        <v>3.4428553815805694E-2</v>
      </c>
      <c r="N25" s="165">
        <f>+'EnrollAge Data'!N25/'EnrollAge Data'!EM25</f>
        <v>3.2234054734913545E-2</v>
      </c>
      <c r="O25" s="165">
        <f>+'EnrollAge Data'!O25/'EnrollAge Data'!EN25</f>
        <v>3.2989395242189738E-2</v>
      </c>
      <c r="P25" s="166" t="e">
        <f>+'EnrollAge Data'!P25/'EnrollAge Data'!EA25</f>
        <v>#DIV/0!</v>
      </c>
      <c r="Q25" s="165" t="e">
        <f>+'EnrollAge Data'!Q25/'EnrollAge Data'!EB25</f>
        <v>#DIV/0!</v>
      </c>
      <c r="R25" s="165">
        <f>+'EnrollAge Data'!R25/'EnrollAge Data'!EC25</f>
        <v>0.327379599259572</v>
      </c>
      <c r="S25" s="165">
        <f>+'EnrollAge Data'!S25/'EnrollAge Data'!ED25</f>
        <v>0.34857571214392802</v>
      </c>
      <c r="T25" s="165">
        <f>+'EnrollAge Data'!T25/'EnrollAge Data'!EE25</f>
        <v>0.34225744999319635</v>
      </c>
      <c r="U25" s="165">
        <f>+'EnrollAge Data'!U25/'EnrollAge Data'!EF25</f>
        <v>0.34841483073616336</v>
      </c>
      <c r="V25" s="165">
        <f>+'EnrollAge Data'!V25/'EnrollAge Data'!EG25</f>
        <v>0.37435060115778535</v>
      </c>
      <c r="W25" s="165">
        <f>+'EnrollAge Data'!W25/'EnrollAge Data'!EH25</f>
        <v>0.40351635682374981</v>
      </c>
      <c r="X25" s="165">
        <f>+'EnrollAge Data'!X25/'EnrollAge Data'!EI25</f>
        <v>0.42687288545190916</v>
      </c>
      <c r="Y25" s="165">
        <f>+'EnrollAge Data'!Y25/'EnrollAge Data'!EJ25</f>
        <v>0.45469881909298404</v>
      </c>
      <c r="Z25" s="165">
        <f>+'EnrollAge Data'!Z25/'EnrollAge Data'!EK25</f>
        <v>0.45097334726940164</v>
      </c>
      <c r="AA25" s="165">
        <f>+'EnrollAge Data'!AA25/'EnrollAge Data'!EL25</f>
        <v>0.46794476636666255</v>
      </c>
      <c r="AB25" s="165">
        <f>+'EnrollAge Data'!AB25/'EnrollAge Data'!EM25</f>
        <v>0.47105805565097902</v>
      </c>
      <c r="AC25" s="165">
        <f>+'EnrollAge Data'!AC25/'EnrollAge Data'!EN25</f>
        <v>0.45887073660074518</v>
      </c>
      <c r="AD25" s="166" t="e">
        <f>+'EnrollAge Data'!AD25/'EnrollAge Data'!EA25</f>
        <v>#DIV/0!</v>
      </c>
      <c r="AE25" s="165" t="e">
        <f>+'EnrollAge Data'!AE25/'EnrollAge Data'!EB25</f>
        <v>#DIV/0!</v>
      </c>
      <c r="AF25" s="165">
        <f>+'EnrollAge Data'!AF25/'EnrollAge Data'!EC25</f>
        <v>0.29623615756827848</v>
      </c>
      <c r="AG25" s="165">
        <f>+'EnrollAge Data'!AG25/'EnrollAge Data'!ED25</f>
        <v>0.28436868522260611</v>
      </c>
      <c r="AH25" s="165">
        <f>+'EnrollAge Data'!AH25/'EnrollAge Data'!EE25</f>
        <v>0.26983263028983534</v>
      </c>
      <c r="AI25" s="165">
        <f>+'EnrollAge Data'!AI25/'EnrollAge Data'!EF25</f>
        <v>0.25552570302704641</v>
      </c>
      <c r="AJ25" s="165">
        <f>+'EnrollAge Data'!AJ25/'EnrollAge Data'!EG25</f>
        <v>0.24677156004156153</v>
      </c>
      <c r="AK25" s="165">
        <f>+'EnrollAge Data'!AK25/'EnrollAge Data'!EH25</f>
        <v>0.23097708603545181</v>
      </c>
      <c r="AL25" s="165">
        <f>+'EnrollAge Data'!AL25/'EnrollAge Data'!EI25</f>
        <v>0.22967617206379895</v>
      </c>
      <c r="AM25" s="165">
        <f>+'EnrollAge Data'!AM25/'EnrollAge Data'!EJ25</f>
        <v>0.22863947603453408</v>
      </c>
      <c r="AN25" s="165">
        <f>+'EnrollAge Data'!AN25/'EnrollAge Data'!EK25</f>
        <v>0.23954794878494903</v>
      </c>
      <c r="AO25" s="165">
        <f>+'EnrollAge Data'!AO25/'EnrollAge Data'!EL25</f>
        <v>0.25240414252250032</v>
      </c>
      <c r="AP25" s="165">
        <f>+'EnrollAge Data'!AP25/'EnrollAge Data'!EM25</f>
        <v>0.27579296919729762</v>
      </c>
      <c r="AQ25" s="166" t="e">
        <f>+'EnrollAge Data'!AQ25/'EnrollAge Data'!EA25</f>
        <v>#DIV/0!</v>
      </c>
      <c r="AR25" s="165" t="e">
        <f>+'EnrollAge Data'!AR25/'EnrollAge Data'!EB25</f>
        <v>#DIV/0!</v>
      </c>
      <c r="AS25" s="165">
        <f>+'EnrollAge Data'!AS25/'EnrollAge Data'!EC25</f>
        <v>0.35108628584418539</v>
      </c>
      <c r="AT25" s="165">
        <f>+'EnrollAge Data'!AT25/'EnrollAge Data'!ED25</f>
        <v>0.33830910631640704</v>
      </c>
      <c r="AU25" s="165">
        <f>+'EnrollAge Data'!AU25/'EnrollAge Data'!EE25</f>
        <v>0.34324397877262214</v>
      </c>
      <c r="AV25" s="165">
        <f>+'EnrollAge Data'!AV25/'EnrollAge Data'!EF25</f>
        <v>0.34092781658606486</v>
      </c>
      <c r="AW25" s="165">
        <f>+'EnrollAge Data'!AW25/'EnrollAge Data'!EG25</f>
        <v>0.31850230072732671</v>
      </c>
      <c r="AX25" s="165">
        <f>+'EnrollAge Data'!AX25/'EnrollAge Data'!EH25</f>
        <v>0.30703271364749962</v>
      </c>
      <c r="AY25" s="165">
        <f>+'EnrollAge Data'!AY25/'EnrollAge Data'!EI25</f>
        <v>0.28632189463508939</v>
      </c>
      <c r="AZ25" s="165">
        <f>+'EnrollAge Data'!AZ25/'EnrollAge Data'!EJ25</f>
        <v>0.27071549072144485</v>
      </c>
      <c r="BA25" s="165">
        <f>+'EnrollAge Data'!BA25/'EnrollAge Data'!EK25</f>
        <v>0.26120329239613271</v>
      </c>
      <c r="BB25" s="165">
        <f>+'EnrollAge Data'!BB25/'EnrollAge Data'!EL25</f>
        <v>0.23314018000246578</v>
      </c>
      <c r="BC25" s="165">
        <f>+'EnrollAge Data'!BC25/'EnrollAge Data'!EM25</f>
        <v>0.2201992442459636</v>
      </c>
      <c r="BD25" s="166" t="e">
        <f>+'EnrollAge Data'!BD25/'EnrollAge Data'!EA25</f>
        <v>#DIV/0!</v>
      </c>
      <c r="BE25" s="165" t="e">
        <f>+'EnrollAge Data'!BE25/'EnrollAge Data'!EB25</f>
        <v>#DIV/0!</v>
      </c>
      <c r="BF25" s="165">
        <f>+'EnrollAge Data'!BF25/'EnrollAge Data'!EC25</f>
        <v>0.97470204267203586</v>
      </c>
      <c r="BG25" s="165">
        <f>+'EnrollAge Data'!BG25/'EnrollAge Data'!ED25</f>
        <v>0.97125350368294117</v>
      </c>
      <c r="BH25" s="165">
        <f>+'EnrollAge Data'!BH25/'EnrollAge Data'!EE25</f>
        <v>0.95533405905565383</v>
      </c>
      <c r="BI25" s="165">
        <f>+'EnrollAge Data'!BI25/'EnrollAge Data'!EF25</f>
        <v>0.94486835034927463</v>
      </c>
      <c r="BJ25" s="165">
        <f>+'EnrollAge Data'!BJ25/'EnrollAge Data'!EG25</f>
        <v>0.93962446192667359</v>
      </c>
      <c r="BK25" s="165">
        <f>+'EnrollAge Data'!BK25/'EnrollAge Data'!EH25</f>
        <v>0.94152615650670124</v>
      </c>
      <c r="BL25" s="165">
        <f>+'EnrollAge Data'!BL25/'EnrollAge Data'!EI25</f>
        <v>0.94287095215079753</v>
      </c>
      <c r="BM25" s="165">
        <f>+'EnrollAge Data'!BM25/'EnrollAge Data'!EJ25</f>
        <v>0.95405378584896294</v>
      </c>
      <c r="BN25" s="165">
        <f>+'EnrollAge Data'!BN25/'EnrollAge Data'!EK25</f>
        <v>0.95172458845048336</v>
      </c>
      <c r="BO25" s="165">
        <f>+'EnrollAge Data'!BO25/'EnrollAge Data'!EL25</f>
        <v>0.95348908889162864</v>
      </c>
      <c r="BP25" s="165">
        <f>+'EnrollAge Data'!BP25/'EnrollAge Data'!EM25</f>
        <v>0.96705026909424019</v>
      </c>
      <c r="BQ25" s="166">
        <f>+'EnrollAge Data'!BQ25/'EnrollAge Data'!EC25</f>
        <v>0.59419348553242624</v>
      </c>
      <c r="BR25" s="165">
        <f>+'EnrollAge Data'!BR25/'EnrollAge Data'!ED25</f>
        <v>0.56968255002933321</v>
      </c>
      <c r="BS25" s="165">
        <f>+'EnrollAge Data'!BS25/'EnrollAge Data'!EE25</f>
        <v>0.55327255408899167</v>
      </c>
      <c r="BT25" s="165">
        <f>+'EnrollAge Data'!BT25/'EnrollAge Data'!EF25</f>
        <v>0.52738670965430767</v>
      </c>
      <c r="BU25" s="165">
        <f>+'EnrollAge Data'!BU25/'EnrollAge Data'!EG25</f>
        <v>0.51055736974914645</v>
      </c>
      <c r="BV25" s="165">
        <f>+'EnrollAge Data'!BV25/'EnrollAge Data'!EH25</f>
        <v>0.46098140942498922</v>
      </c>
      <c r="BW25" s="165">
        <f>+'EnrollAge Data'!BW25/'EnrollAge Data'!EI25</f>
        <v>0.43467053326888994</v>
      </c>
      <c r="BX25" s="165">
        <f>+'EnrollAge Data'!BX25/'EnrollAge Data'!EJ25</f>
        <v>0.41553372366114255</v>
      </c>
      <c r="BY25" s="165">
        <f>+'EnrollAge Data'!BY25/'EnrollAge Data'!EK25</f>
        <v>0.4143258426966292</v>
      </c>
      <c r="BZ25" s="165">
        <f>+'EnrollAge Data'!BZ25/'EnrollAge Data'!EL25</f>
        <v>0.41298853408950809</v>
      </c>
      <c r="CA25" s="165">
        <f>+'EnrollAge Data'!CA25/'EnrollAge Data'!EM25</f>
        <v>0.42637123554334133</v>
      </c>
      <c r="CB25" s="165">
        <f>+'EnrollAge Data'!CB25/'EnrollAge Data'!EN25</f>
        <v>0.44004012611063342</v>
      </c>
      <c r="CC25" s="166">
        <f>+'EnrollAge Data'!CC25/'EnrollAge Data'!EC25</f>
        <v>4.455558081382132E-2</v>
      </c>
      <c r="CD25" s="165">
        <f>+'EnrollAge Data'!CD25/'EnrollAge Data'!ED25</f>
        <v>4.6085652825761034E-2</v>
      </c>
      <c r="CE25" s="165">
        <f>+'EnrollAge Data'!CE25/'EnrollAge Data'!EE25</f>
        <v>5.0210913049394477E-2</v>
      </c>
      <c r="CF25" s="165">
        <f>+'EnrollAge Data'!CF25/'EnrollAge Data'!EF25</f>
        <v>5.9322944653412146E-2</v>
      </c>
      <c r="CG25" s="165">
        <f>+'EnrollAge Data'!CG25/'EnrollAge Data'!EG25</f>
        <v>6.9504230369600711E-2</v>
      </c>
      <c r="CH25" s="165">
        <f>+'EnrollAge Data'!CH25/'EnrollAge Data'!EH25</f>
        <v>7.5299034443003315E-2</v>
      </c>
      <c r="CI25" s="165">
        <f>+'EnrollAge Data'!CI25/'EnrollAge Data'!EI25</f>
        <v>8.0070887707427096E-2</v>
      </c>
      <c r="CJ25" s="165">
        <f>+'EnrollAge Data'!CJ25/'EnrollAge Data'!EJ25</f>
        <v>8.2365783467301779E-2</v>
      </c>
      <c r="CK25" s="165">
        <f>+'EnrollAge Data'!CK25/'EnrollAge Data'!EK25</f>
        <v>8.4628952181865696E-2</v>
      </c>
      <c r="CL25" s="165">
        <f>+'EnrollAge Data'!CL25/'EnrollAge Data'!EL25</f>
        <v>7.227838737516952E-2</v>
      </c>
      <c r="CM25" s="165">
        <f>+'EnrollAge Data'!CM25/'EnrollAge Data'!EM25</f>
        <v>6.3294400549639293E-2</v>
      </c>
      <c r="CN25" s="165">
        <f>+'EnrollAge Data'!CN25/'EnrollAge Data'!EN25</f>
        <v>6.0217827457724277E-2</v>
      </c>
      <c r="CO25" s="167">
        <f>+'EnrollAge Data'!CO25/'EnrollAge Data'!EC25</f>
        <v>0.63874906634624751</v>
      </c>
      <c r="CP25" s="168">
        <f>+'EnrollAge Data'!CP25/'EnrollAge Data'!ED25</f>
        <v>0.61576820285509415</v>
      </c>
      <c r="CQ25" s="168">
        <f>+'EnrollAge Data'!CQ25/'EnrollAge Data'!EE25</f>
        <v>0.60348346713838619</v>
      </c>
      <c r="CR25" s="168">
        <f>+'EnrollAge Data'!CR25/'EnrollAge Data'!EF25</f>
        <v>0.58670965430771982</v>
      </c>
      <c r="CS25" s="168">
        <f>+'EnrollAge Data'!CS25/'EnrollAge Data'!EG25</f>
        <v>0.58006160011874719</v>
      </c>
      <c r="CT25" s="168">
        <f>+'EnrollAge Data'!CT25/'EnrollAge Data'!EH25</f>
        <v>0.53628044386799245</v>
      </c>
      <c r="CU25" s="168">
        <f>+'EnrollAge Data'!CU25/'EnrollAge Data'!EI25</f>
        <v>0.51474142097631703</v>
      </c>
      <c r="CV25" s="168">
        <f>+'EnrollAge Data'!CV25/'EnrollAge Data'!EJ25</f>
        <v>0.49789950712844433</v>
      </c>
      <c r="CW25" s="168">
        <f>+'EnrollAge Data'!CW25/'EnrollAge Data'!EK25</f>
        <v>0.49895479487849492</v>
      </c>
      <c r="CX25" s="168">
        <f>+'EnrollAge Data'!CX25/'EnrollAge Data'!EL25</f>
        <v>0.48526692146467759</v>
      </c>
      <c r="CY25" s="168">
        <f>+'EnrollAge Data'!CY25/'EnrollAge Data'!EM25</f>
        <v>0.48966563609298064</v>
      </c>
      <c r="CZ25" s="168">
        <f>+'EnrollAge Data'!CZ25/'EnrollAge Data'!EN25</f>
        <v>0.50025795356835767</v>
      </c>
      <c r="DA25" s="166">
        <f>+'EnrollAge Data'!DA25/'EnrollAge Data'!EC25</f>
        <v>8.5733770662163485E-3</v>
      </c>
      <c r="DB25" s="165">
        <f>+'EnrollAge Data'!DB25/'EnrollAge Data'!ED25</f>
        <v>6.9095886839189097E-3</v>
      </c>
      <c r="DC25" s="165">
        <f>+'EnrollAge Data'!DC25/'EnrollAge Data'!EE25</f>
        <v>9.5931419240713016E-3</v>
      </c>
      <c r="DD25" s="165">
        <f>+'EnrollAge Data'!DD25/'EnrollAge Data'!EF25</f>
        <v>9.7438653053913658E-3</v>
      </c>
      <c r="DE25" s="165">
        <f>+'EnrollAge Data'!DE25/'EnrollAge Data'!EG25</f>
        <v>5.9373608431052393E-3</v>
      </c>
      <c r="DF25" s="165">
        <f>+'EnrollAge Data'!DF25/'EnrollAge Data'!EH25</f>
        <v>1.7293558149589277E-3</v>
      </c>
      <c r="DG25" s="165">
        <f>+'EnrollAge Data'!DG25/'EnrollAge Data'!EI25</f>
        <v>1.2566457225712904E-3</v>
      </c>
      <c r="DH25" s="165">
        <f>+'EnrollAge Data'!DH25/'EnrollAge Data'!EJ25</f>
        <v>1.4554596275346498E-3</v>
      </c>
      <c r="DI25" s="165">
        <f>+'EnrollAge Data'!DI25/'EnrollAge Data'!EK25</f>
        <v>1.7964463025868826E-3</v>
      </c>
      <c r="DJ25" s="165">
        <f>+'EnrollAge Data'!DJ25/'EnrollAge Data'!EL25</f>
        <v>2.774010602884971E-4</v>
      </c>
      <c r="DK25" s="165">
        <f>+'EnrollAge Data'!DK25/'EnrollAge Data'!EM25</f>
        <v>6.3265773502805449E-3</v>
      </c>
      <c r="DL25" s="165">
        <f>+'EnrollAge Data'!DL25/'EnrollAge Data'!EN25</f>
        <v>7.5379764975637715E-3</v>
      </c>
      <c r="DM25" s="179" t="e">
        <f>+'EnrollAge Data'!DM25/'EnrollAge Data'!EA25</f>
        <v>#DIV/0!</v>
      </c>
      <c r="DN25" s="180" t="e">
        <f>+'EnrollAge Data'!DN25/'EnrollAge Data'!EB25</f>
        <v>#DIV/0!</v>
      </c>
      <c r="DO25" s="170">
        <f>+'EnrollAge Data'!DO25/'EnrollAge Data'!EC25</f>
        <v>3.5722404442568114E-3</v>
      </c>
      <c r="DP25" s="170">
        <f>+'EnrollAge Data'!DP25/'EnrollAge Data'!ED25</f>
        <v>5.5733003063685544E-3</v>
      </c>
      <c r="DQ25" s="170">
        <f>+'EnrollAge Data'!DQ25/'EnrollAge Data'!EE25</f>
        <v>4.6604980269424412E-3</v>
      </c>
      <c r="DR25" s="170">
        <f>+'EnrollAge Data'!DR25/'EnrollAge Data'!EF25</f>
        <v>7.2004298764105322E-3</v>
      </c>
      <c r="DS25" s="170">
        <f>+'EnrollAge Data'!DS25/'EnrollAge Data'!EG25</f>
        <v>1.450942556033843E-2</v>
      </c>
      <c r="DT25" s="170">
        <f>+'EnrollAge Data'!DT25/'EnrollAge Data'!EH25</f>
        <v>1.3258394581351779E-2</v>
      </c>
      <c r="DU25" s="170">
        <f>+'EnrollAge Data'!DU25/'EnrollAge Data'!EI25</f>
        <v>1.3887546318672466E-2</v>
      </c>
      <c r="DV25" s="170">
        <f>+'EnrollAge Data'!DV25/'EnrollAge Data'!EJ25</f>
        <v>1.0221296020641063E-2</v>
      </c>
      <c r="DW25" s="170">
        <f>+'EnrollAge Data'!DW25/'EnrollAge Data'!EK25</f>
        <v>9.2761954533577221E-3</v>
      </c>
      <c r="DX25" s="170">
        <f>+'EnrollAge Data'!DX25/'EnrollAge Data'!EL25</f>
        <v>1.2082357292565652E-2</v>
      </c>
      <c r="DY25" s="170">
        <f>+'EnrollAge Data'!DY25/'EnrollAge Data'!EM25</f>
        <v>7.1567617084621548E-4</v>
      </c>
      <c r="DZ25" s="170">
        <f>+'EnrollAge Data'!DZ25/'EnrollAge Data'!EN25</f>
        <v>3.4393809114359415E-4</v>
      </c>
    </row>
    <row r="26" spans="1:130">
      <c r="A26" s="181" t="s">
        <v>35</v>
      </c>
      <c r="B26" s="165" t="e">
        <f>+'EnrollAge Data'!B26/'EnrollAge Data'!EA26</f>
        <v>#DIV/0!</v>
      </c>
      <c r="C26" s="165" t="e">
        <f>+'EnrollAge Data'!C26/'EnrollAge Data'!EB26</f>
        <v>#DIV/0!</v>
      </c>
      <c r="D26" s="165">
        <f>+'EnrollAge Data'!D26/'EnrollAge Data'!EC26</f>
        <v>2.4131120325799768E-2</v>
      </c>
      <c r="E26" s="165">
        <f>+'EnrollAge Data'!E26/'EnrollAge Data'!ED26</f>
        <v>2.5000183770830423E-2</v>
      </c>
      <c r="F26" s="165">
        <f>+'EnrollAge Data'!F26/'EnrollAge Data'!EE26</f>
        <v>3.0107604405111659E-2</v>
      </c>
      <c r="G26" s="165">
        <f>+'EnrollAge Data'!G26/'EnrollAge Data'!EF26</f>
        <v>3.8146830474922719E-2</v>
      </c>
      <c r="H26" s="165">
        <f>+'EnrollAge Data'!H26/'EnrollAge Data'!EG26</f>
        <v>4.9325635656229015E-2</v>
      </c>
      <c r="I26" s="165">
        <f>+'EnrollAge Data'!I26/'EnrollAge Data'!EH26</f>
        <v>4.829392744587091E-2</v>
      </c>
      <c r="J26" s="165">
        <f>+'EnrollAge Data'!J26/'EnrollAge Data'!EI26</f>
        <v>4.128305093797674E-2</v>
      </c>
      <c r="K26" s="165">
        <f>+'EnrollAge Data'!K26/'EnrollAge Data'!EJ26</f>
        <v>3.7870442836012659E-2</v>
      </c>
      <c r="L26" s="165">
        <f>+'EnrollAge Data'!L26/'EnrollAge Data'!EK26</f>
        <v>4.5258568894827662E-2</v>
      </c>
      <c r="M26" s="165">
        <f>+'EnrollAge Data'!M26/'EnrollAge Data'!EL26</f>
        <v>3.0299533076549479E-2</v>
      </c>
      <c r="N26" s="165">
        <f>+'EnrollAge Data'!N26/'EnrollAge Data'!EM26</f>
        <v>5.6498828409929577E-2</v>
      </c>
      <c r="O26" s="165">
        <f>+'EnrollAge Data'!O26/'EnrollAge Data'!EN26</f>
        <v>4.5382446626894654E-2</v>
      </c>
      <c r="P26" s="166" t="e">
        <f>+'EnrollAge Data'!P26/'EnrollAge Data'!EA26</f>
        <v>#DIV/0!</v>
      </c>
      <c r="Q26" s="165" t="e">
        <f>+'EnrollAge Data'!Q26/'EnrollAge Data'!EB26</f>
        <v>#DIV/0!</v>
      </c>
      <c r="R26" s="165">
        <f>+'EnrollAge Data'!R26/'EnrollAge Data'!EC26</f>
        <v>0.45805031516458594</v>
      </c>
      <c r="S26" s="165">
        <f>+'EnrollAge Data'!S26/'EnrollAge Data'!ED26</f>
        <v>0.4802887407287616</v>
      </c>
      <c r="T26" s="165">
        <f>+'EnrollAge Data'!T26/'EnrollAge Data'!EE26</f>
        <v>0.47568717218507239</v>
      </c>
      <c r="U26" s="165">
        <f>+'EnrollAge Data'!U26/'EnrollAge Data'!EF26</f>
        <v>0.47007503113431842</v>
      </c>
      <c r="V26" s="165">
        <f>+'EnrollAge Data'!V26/'EnrollAge Data'!EG26</f>
        <v>0.45652273890955025</v>
      </c>
      <c r="W26" s="165">
        <f>+'EnrollAge Data'!W26/'EnrollAge Data'!EH26</f>
        <v>0.43370124288852202</v>
      </c>
      <c r="X26" s="165">
        <f>+'EnrollAge Data'!X26/'EnrollAge Data'!EI26</f>
        <v>0.41578410861443221</v>
      </c>
      <c r="Y26" s="165">
        <f>+'EnrollAge Data'!Y26/'EnrollAge Data'!EJ26</f>
        <v>0.3810413180424379</v>
      </c>
      <c r="Z26" s="165">
        <f>+'EnrollAge Data'!Z26/'EnrollAge Data'!EK26</f>
        <v>0.31883194183421532</v>
      </c>
      <c r="AA26" s="165">
        <f>+'EnrollAge Data'!AA26/'EnrollAge Data'!EL26</f>
        <v>0.34235683338382455</v>
      </c>
      <c r="AB26" s="165">
        <f>+'EnrollAge Data'!AB26/'EnrollAge Data'!EM26</f>
        <v>0.48455416102747051</v>
      </c>
      <c r="AC26" s="165">
        <f>+'EnrollAge Data'!AC26/'EnrollAge Data'!EN26</f>
        <v>0.36817394035351081</v>
      </c>
      <c r="AD26" s="166" t="e">
        <f>+'EnrollAge Data'!AD26/'EnrollAge Data'!EA26</f>
        <v>#DIV/0!</v>
      </c>
      <c r="AE26" s="165" t="e">
        <f>+'EnrollAge Data'!AE26/'EnrollAge Data'!EB26</f>
        <v>#DIV/0!</v>
      </c>
      <c r="AF26" s="165">
        <f>+'EnrollAge Data'!AF26/'EnrollAge Data'!EC26</f>
        <v>0.25411418555616083</v>
      </c>
      <c r="AG26" s="165">
        <f>+'EnrollAge Data'!AG26/'EnrollAge Data'!ED26</f>
        <v>0.25096847227633251</v>
      </c>
      <c r="AH26" s="165">
        <f>+'EnrollAge Data'!AH26/'EnrollAge Data'!EE26</f>
        <v>0.25096159045438982</v>
      </c>
      <c r="AI26" s="165">
        <f>+'EnrollAge Data'!AI26/'EnrollAge Data'!EF26</f>
        <v>0.24475862755121294</v>
      </c>
      <c r="AJ26" s="165">
        <f>+'EnrollAge Data'!AJ26/'EnrollAge Data'!EG26</f>
        <v>0.24054525553487716</v>
      </c>
      <c r="AK26" s="165">
        <f>+'EnrollAge Data'!AK26/'EnrollAge Data'!EH26</f>
        <v>0.21097179966437918</v>
      </c>
      <c r="AL26" s="165">
        <f>+'EnrollAge Data'!AL26/'EnrollAge Data'!EI26</f>
        <v>0.23194345436433761</v>
      </c>
      <c r="AM26" s="165">
        <f>+'EnrollAge Data'!AM26/'EnrollAge Data'!EJ26</f>
        <v>0.28824571982617209</v>
      </c>
      <c r="AN26" s="165">
        <f>+'EnrollAge Data'!AN26/'EnrollAge Data'!EK26</f>
        <v>0.14444193435200361</v>
      </c>
      <c r="AO26" s="165">
        <f>+'EnrollAge Data'!AO26/'EnrollAge Data'!EL26</f>
        <v>0.32863043802324521</v>
      </c>
      <c r="AP26" s="165">
        <f>+'EnrollAge Data'!AP26/'EnrollAge Data'!EM26</f>
        <v>0.24341101617418284</v>
      </c>
      <c r="AQ26" s="166" t="e">
        <f>+'EnrollAge Data'!AQ26/'EnrollAge Data'!EA26</f>
        <v>#DIV/0!</v>
      </c>
      <c r="AR26" s="165" t="e">
        <f>+'EnrollAge Data'!AR26/'EnrollAge Data'!EB26</f>
        <v>#DIV/0!</v>
      </c>
      <c r="AS26" s="165">
        <f>+'EnrollAge Data'!AS26/'EnrollAge Data'!EC26</f>
        <v>0.23888771543657986</v>
      </c>
      <c r="AT26" s="165">
        <f>+'EnrollAge Data'!AT26/'EnrollAge Data'!ED26</f>
        <v>0.23269062548239844</v>
      </c>
      <c r="AU26" s="165">
        <f>+'EnrollAge Data'!AU26/'EnrollAge Data'!EE26</f>
        <v>0.23095113642508247</v>
      </c>
      <c r="AV26" s="165">
        <f>+'EnrollAge Data'!AV26/'EnrollAge Data'!EF26</f>
        <v>0.23131340508235584</v>
      </c>
      <c r="AW26" s="165">
        <f>+'EnrollAge Data'!AW26/'EnrollAge Data'!EG26</f>
        <v>0.24309615862202177</v>
      </c>
      <c r="AX26" s="165">
        <f>+'EnrollAge Data'!AX26/'EnrollAge Data'!EH26</f>
        <v>0.22043466990463456</v>
      </c>
      <c r="AY26" s="165">
        <f>+'EnrollAge Data'!AY26/'EnrollAge Data'!EI26</f>
        <v>0.24999941949700577</v>
      </c>
      <c r="AZ26" s="165">
        <f>+'EnrollAge Data'!AZ26/'EnrollAge Data'!EJ26</f>
        <v>0.28395683993863602</v>
      </c>
      <c r="BA26" s="165">
        <f>+'EnrollAge Data'!BA26/'EnrollAge Data'!EK26</f>
        <v>0.12634683816472722</v>
      </c>
      <c r="BB26" s="165">
        <f>+'EnrollAge Data'!BB26/'EnrollAge Data'!EL26</f>
        <v>0.29736435897805796</v>
      </c>
      <c r="BC26" s="165">
        <f>+'EnrollAge Data'!BC26/'EnrollAge Data'!EM26</f>
        <v>0.21316699408072676</v>
      </c>
      <c r="BD26" s="166" t="e">
        <f>+'EnrollAge Data'!BD26/'EnrollAge Data'!EA26</f>
        <v>#DIV/0!</v>
      </c>
      <c r="BE26" s="165" t="e">
        <f>+'EnrollAge Data'!BE26/'EnrollAge Data'!EB26</f>
        <v>#DIV/0!</v>
      </c>
      <c r="BF26" s="165">
        <f>+'EnrollAge Data'!BF26/'EnrollAge Data'!EC26</f>
        <v>0.9510522161573266</v>
      </c>
      <c r="BG26" s="165">
        <f>+'EnrollAge Data'!BG26/'EnrollAge Data'!ED26</f>
        <v>0.96394783848749255</v>
      </c>
      <c r="BH26" s="165">
        <f>+'EnrollAge Data'!BH26/'EnrollAge Data'!EE26</f>
        <v>0.95759989906454457</v>
      </c>
      <c r="BI26" s="165">
        <f>+'EnrollAge Data'!BI26/'EnrollAge Data'!EF26</f>
        <v>0.94614706376788726</v>
      </c>
      <c r="BJ26" s="165">
        <f>+'EnrollAge Data'!BJ26/'EnrollAge Data'!EG26</f>
        <v>0.94016415306644918</v>
      </c>
      <c r="BK26" s="165">
        <f>+'EnrollAge Data'!BK26/'EnrollAge Data'!EH26</f>
        <v>0.86510771245753582</v>
      </c>
      <c r="BL26" s="165">
        <f>+'EnrollAge Data'!BL26/'EnrollAge Data'!EI26</f>
        <v>0.89772698247577565</v>
      </c>
      <c r="BM26" s="165">
        <f>+'EnrollAge Data'!BM26/'EnrollAge Data'!EJ26</f>
        <v>0.95324387780724595</v>
      </c>
      <c r="BN26" s="165">
        <f>+'EnrollAge Data'!BN26/'EnrollAge Data'!EK26</f>
        <v>0.58962071435094621</v>
      </c>
      <c r="BO26" s="165">
        <f>+'EnrollAge Data'!BO26/'EnrollAge Data'!EL26</f>
        <v>0.96835163038512773</v>
      </c>
      <c r="BP26" s="165">
        <f>+'EnrollAge Data'!BP26/'EnrollAge Data'!EM26</f>
        <v>0.94113217128238014</v>
      </c>
      <c r="BQ26" s="166">
        <f>+'EnrollAge Data'!BQ26/'EnrollAge Data'!EC26</f>
        <v>0.4403707121126218</v>
      </c>
      <c r="BR26" s="165">
        <f>+'EnrollAge Data'!BR26/'EnrollAge Data'!ED26</f>
        <v>0.43423944604120879</v>
      </c>
      <c r="BS26" s="165">
        <f>+'EnrollAge Data'!BS26/'EnrollAge Data'!EE26</f>
        <v>0.42998143508588527</v>
      </c>
      <c r="BT26" s="165">
        <f>+'EnrollAge Data'!BT26/'EnrollAge Data'!EF26</f>
        <v>0.42360856185179724</v>
      </c>
      <c r="BU26" s="165">
        <f>+'EnrollAge Data'!BU26/'EnrollAge Data'!EG26</f>
        <v>0.3967589427242541</v>
      </c>
      <c r="BV26" s="165">
        <f>+'EnrollAge Data'!BV26/'EnrollAge Data'!EH26</f>
        <v>0.36929205833799472</v>
      </c>
      <c r="BW26" s="165">
        <f>+'EnrollAge Data'!BW26/'EnrollAge Data'!EI26</f>
        <v>0.41702638502209394</v>
      </c>
      <c r="BX26" s="165">
        <f>+'EnrollAge Data'!BX26/'EnrollAge Data'!EJ26</f>
        <v>0.50701158547426028</v>
      </c>
      <c r="BY26" s="165">
        <f>+'EnrollAge Data'!BY26/'EnrollAge Data'!EK26</f>
        <v>0.23372058185010902</v>
      </c>
      <c r="BZ26" s="165">
        <f>+'EnrollAge Data'!BZ26/'EnrollAge Data'!EL26</f>
        <v>0.55975634385954787</v>
      </c>
      <c r="CA26" s="165">
        <f>+'EnrollAge Data'!CA26/'EnrollAge Data'!EM26</f>
        <v>0.39574784885735004</v>
      </c>
      <c r="CB26" s="165">
        <f>+'EnrollAge Data'!CB26/'EnrollAge Data'!EN26</f>
        <v>0.5139391721640113</v>
      </c>
      <c r="CC26" s="166">
        <f>+'EnrollAge Data'!CC26/'EnrollAge Data'!EC26</f>
        <v>4.1870013599694653E-2</v>
      </c>
      <c r="CD26" s="165">
        <f>+'EnrollAge Data'!CD26/'EnrollAge Data'!ED26</f>
        <v>3.9282852711354829E-2</v>
      </c>
      <c r="CE26" s="165">
        <f>+'EnrollAge Data'!CE26/'EnrollAge Data'!EE26</f>
        <v>4.0911302968583842E-2</v>
      </c>
      <c r="CF26" s="165">
        <f>+'EnrollAge Data'!CF26/'EnrollAge Data'!EF26</f>
        <v>4.1893241022509339E-2</v>
      </c>
      <c r="CG26" s="165">
        <f>+'EnrollAge Data'!CG26/'EnrollAge Data'!EG26</f>
        <v>4.6258113374151873E-2</v>
      </c>
      <c r="CH26" s="165">
        <f>+'EnrollAge Data'!CH26/'EnrollAge Data'!EH26</f>
        <v>4.9017012974610148E-2</v>
      </c>
      <c r="CI26" s="165">
        <f>+'EnrollAge Data'!CI26/'EnrollAge Data'!EI26</f>
        <v>5.5331223398450292E-2</v>
      </c>
      <c r="CJ26" s="165">
        <f>+'EnrollAge Data'!CJ26/'EnrollAge Data'!EJ26</f>
        <v>5.7982356941112215E-2</v>
      </c>
      <c r="CK26" s="165">
        <f>+'EnrollAge Data'!CK26/'EnrollAge Data'!EK26</f>
        <v>3.1295512114934462E-2</v>
      </c>
      <c r="CL26" s="165">
        <f>+'EnrollAge Data'!CL26/'EnrollAge Data'!EL26</f>
        <v>6.108955216703453E-2</v>
      </c>
      <c r="CM26" s="165">
        <f>+'EnrollAge Data'!CM26/'EnrollAge Data'!EM26</f>
        <v>5.3813531058433187E-2</v>
      </c>
      <c r="CN26" s="165">
        <f>+'EnrollAge Data'!CN26/'EnrollAge Data'!EN26</f>
        <v>6.5625256618783698E-2</v>
      </c>
      <c r="CO26" s="167">
        <f>+'EnrollAge Data'!CO26/'EnrollAge Data'!EC26</f>
        <v>0.48224072571231641</v>
      </c>
      <c r="CP26" s="168">
        <f>+'EnrollAge Data'!CP26/'EnrollAge Data'!ED26</f>
        <v>0.47352229875256363</v>
      </c>
      <c r="CQ26" s="168">
        <f>+'EnrollAge Data'!CQ26/'EnrollAge Data'!EE26</f>
        <v>0.47089273805446907</v>
      </c>
      <c r="CR26" s="168">
        <f>+'EnrollAge Data'!CR26/'EnrollAge Data'!EF26</f>
        <v>0.46550180287430654</v>
      </c>
      <c r="CS26" s="168">
        <f>+'EnrollAge Data'!CS26/'EnrollAge Data'!EG26</f>
        <v>0.44301705609840597</v>
      </c>
      <c r="CT26" s="168">
        <f>+'EnrollAge Data'!CT26/'EnrollAge Data'!EH26</f>
        <v>0.41830907131260486</v>
      </c>
      <c r="CU26" s="168">
        <f>+'EnrollAge Data'!CU26/'EnrollAge Data'!EI26</f>
        <v>0.47235760842054425</v>
      </c>
      <c r="CV26" s="168">
        <f>+'EnrollAge Data'!CV26/'EnrollAge Data'!EJ26</f>
        <v>0.56499394241537249</v>
      </c>
      <c r="CW26" s="168">
        <f>+'EnrollAge Data'!CW26/'EnrollAge Data'!EK26</f>
        <v>0.2650160939650435</v>
      </c>
      <c r="CX26" s="168">
        <f>+'EnrollAge Data'!CX26/'EnrollAge Data'!EL26</f>
        <v>0.62084589602658247</v>
      </c>
      <c r="CY26" s="168">
        <f>+'EnrollAge Data'!CY26/'EnrollAge Data'!EM26</f>
        <v>0.44956137991578321</v>
      </c>
      <c r="CZ26" s="168">
        <f>+'EnrollAge Data'!CZ26/'EnrollAge Data'!EN26</f>
        <v>0.57956442878279502</v>
      </c>
      <c r="DA26" s="166">
        <f>+'EnrollAge Data'!DA26/'EnrollAge Data'!EC26</f>
        <v>1.0761175280424222E-2</v>
      </c>
      <c r="DB26" s="165">
        <f>+'EnrollAge Data'!DB26/'EnrollAge Data'!ED26</f>
        <v>1.013679900616735E-2</v>
      </c>
      <c r="DC26" s="165">
        <f>+'EnrollAge Data'!DC26/'EnrollAge Data'!EE26</f>
        <v>1.1019988825003154E-2</v>
      </c>
      <c r="DD26" s="165">
        <f>+'EnrollAge Data'!DD26/'EnrollAge Data'!EF26</f>
        <v>1.0570229759262246E-2</v>
      </c>
      <c r="DE26" s="165">
        <f>+'EnrollAge Data'!DE26/'EnrollAge Data'!EG26</f>
        <v>1.208153078713143E-2</v>
      </c>
      <c r="DF26" s="165">
        <f>+'EnrollAge Data'!DF26/'EnrollAge Data'!EH26</f>
        <v>1.3097398256408857E-2</v>
      </c>
      <c r="DG26" s="165">
        <f>+'EnrollAge Data'!DG26/'EnrollAge Data'!EI26</f>
        <v>9.5852654407991428E-3</v>
      </c>
      <c r="DH26" s="165">
        <f>+'EnrollAge Data'!DH26/'EnrollAge Data'!EJ26</f>
        <v>7.2086173494355721E-3</v>
      </c>
      <c r="DI26" s="165">
        <f>+'EnrollAge Data'!DI26/'EnrollAge Data'!EK26</f>
        <v>5.7726785516873432E-3</v>
      </c>
      <c r="DJ26" s="165">
        <f>+'EnrollAge Data'!DJ26/'EnrollAge Data'!EL26</f>
        <v>5.1489009747207352E-3</v>
      </c>
      <c r="DK26" s="165">
        <f>+'EnrollAge Data'!DK26/'EnrollAge Data'!EM26</f>
        <v>7.0166303391263748E-3</v>
      </c>
      <c r="DL26" s="165">
        <f>+'EnrollAge Data'!DL26/'EnrollAge Data'!EN26</f>
        <v>6.4008828406492795E-3</v>
      </c>
      <c r="DM26" s="179" t="e">
        <f>+'EnrollAge Data'!DM26/'EnrollAge Data'!EA26</f>
        <v>#DIV/0!</v>
      </c>
      <c r="DN26" s="180" t="e">
        <f>+'EnrollAge Data'!DN26/'EnrollAge Data'!EB26</f>
        <v>#DIV/0!</v>
      </c>
      <c r="DO26" s="170">
        <f>+'EnrollAge Data'!DO26/'EnrollAge Data'!EC26</f>
        <v>2.4816663516873626E-2</v>
      </c>
      <c r="DP26" s="170">
        <f>+'EnrollAge Data'!DP26/'EnrollAge Data'!ED26</f>
        <v>1.1051977741677019E-2</v>
      </c>
      <c r="DQ26" s="170">
        <f>+'EnrollAge Data'!DQ26/'EnrollAge Data'!EE26</f>
        <v>1.2292496530343722E-2</v>
      </c>
      <c r="DR26" s="170">
        <f>+'EnrollAge Data'!DR26/'EnrollAge Data'!EF26</f>
        <v>1.5706105757190055E-2</v>
      </c>
      <c r="DS26" s="170">
        <f>+'EnrollAge Data'!DS26/'EnrollAge Data'!EG26</f>
        <v>1.0510211277321798E-2</v>
      </c>
      <c r="DT26" s="170">
        <f>+'EnrollAge Data'!DT26/'EnrollAge Data'!EH26</f>
        <v>8.6598360096593316E-2</v>
      </c>
      <c r="DU26" s="170">
        <f>+'EnrollAge Data'!DU26/'EnrollAge Data'!EI26</f>
        <v>6.0989966586247654E-2</v>
      </c>
      <c r="DV26" s="170">
        <f>+'EnrollAge Data'!DV26/'EnrollAge Data'!EJ26</f>
        <v>8.8856793567413314E-3</v>
      </c>
      <c r="DW26" s="170">
        <f>+'EnrollAge Data'!DW26/'EnrollAge Data'!EK26</f>
        <v>4.8209796730577896E-3</v>
      </c>
      <c r="DX26" s="170">
        <f>+'EnrollAge Data'!DX26/'EnrollAge Data'!EL26</f>
        <v>1.3488365383228264E-3</v>
      </c>
      <c r="DY26" s="170">
        <f>+'EnrollAge Data'!DY26/'EnrollAge Data'!EM26</f>
        <v>2.3690003076903216E-3</v>
      </c>
      <c r="DZ26" s="170">
        <f>+'EnrollAge Data'!DZ26/'EnrollAge Data'!EN26</f>
        <v>4.7830139615025001E-4</v>
      </c>
    </row>
    <row r="27" spans="1:130">
      <c r="A27" s="181" t="s">
        <v>36</v>
      </c>
      <c r="B27" s="165" t="e">
        <f>+'EnrollAge Data'!B27/'EnrollAge Data'!EA27</f>
        <v>#DIV/0!</v>
      </c>
      <c r="C27" s="165" t="e">
        <f>+'EnrollAge Data'!C27/'EnrollAge Data'!EB27</f>
        <v>#DIV/0!</v>
      </c>
      <c r="D27" s="165">
        <f>+'EnrollAge Data'!D27/'EnrollAge Data'!EC27</f>
        <v>1.173100788061306E-2</v>
      </c>
      <c r="E27" s="165">
        <f>+'EnrollAge Data'!E27/'EnrollAge Data'!ED27</f>
        <v>1.9111971386673036E-2</v>
      </c>
      <c r="F27" s="165">
        <f>+'EnrollAge Data'!F27/'EnrollAge Data'!EE27</f>
        <v>2.0466973550364313E-2</v>
      </c>
      <c r="G27" s="165">
        <f>+'EnrollAge Data'!G27/'EnrollAge Data'!EF27</f>
        <v>2.4183810455691984E-2</v>
      </c>
      <c r="H27" s="165">
        <f>+'EnrollAge Data'!H27/'EnrollAge Data'!EG27</f>
        <v>2.6851279539901948E-2</v>
      </c>
      <c r="I27" s="165">
        <f>+'EnrollAge Data'!I27/'EnrollAge Data'!EH27</f>
        <v>4.3137864534534408E-2</v>
      </c>
      <c r="J27" s="165">
        <f>+'EnrollAge Data'!J27/'EnrollAge Data'!EI27</f>
        <v>2.9238778440307742E-2</v>
      </c>
      <c r="K27" s="165">
        <f>+'EnrollAge Data'!K27/'EnrollAge Data'!EJ27</f>
        <v>3.075130644507347E-2</v>
      </c>
      <c r="L27" s="165">
        <f>+'EnrollAge Data'!L27/'EnrollAge Data'!EK27</f>
        <v>3.5922992565393781E-2</v>
      </c>
      <c r="M27" s="165">
        <f>+'EnrollAge Data'!M27/'EnrollAge Data'!EL27</f>
        <v>2.9758915437666941E-2</v>
      </c>
      <c r="N27" s="165">
        <f>+'EnrollAge Data'!N27/'EnrollAge Data'!EM27</f>
        <v>2.2590615005732208E-2</v>
      </c>
      <c r="O27" s="165">
        <f>+'EnrollAge Data'!O27/'EnrollAge Data'!EN27</f>
        <v>2.2592258167764601E-2</v>
      </c>
      <c r="P27" s="166" t="e">
        <f>+'EnrollAge Data'!P27/'EnrollAge Data'!EA27</f>
        <v>#DIV/0!</v>
      </c>
      <c r="Q27" s="165" t="e">
        <f>+'EnrollAge Data'!Q27/'EnrollAge Data'!EB27</f>
        <v>#DIV/0!</v>
      </c>
      <c r="R27" s="165">
        <f>+'EnrollAge Data'!R27/'EnrollAge Data'!EC27</f>
        <v>0.43969937871997344</v>
      </c>
      <c r="S27" s="165">
        <f>+'EnrollAge Data'!S27/'EnrollAge Data'!ED27</f>
        <v>0.51952223285069588</v>
      </c>
      <c r="T27" s="165">
        <f>+'EnrollAge Data'!T27/'EnrollAge Data'!EE27</f>
        <v>0.51569020951498268</v>
      </c>
      <c r="U27" s="165">
        <f>+'EnrollAge Data'!U27/'EnrollAge Data'!EF27</f>
        <v>0.50683297701244623</v>
      </c>
      <c r="V27" s="165">
        <f>+'EnrollAge Data'!V27/'EnrollAge Data'!EG27</f>
        <v>0.52375212083571465</v>
      </c>
      <c r="W27" s="165">
        <f>+'EnrollAge Data'!W27/'EnrollAge Data'!EH27</f>
        <v>0.49993067489044529</v>
      </c>
      <c r="X27" s="165">
        <f>+'EnrollAge Data'!X27/'EnrollAge Data'!EI27</f>
        <v>0.54077267165089105</v>
      </c>
      <c r="Y27" s="165">
        <f>+'EnrollAge Data'!Y27/'EnrollAge Data'!EJ27</f>
        <v>0.5538468718448325</v>
      </c>
      <c r="Z27" s="165">
        <f>+'EnrollAge Data'!Z27/'EnrollAge Data'!EK27</f>
        <v>0.55749109910884354</v>
      </c>
      <c r="AA27" s="165">
        <f>+'EnrollAge Data'!AA27/'EnrollAge Data'!EL27</f>
        <v>0.57433401276062646</v>
      </c>
      <c r="AB27" s="165">
        <f>+'EnrollAge Data'!AB27/'EnrollAge Data'!EM27</f>
        <v>0.59779491944482499</v>
      </c>
      <c r="AC27" s="165">
        <f>+'EnrollAge Data'!AC27/'EnrollAge Data'!EN27</f>
        <v>0.61268843473126422</v>
      </c>
      <c r="AD27" s="166" t="e">
        <f>+'EnrollAge Data'!AD27/'EnrollAge Data'!EA27</f>
        <v>#DIV/0!</v>
      </c>
      <c r="AE27" s="165" t="e">
        <f>+'EnrollAge Data'!AE27/'EnrollAge Data'!EB27</f>
        <v>#DIV/0!</v>
      </c>
      <c r="AF27" s="165">
        <f>+'EnrollAge Data'!AF27/'EnrollAge Data'!EC27</f>
        <v>0.23773890825448768</v>
      </c>
      <c r="AG27" s="165">
        <f>+'EnrollAge Data'!AG27/'EnrollAge Data'!ED27</f>
        <v>0.261528829169483</v>
      </c>
      <c r="AH27" s="165">
        <f>+'EnrollAge Data'!AH27/'EnrollAge Data'!EE27</f>
        <v>0.26393820604589396</v>
      </c>
      <c r="AI27" s="165">
        <f>+'EnrollAge Data'!AI27/'EnrollAge Data'!EF27</f>
        <v>0.25466003306576035</v>
      </c>
      <c r="AJ27" s="165">
        <f>+'EnrollAge Data'!AJ27/'EnrollAge Data'!EG27</f>
        <v>0.24145135299776999</v>
      </c>
      <c r="AK27" s="165">
        <f>+'EnrollAge Data'!AK27/'EnrollAge Data'!EH27</f>
        <v>0.22802415034725579</v>
      </c>
      <c r="AL27" s="165">
        <f>+'EnrollAge Data'!AL27/'EnrollAge Data'!EI27</f>
        <v>0.2258763509867687</v>
      </c>
      <c r="AM27" s="165">
        <f>+'EnrollAge Data'!AM27/'EnrollAge Data'!EJ27</f>
        <v>0.22068660610967514</v>
      </c>
      <c r="AN27" s="165">
        <f>+'EnrollAge Data'!AN27/'EnrollAge Data'!EK27</f>
        <v>0.21833294986167348</v>
      </c>
      <c r="AO27" s="165">
        <f>+'EnrollAge Data'!AO27/'EnrollAge Data'!EL27</f>
        <v>0.22497249864993371</v>
      </c>
      <c r="AP27" s="165">
        <f>+'EnrollAge Data'!AP27/'EnrollAge Data'!EM27</f>
        <v>0.22755432345934984</v>
      </c>
      <c r="AQ27" s="166" t="e">
        <f>+'EnrollAge Data'!AQ27/'EnrollAge Data'!EA27</f>
        <v>#DIV/0!</v>
      </c>
      <c r="AR27" s="165" t="e">
        <f>+'EnrollAge Data'!AR27/'EnrollAge Data'!EB27</f>
        <v>#DIV/0!</v>
      </c>
      <c r="AS27" s="165">
        <f>+'EnrollAge Data'!AS27/'EnrollAge Data'!EC27</f>
        <v>0.17458927145826911</v>
      </c>
      <c r="AT27" s="165">
        <f>+'EnrollAge Data'!AT27/'EnrollAge Data'!ED27</f>
        <v>0.19387532121972983</v>
      </c>
      <c r="AU27" s="165">
        <f>+'EnrollAge Data'!AU27/'EnrollAge Data'!EE27</f>
        <v>0.19680852503639348</v>
      </c>
      <c r="AV27" s="165">
        <f>+'EnrollAge Data'!AV27/'EnrollAge Data'!EF27</f>
        <v>0.20938478668290303</v>
      </c>
      <c r="AW27" s="165">
        <f>+'EnrollAge Data'!AW27/'EnrollAge Data'!EG27</f>
        <v>0.20092065211949742</v>
      </c>
      <c r="AX27" s="165">
        <f>+'EnrollAge Data'!AX27/'EnrollAge Data'!EH27</f>
        <v>0.21785394669949457</v>
      </c>
      <c r="AY27" s="165">
        <f>+'EnrollAge Data'!AY27/'EnrollAge Data'!EI27</f>
        <v>0.1979702810702372</v>
      </c>
      <c r="AZ27" s="165">
        <f>+'EnrollAge Data'!AZ27/'EnrollAge Data'!EJ27</f>
        <v>0.19172084057515668</v>
      </c>
      <c r="BA27" s="165">
        <f>+'EnrollAge Data'!BA27/'EnrollAge Data'!EK27</f>
        <v>0.18592010664465461</v>
      </c>
      <c r="BB27" s="165">
        <f>+'EnrollAge Data'!BB27/'EnrollAge Data'!EL27</f>
        <v>0.1686940995285223</v>
      </c>
      <c r="BC27" s="165">
        <f>+'EnrollAge Data'!BC27/'EnrollAge Data'!EM27</f>
        <v>0.15085359703112267</v>
      </c>
      <c r="BD27" s="166" t="e">
        <f>+'EnrollAge Data'!BD27/'EnrollAge Data'!EA27</f>
        <v>#DIV/0!</v>
      </c>
      <c r="BE27" s="165" t="e">
        <f>+'EnrollAge Data'!BE27/'EnrollAge Data'!EB27</f>
        <v>#DIV/0!</v>
      </c>
      <c r="BF27" s="165">
        <f>+'EnrollAge Data'!BF27/'EnrollAge Data'!EC27</f>
        <v>0.85202755843273026</v>
      </c>
      <c r="BG27" s="165">
        <f>+'EnrollAge Data'!BG27/'EnrollAge Data'!ED27</f>
        <v>0.97492638323990866</v>
      </c>
      <c r="BH27" s="165">
        <f>+'EnrollAge Data'!BH27/'EnrollAge Data'!EE27</f>
        <v>0.97643694059727004</v>
      </c>
      <c r="BI27" s="165">
        <f>+'EnrollAge Data'!BI27/'EnrollAge Data'!EF27</f>
        <v>0.97087779676110963</v>
      </c>
      <c r="BJ27" s="165">
        <f>+'EnrollAge Data'!BJ27/'EnrollAge Data'!EG27</f>
        <v>0.96612412595298203</v>
      </c>
      <c r="BK27" s="165">
        <f>+'EnrollAge Data'!BK27/'EnrollAge Data'!EH27</f>
        <v>0.9458087719371957</v>
      </c>
      <c r="BL27" s="165">
        <f>+'EnrollAge Data'!BL27/'EnrollAge Data'!EI27</f>
        <v>0.96461930370789695</v>
      </c>
      <c r="BM27" s="165">
        <f>+'EnrollAge Data'!BM27/'EnrollAge Data'!EJ27</f>
        <v>0.96625431852966437</v>
      </c>
      <c r="BN27" s="165">
        <f>+'EnrollAge Data'!BN27/'EnrollAge Data'!EK27</f>
        <v>0.96174415561517157</v>
      </c>
      <c r="BO27" s="165">
        <f>+'EnrollAge Data'!BO27/'EnrollAge Data'!EL27</f>
        <v>0.96800061093908252</v>
      </c>
      <c r="BP27" s="165">
        <f>+'EnrollAge Data'!BP27/'EnrollAge Data'!EM27</f>
        <v>0.97620283993529755</v>
      </c>
      <c r="BQ27" s="166">
        <f>+'EnrollAge Data'!BQ27/'EnrollAge Data'!EC27</f>
        <v>0.38746265205947217</v>
      </c>
      <c r="BR27" s="165">
        <f>+'EnrollAge Data'!BR27/'EnrollAge Data'!ED27</f>
        <v>0.4179353886397208</v>
      </c>
      <c r="BS27" s="165">
        <f>+'EnrollAge Data'!BS27/'EnrollAge Data'!EE27</f>
        <v>0.42219805313097702</v>
      </c>
      <c r="BT27" s="165">
        <f>+'EnrollAge Data'!BT27/'EnrollAge Data'!EF27</f>
        <v>0.41761216950854302</v>
      </c>
      <c r="BU27" s="165">
        <f>+'EnrollAge Data'!BU27/'EnrollAge Data'!EG27</f>
        <v>0.42967722652433749</v>
      </c>
      <c r="BV27" s="165">
        <f>+'EnrollAge Data'!BV27/'EnrollAge Data'!EH27</f>
        <v>0.38521274405589706</v>
      </c>
      <c r="BW27" s="165">
        <f>+'EnrollAge Data'!BW27/'EnrollAge Data'!EI27</f>
        <v>0.36786603307785121</v>
      </c>
      <c r="BX27" s="165">
        <f>+'EnrollAge Data'!BX27/'EnrollAge Data'!EJ27</f>
        <v>0.35580392468975969</v>
      </c>
      <c r="BY27" s="165">
        <f>+'EnrollAge Data'!BY27/'EnrollAge Data'!EK27</f>
        <v>0.34521700147300555</v>
      </c>
      <c r="BZ27" s="165">
        <f>+'EnrollAge Data'!BZ27/'EnrollAge Data'!EL27</f>
        <v>0.34390597356597508</v>
      </c>
      <c r="CA27" s="165">
        <f>+'EnrollAge Data'!CA27/'EnrollAge Data'!EM27</f>
        <v>0.33490659541878726</v>
      </c>
      <c r="CB27" s="165">
        <f>+'EnrollAge Data'!CB27/'EnrollAge Data'!EN27</f>
        <v>0.32401804983918747</v>
      </c>
      <c r="CC27" s="166">
        <f>+'EnrollAge Data'!CC27/'EnrollAge Data'!EC27</f>
        <v>2.0708840198240496E-2</v>
      </c>
      <c r="CD27" s="165">
        <f>+'EnrollAge Data'!CD27/'EnrollAge Data'!ED27</f>
        <v>2.913284866065164E-2</v>
      </c>
      <c r="CE27" s="165">
        <f>+'EnrollAge Data'!CE27/'EnrollAge Data'!EE27</f>
        <v>3.0397294024213244E-2</v>
      </c>
      <c r="CF27" s="165">
        <f>+'EnrollAge Data'!CF27/'EnrollAge Data'!EF27</f>
        <v>3.7302247019838433E-2</v>
      </c>
      <c r="CG27" s="165">
        <f>+'EnrollAge Data'!CG27/'EnrollAge Data'!EG27</f>
        <v>4.6894075439545213E-2</v>
      </c>
      <c r="CH27" s="165">
        <f>+'EnrollAge Data'!CH27/'EnrollAge Data'!EH27</f>
        <v>4.8842270670436831E-2</v>
      </c>
      <c r="CI27" s="165">
        <f>+'EnrollAge Data'!CI27/'EnrollAge Data'!EI27</f>
        <v>4.5520312153942588E-2</v>
      </c>
      <c r="CJ27" s="165">
        <f>+'EnrollAge Data'!CJ27/'EnrollAge Data'!EJ27</f>
        <v>4.6514486633028214E-2</v>
      </c>
      <c r="CK27" s="165">
        <f>+'EnrollAge Data'!CK27/'EnrollAge Data'!EK27</f>
        <v>4.7740640326512283E-2</v>
      </c>
      <c r="CL27" s="165">
        <f>+'EnrollAge Data'!CL27/'EnrollAge Data'!EL27</f>
        <v>4.3370856387495389E-2</v>
      </c>
      <c r="CM27" s="165">
        <f>+'EnrollAge Data'!CM27/'EnrollAge Data'!EM27</f>
        <v>3.8512007400541226E-2</v>
      </c>
      <c r="CN27" s="165">
        <f>+'EnrollAge Data'!CN27/'EnrollAge Data'!EN27</f>
        <v>3.5561550763181758E-2</v>
      </c>
      <c r="CO27" s="167">
        <f>+'EnrollAge Data'!CO27/'EnrollAge Data'!EC27</f>
        <v>0.40817149225771265</v>
      </c>
      <c r="CP27" s="168">
        <f>+'EnrollAge Data'!CP27/'EnrollAge Data'!ED27</f>
        <v>0.44706823730037243</v>
      </c>
      <c r="CQ27" s="168">
        <f>+'EnrollAge Data'!CQ27/'EnrollAge Data'!EE27</f>
        <v>0.45259534715519029</v>
      </c>
      <c r="CR27" s="168">
        <f>+'EnrollAge Data'!CR27/'EnrollAge Data'!EF27</f>
        <v>0.45491441652838144</v>
      </c>
      <c r="CS27" s="168">
        <f>+'EnrollAge Data'!CS27/'EnrollAge Data'!EG27</f>
        <v>0.4765713019638827</v>
      </c>
      <c r="CT27" s="168">
        <f>+'EnrollAge Data'!CT27/'EnrollAge Data'!EH27</f>
        <v>0.4340550147263339</v>
      </c>
      <c r="CU27" s="168">
        <f>+'EnrollAge Data'!CU27/'EnrollAge Data'!EI27</f>
        <v>0.41338634523179379</v>
      </c>
      <c r="CV27" s="168">
        <f>+'EnrollAge Data'!CV27/'EnrollAge Data'!EJ27</f>
        <v>0.40231841132278789</v>
      </c>
      <c r="CW27" s="168">
        <f>+'EnrollAge Data'!CW27/'EnrollAge Data'!EK27</f>
        <v>0.39295764179951786</v>
      </c>
      <c r="CX27" s="168">
        <f>+'EnrollAge Data'!CX27/'EnrollAge Data'!EL27</f>
        <v>0.38727682995347046</v>
      </c>
      <c r="CY27" s="168">
        <f>+'EnrollAge Data'!CY27/'EnrollAge Data'!EM27</f>
        <v>0.37341860281932848</v>
      </c>
      <c r="CZ27" s="168">
        <f>+'EnrollAge Data'!CZ27/'EnrollAge Data'!EN27</f>
        <v>0.35957960060236921</v>
      </c>
      <c r="DA27" s="166">
        <f>+'EnrollAge Data'!DA27/'EnrollAge Data'!EC27</f>
        <v>4.1566874550441456E-3</v>
      </c>
      <c r="DB27" s="165">
        <f>+'EnrollAge Data'!DB27/'EnrollAge Data'!ED27</f>
        <v>8.3359130888403521E-3</v>
      </c>
      <c r="DC27" s="165">
        <f>+'EnrollAge Data'!DC27/'EnrollAge Data'!EE27</f>
        <v>8.1513839270971663E-3</v>
      </c>
      <c r="DD27" s="165">
        <f>+'EnrollAge Data'!DD27/'EnrollAge Data'!EF27</f>
        <v>9.1304032202819685E-3</v>
      </c>
      <c r="DE27" s="165">
        <f>+'EnrollAge Data'!DE27/'EnrollAge Data'!EG27</f>
        <v>1.1400343893851894E-2</v>
      </c>
      <c r="DF27" s="165">
        <f>+'EnrollAge Data'!DF27/'EnrollAge Data'!EH27</f>
        <v>1.1823082320416454E-2</v>
      </c>
      <c r="DG27" s="165">
        <f>+'EnrollAge Data'!DG27/'EnrollAge Data'!EI27</f>
        <v>1.0460286825212092E-2</v>
      </c>
      <c r="DH27" s="165">
        <f>+'EnrollAge Data'!DH27/'EnrollAge Data'!EJ27</f>
        <v>1.0089035362043941E-2</v>
      </c>
      <c r="DI27" s="165">
        <f>+'EnrollAge Data'!DI27/'EnrollAge Data'!EK27</f>
        <v>1.129541470681022E-2</v>
      </c>
      <c r="DJ27" s="165">
        <f>+'EnrollAge Data'!DJ27/'EnrollAge Data'!EL27</f>
        <v>6.3897682249855906E-3</v>
      </c>
      <c r="DK27" s="165">
        <f>+'EnrollAge Data'!DK27/'EnrollAge Data'!EM27</f>
        <v>4.9893176711440492E-3</v>
      </c>
      <c r="DL27" s="165">
        <f>+'EnrollAge Data'!DL27/'EnrollAge Data'!EN27</f>
        <v>4.4540583506293896E-3</v>
      </c>
      <c r="DM27" s="179" t="e">
        <f>+'EnrollAge Data'!DM27/'EnrollAge Data'!EA27</f>
        <v>#DIV/0!</v>
      </c>
      <c r="DN27" s="180" t="e">
        <f>+'EnrollAge Data'!DN27/'EnrollAge Data'!EB27</f>
        <v>#DIV/0!</v>
      </c>
      <c r="DO27" s="170">
        <f>+'EnrollAge Data'!DO27/'EnrollAge Data'!EC27</f>
        <v>0.1362414336866567</v>
      </c>
      <c r="DP27" s="170">
        <f>+'EnrollAge Data'!DP27/'EnrollAge Data'!ED27</f>
        <v>5.9616453734182709E-3</v>
      </c>
      <c r="DQ27" s="170">
        <f>+'EnrollAge Data'!DQ27/'EnrollAge Data'!EE27</f>
        <v>3.0960858523655906E-3</v>
      </c>
      <c r="DR27" s="170">
        <f>+'EnrollAge Data'!DR27/'EnrollAge Data'!EF27</f>
        <v>4.9383927831984226E-3</v>
      </c>
      <c r="DS27" s="170">
        <f>+'EnrollAge Data'!DS27/'EnrollAge Data'!EG27</f>
        <v>7.0245945071160448E-3</v>
      </c>
      <c r="DT27" s="170">
        <f>+'EnrollAge Data'!DT27/'EnrollAge Data'!EH27</f>
        <v>1.105336352826994E-2</v>
      </c>
      <c r="DU27" s="170">
        <f>+'EnrollAge Data'!DU27/'EnrollAge Data'!EI27</f>
        <v>6.1419178517952873E-3</v>
      </c>
      <c r="DV27" s="170">
        <f>+'EnrollAge Data'!DV27/'EnrollAge Data'!EJ27</f>
        <v>2.9943750252621744E-3</v>
      </c>
      <c r="DW27" s="170">
        <f>+'EnrollAge Data'!DW27/'EnrollAge Data'!EK27</f>
        <v>2.1604872383003586E-3</v>
      </c>
      <c r="DX27" s="170">
        <f>+'EnrollAge Data'!DX27/'EnrollAge Data'!EL27</f>
        <v>2.2404736232505959E-3</v>
      </c>
      <c r="DY27" s="170">
        <f>+'EnrollAge Data'!DY27/'EnrollAge Data'!EM27</f>
        <v>1.206545058970263E-3</v>
      </c>
      <c r="DZ27" s="170">
        <f>+'EnrollAge Data'!DZ27/'EnrollAge Data'!EN27</f>
        <v>6.856481479725786E-4</v>
      </c>
    </row>
    <row r="28" spans="1:130">
      <c r="A28" s="181" t="s">
        <v>37</v>
      </c>
      <c r="B28" s="165" t="e">
        <f>+'EnrollAge Data'!B28/'EnrollAge Data'!EA28</f>
        <v>#DIV/0!</v>
      </c>
      <c r="C28" s="165" t="e">
        <f>+'EnrollAge Data'!C28/'EnrollAge Data'!EB28</f>
        <v>#DIV/0!</v>
      </c>
      <c r="D28" s="165">
        <f>+'EnrollAge Data'!D28/'EnrollAge Data'!EC28</f>
        <v>1.5787614235669198E-2</v>
      </c>
      <c r="E28" s="165">
        <f>+'EnrollAge Data'!E28/'EnrollAge Data'!ED28</f>
        <v>2.592441090266337E-2</v>
      </c>
      <c r="F28" s="165">
        <f>+'EnrollAge Data'!F28/'EnrollAge Data'!EE28</f>
        <v>2.3510407843548787E-2</v>
      </c>
      <c r="G28" s="165">
        <f>+'EnrollAge Data'!G28/'EnrollAge Data'!EF28</f>
        <v>3.6121002784632629E-2</v>
      </c>
      <c r="H28" s="165">
        <f>+'EnrollAge Data'!H28/'EnrollAge Data'!EG28</f>
        <v>3.3272969007885567E-2</v>
      </c>
      <c r="I28" s="165">
        <f>+'EnrollAge Data'!I28/'EnrollAge Data'!EH28</f>
        <v>3.4820937866702317E-2</v>
      </c>
      <c r="J28" s="165">
        <f>+'EnrollAge Data'!J28/'EnrollAge Data'!EI28</f>
        <v>3.3895375168975568E-2</v>
      </c>
      <c r="K28" s="165">
        <f>+'EnrollAge Data'!K28/'EnrollAge Data'!EJ28</f>
        <v>3.3280250568271927E-2</v>
      </c>
      <c r="L28" s="165">
        <f>+'EnrollAge Data'!L28/'EnrollAge Data'!EK28</f>
        <v>3.4760830165112333E-2</v>
      </c>
      <c r="M28" s="165">
        <f>+'EnrollAge Data'!M28/'EnrollAge Data'!EL28</f>
        <v>3.9329046245222196E-2</v>
      </c>
      <c r="N28" s="165">
        <f>+'EnrollAge Data'!N28/'EnrollAge Data'!EM28</f>
        <v>4.3894067910227645E-2</v>
      </c>
      <c r="O28" s="165">
        <f>+'EnrollAge Data'!O28/'EnrollAge Data'!EN28</f>
        <v>5.1477044962268938E-2</v>
      </c>
      <c r="P28" s="166" t="e">
        <f>+'EnrollAge Data'!P28/'EnrollAge Data'!EA28</f>
        <v>#DIV/0!</v>
      </c>
      <c r="Q28" s="165" t="e">
        <f>+'EnrollAge Data'!Q28/'EnrollAge Data'!EB28</f>
        <v>#DIV/0!</v>
      </c>
      <c r="R28" s="165">
        <f>+'EnrollAge Data'!R28/'EnrollAge Data'!EC28</f>
        <v>0.47362842707007591</v>
      </c>
      <c r="S28" s="165">
        <f>+'EnrollAge Data'!S28/'EnrollAge Data'!ED28</f>
        <v>0.45060363947505694</v>
      </c>
      <c r="T28" s="165">
        <f>+'EnrollAge Data'!T28/'EnrollAge Data'!EE28</f>
        <v>0.43491068818445533</v>
      </c>
      <c r="U28" s="165">
        <f>+'EnrollAge Data'!U28/'EnrollAge Data'!EF28</f>
        <v>0.47504723576688307</v>
      </c>
      <c r="V28" s="165">
        <f>+'EnrollAge Data'!V28/'EnrollAge Data'!EG28</f>
        <v>0.4944946206980867</v>
      </c>
      <c r="W28" s="165">
        <f>+'EnrollAge Data'!W28/'EnrollAge Data'!EH28</f>
        <v>0.51082839445657502</v>
      </c>
      <c r="X28" s="165">
        <f>+'EnrollAge Data'!X28/'EnrollAge Data'!EI28</f>
        <v>0.5221284525468205</v>
      </c>
      <c r="Y28" s="165">
        <f>+'EnrollAge Data'!Y28/'EnrollAge Data'!EJ28</f>
        <v>0.5170052069567056</v>
      </c>
      <c r="Z28" s="165">
        <f>+'EnrollAge Data'!Z28/'EnrollAge Data'!EK28</f>
        <v>0.50735102386386688</v>
      </c>
      <c r="AA28" s="165">
        <f>+'EnrollAge Data'!AA28/'EnrollAge Data'!EL28</f>
        <v>0.49301607375748779</v>
      </c>
      <c r="AB28" s="165">
        <f>+'EnrollAge Data'!AB28/'EnrollAge Data'!EM28</f>
        <v>0.51914946864134859</v>
      </c>
      <c r="AC28" s="165">
        <f>+'EnrollAge Data'!AC28/'EnrollAge Data'!EN28</f>
        <v>0.4886305032016347</v>
      </c>
      <c r="AD28" s="166" t="e">
        <f>+'EnrollAge Data'!AD28/'EnrollAge Data'!EA28</f>
        <v>#DIV/0!</v>
      </c>
      <c r="AE28" s="165" t="e">
        <f>+'EnrollAge Data'!AE28/'EnrollAge Data'!EB28</f>
        <v>#DIV/0!</v>
      </c>
      <c r="AF28" s="165">
        <f>+'EnrollAge Data'!AF28/'EnrollAge Data'!EC28</f>
        <v>0.25795659150984757</v>
      </c>
      <c r="AG28" s="165">
        <f>+'EnrollAge Data'!AG28/'EnrollAge Data'!ED28</f>
        <v>0.25068019679735204</v>
      </c>
      <c r="AH28" s="165">
        <f>+'EnrollAge Data'!AH28/'EnrollAge Data'!EE28</f>
        <v>0.24928603017787407</v>
      </c>
      <c r="AI28" s="165">
        <f>+'EnrollAge Data'!AI28/'EnrollAge Data'!EF28</f>
        <v>0.24230661063072126</v>
      </c>
      <c r="AJ28" s="165">
        <f>+'EnrollAge Data'!AJ28/'EnrollAge Data'!EG28</f>
        <v>0.23522220184607862</v>
      </c>
      <c r="AK28" s="165">
        <f>+'EnrollAge Data'!AK28/'EnrollAge Data'!EH28</f>
        <v>0.22382023973976203</v>
      </c>
      <c r="AL28" s="165">
        <f>+'EnrollAge Data'!AL28/'EnrollAge Data'!EI28</f>
        <v>0.22890095870945884</v>
      </c>
      <c r="AM28" s="165">
        <f>+'EnrollAge Data'!AM28/'EnrollAge Data'!EJ28</f>
        <v>0.23421393455621928</v>
      </c>
      <c r="AN28" s="165">
        <f>+'EnrollAge Data'!AN28/'EnrollAge Data'!EK28</f>
        <v>0.21408589446846318</v>
      </c>
      <c r="AO28" s="165">
        <f>+'EnrollAge Data'!AO28/'EnrollAge Data'!EL28</f>
        <v>0.25413982531715607</v>
      </c>
      <c r="AP28" s="165">
        <f>+'EnrollAge Data'!AP28/'EnrollAge Data'!EM28</f>
        <v>0.2527014827989954</v>
      </c>
      <c r="AQ28" s="166" t="e">
        <f>+'EnrollAge Data'!AQ28/'EnrollAge Data'!EA28</f>
        <v>#DIV/0!</v>
      </c>
      <c r="AR28" s="165" t="e">
        <f>+'EnrollAge Data'!AR28/'EnrollAge Data'!EB28</f>
        <v>#DIV/0!</v>
      </c>
      <c r="AS28" s="165">
        <f>+'EnrollAge Data'!AS28/'EnrollAge Data'!EC28</f>
        <v>0.25982522527891166</v>
      </c>
      <c r="AT28" s="165">
        <f>+'EnrollAge Data'!AT28/'EnrollAge Data'!ED28</f>
        <v>0.2564032319199</v>
      </c>
      <c r="AU28" s="165">
        <f>+'EnrollAge Data'!AU28/'EnrollAge Data'!EE28</f>
        <v>0.28650990562855577</v>
      </c>
      <c r="AV28" s="165">
        <f>+'EnrollAge Data'!AV28/'EnrollAge Data'!EF28</f>
        <v>0.23806430402009054</v>
      </c>
      <c r="AW28" s="165">
        <f>+'EnrollAge Data'!AW28/'EnrollAge Data'!EG28</f>
        <v>0.23172259918087904</v>
      </c>
      <c r="AX28" s="165">
        <f>+'EnrollAge Data'!AX28/'EnrollAge Data'!EH28</f>
        <v>0.21534988042719427</v>
      </c>
      <c r="AY28" s="165">
        <f>+'EnrollAge Data'!AY28/'EnrollAge Data'!EI28</f>
        <v>0.20407754033805486</v>
      </c>
      <c r="AZ28" s="165">
        <f>+'EnrollAge Data'!AZ28/'EnrollAge Data'!EJ28</f>
        <v>0.20408891473278004</v>
      </c>
      <c r="BA28" s="165">
        <f>+'EnrollAge Data'!BA28/'EnrollAge Data'!EK28</f>
        <v>0.16193177245466572</v>
      </c>
      <c r="BB28" s="165">
        <f>+'EnrollAge Data'!BB28/'EnrollAge Data'!EL28</f>
        <v>0.21043523918677062</v>
      </c>
      <c r="BC28" s="165">
        <f>+'EnrollAge Data'!BC28/'EnrollAge Data'!EM28</f>
        <v>0.18121013320462745</v>
      </c>
      <c r="BD28" s="166" t="e">
        <f>+'EnrollAge Data'!BD28/'EnrollAge Data'!EA28</f>
        <v>#DIV/0!</v>
      </c>
      <c r="BE28" s="165" t="e">
        <f>+'EnrollAge Data'!BE28/'EnrollAge Data'!EB28</f>
        <v>#DIV/0!</v>
      </c>
      <c r="BF28" s="165">
        <f>+'EnrollAge Data'!BF28/'EnrollAge Data'!EC28</f>
        <v>0.99141024385883514</v>
      </c>
      <c r="BG28" s="165">
        <f>+'EnrollAge Data'!BG28/'EnrollAge Data'!ED28</f>
        <v>0.95768706819230898</v>
      </c>
      <c r="BH28" s="165">
        <f>+'EnrollAge Data'!BH28/'EnrollAge Data'!EE28</f>
        <v>0.97070662399088514</v>
      </c>
      <c r="BI28" s="165">
        <f>+'EnrollAge Data'!BI28/'EnrollAge Data'!EF28</f>
        <v>0.95541815041769484</v>
      </c>
      <c r="BJ28" s="165">
        <f>+'EnrollAge Data'!BJ28/'EnrollAge Data'!EG28</f>
        <v>0.96143942172504426</v>
      </c>
      <c r="BK28" s="165">
        <f>+'EnrollAge Data'!BK28/'EnrollAge Data'!EH28</f>
        <v>0.94999851462353135</v>
      </c>
      <c r="BL28" s="165">
        <f>+'EnrollAge Data'!BL28/'EnrollAge Data'!EI28</f>
        <v>0.95510695159433423</v>
      </c>
      <c r="BM28" s="165">
        <f>+'EnrollAge Data'!BM28/'EnrollAge Data'!EJ28</f>
        <v>0.95530805624570492</v>
      </c>
      <c r="BN28" s="165">
        <f>+'EnrollAge Data'!BN28/'EnrollAge Data'!EK28</f>
        <v>0.88336869078699576</v>
      </c>
      <c r="BO28" s="165">
        <f>+'EnrollAge Data'!BO28/'EnrollAge Data'!EL28</f>
        <v>0.95759113826141451</v>
      </c>
      <c r="BP28" s="165">
        <f>+'EnrollAge Data'!BP28/'EnrollAge Data'!EM28</f>
        <v>0.95306108464497141</v>
      </c>
      <c r="BQ28" s="166">
        <f>+'EnrollAge Data'!BQ28/'EnrollAge Data'!EC28</f>
        <v>0.47279839612481961</v>
      </c>
      <c r="BR28" s="165">
        <f>+'EnrollAge Data'!BR28/'EnrollAge Data'!ED28</f>
        <v>0.45994438335703858</v>
      </c>
      <c r="BS28" s="165">
        <f>+'EnrollAge Data'!BS28/'EnrollAge Data'!EE28</f>
        <v>0.47761020620797695</v>
      </c>
      <c r="BT28" s="165">
        <f>+'EnrollAge Data'!BT28/'EnrollAge Data'!EF28</f>
        <v>0.43115065139805986</v>
      </c>
      <c r="BU28" s="165">
        <f>+'EnrollAge Data'!BU28/'EnrollAge Data'!EG28</f>
        <v>0.40833600770218226</v>
      </c>
      <c r="BV28" s="165">
        <f>+'EnrollAge Data'!BV28/'EnrollAge Data'!EH28</f>
        <v>0.38958454020171412</v>
      </c>
      <c r="BW28" s="165">
        <f>+'EnrollAge Data'!BW28/'EnrollAge Data'!EI28</f>
        <v>0.38423056046300169</v>
      </c>
      <c r="BX28" s="165">
        <f>+'EnrollAge Data'!BX28/'EnrollAge Data'!EJ28</f>
        <v>0.38821562615636729</v>
      </c>
      <c r="BY28" s="165">
        <f>+'EnrollAge Data'!BY28/'EnrollAge Data'!EK28</f>
        <v>0.33676606457054375</v>
      </c>
      <c r="BZ28" s="165">
        <f>+'EnrollAge Data'!BZ28/'EnrollAge Data'!EL28</f>
        <v>0.41266422389214152</v>
      </c>
      <c r="CA28" s="165">
        <f>+'EnrollAge Data'!CA28/'EnrollAge Data'!EM28</f>
        <v>0.38867686184079203</v>
      </c>
      <c r="CB28" s="165">
        <f>+'EnrollAge Data'!CB28/'EnrollAge Data'!EN28</f>
        <v>0.40377115490225046</v>
      </c>
      <c r="CC28" s="166">
        <f>+'EnrollAge Data'!CC28/'EnrollAge Data'!EC28</f>
        <v>3.2979896224848995E-2</v>
      </c>
      <c r="CD28" s="165">
        <f>+'EnrollAge Data'!CD28/'EnrollAge Data'!ED28</f>
        <v>3.5017469330160957E-2</v>
      </c>
      <c r="CE28" s="165">
        <f>+'EnrollAge Data'!CE28/'EnrollAge Data'!EE28</f>
        <v>4.7924053099865825E-2</v>
      </c>
      <c r="CF28" s="165">
        <f>+'EnrollAge Data'!CF28/'EnrollAge Data'!EF28</f>
        <v>3.9392847098713837E-2</v>
      </c>
      <c r="CG28" s="165">
        <f>+'EnrollAge Data'!CG28/'EnrollAge Data'!EG28</f>
        <v>4.1913090653462923E-2</v>
      </c>
      <c r="CH28" s="165">
        <f>+'EnrollAge Data'!CH28/'EnrollAge Data'!EH28</f>
        <v>4.4546440295292845E-2</v>
      </c>
      <c r="CI28" s="165">
        <f>+'EnrollAge Data'!CI28/'EnrollAge Data'!EI28</f>
        <v>4.6009756502318123E-2</v>
      </c>
      <c r="CJ28" s="165">
        <f>+'EnrollAge Data'!CJ28/'EnrollAge Data'!EJ28</f>
        <v>4.697824707934662E-2</v>
      </c>
      <c r="CK28" s="165">
        <f>+'EnrollAge Data'!CK28/'EnrollAge Data'!EK28</f>
        <v>3.6125767374781501E-2</v>
      </c>
      <c r="CL28" s="165">
        <f>+'EnrollAge Data'!CL28/'EnrollAge Data'!EL28</f>
        <v>4.9198005882983946E-2</v>
      </c>
      <c r="CM28" s="165">
        <f>+'EnrollAge Data'!CM28/'EnrollAge Data'!EM28</f>
        <v>4.2529547235355979E-2</v>
      </c>
      <c r="CN28" s="165">
        <f>+'EnrollAge Data'!CN28/'EnrollAge Data'!EN28</f>
        <v>5.1036593694856476E-2</v>
      </c>
      <c r="CO28" s="167">
        <f>+'EnrollAge Data'!CO28/'EnrollAge Data'!EC28</f>
        <v>0.50577829234966865</v>
      </c>
      <c r="CP28" s="168">
        <f>+'EnrollAge Data'!CP28/'EnrollAge Data'!ED28</f>
        <v>0.49496185268719955</v>
      </c>
      <c r="CQ28" s="168">
        <f>+'EnrollAge Data'!CQ28/'EnrollAge Data'!EE28</f>
        <v>0.52553425930784281</v>
      </c>
      <c r="CR28" s="168">
        <f>+'EnrollAge Data'!CR28/'EnrollAge Data'!EF28</f>
        <v>0.47054349849677368</v>
      </c>
      <c r="CS28" s="168">
        <f>+'EnrollAge Data'!CS28/'EnrollAge Data'!EG28</f>
        <v>0.45024909835564519</v>
      </c>
      <c r="CT28" s="168">
        <f>+'EnrollAge Data'!CT28/'EnrollAge Data'!EH28</f>
        <v>0.43413098049700699</v>
      </c>
      <c r="CU28" s="168">
        <f>+'EnrollAge Data'!CU28/'EnrollAge Data'!EI28</f>
        <v>0.43024031696531984</v>
      </c>
      <c r="CV28" s="168">
        <f>+'EnrollAge Data'!CV28/'EnrollAge Data'!EJ28</f>
        <v>0.4351938732357139</v>
      </c>
      <c r="CW28" s="168">
        <f>+'EnrollAge Data'!CW28/'EnrollAge Data'!EK28</f>
        <v>0.37289183194532527</v>
      </c>
      <c r="CX28" s="168">
        <f>+'EnrollAge Data'!CX28/'EnrollAge Data'!EL28</f>
        <v>0.46186222977512548</v>
      </c>
      <c r="CY28" s="168">
        <f>+'EnrollAge Data'!CY28/'EnrollAge Data'!EM28</f>
        <v>0.43120640907614799</v>
      </c>
      <c r="CZ28" s="168">
        <f>+'EnrollAge Data'!CZ28/'EnrollAge Data'!EN28</f>
        <v>0.45480774859710699</v>
      </c>
      <c r="DA28" s="166">
        <f>+'EnrollAge Data'!DA28/'EnrollAge Data'!EC28</f>
        <v>1.2003524439090626E-2</v>
      </c>
      <c r="DB28" s="165">
        <f>+'EnrollAge Data'!DB28/'EnrollAge Data'!ED28</f>
        <v>1.2121576030052502E-2</v>
      </c>
      <c r="DC28" s="165">
        <f>+'EnrollAge Data'!DC28/'EnrollAge Data'!EE28</f>
        <v>1.0261676498587053E-2</v>
      </c>
      <c r="DD28" s="165">
        <f>+'EnrollAge Data'!DD28/'EnrollAge Data'!EF28</f>
        <v>9.8274161540381141E-3</v>
      </c>
      <c r="DE28" s="165">
        <f>+'EnrollAge Data'!DE28/'EnrollAge Data'!EG28</f>
        <v>7.3315911730545873E-3</v>
      </c>
      <c r="DF28" s="165">
        <f>+'EnrollAge Data'!DF28/'EnrollAge Data'!EH28</f>
        <v>5.0391396699493484E-3</v>
      </c>
      <c r="DG28" s="165">
        <f>+'EnrollAge Data'!DG28/'EnrollAge Data'!EI28</f>
        <v>2.7381820821938646E-3</v>
      </c>
      <c r="DH28" s="165">
        <f>+'EnrollAge Data'!DH28/'EnrollAge Data'!EJ28</f>
        <v>3.1089760532854046E-3</v>
      </c>
      <c r="DI28" s="165">
        <f>+'EnrollAge Data'!DI28/'EnrollAge Data'!EK28</f>
        <v>3.1258349778036745E-3</v>
      </c>
      <c r="DJ28" s="165">
        <f>+'EnrollAge Data'!DJ28/'EnrollAge Data'!EL28</f>
        <v>2.712834728801215E-3</v>
      </c>
      <c r="DK28" s="165">
        <f>+'EnrollAge Data'!DK28/'EnrollAge Data'!EM28</f>
        <v>2.7052069274748325E-3</v>
      </c>
      <c r="DL28" s="165">
        <f>+'EnrollAge Data'!DL28/'EnrollAge Data'!EN28</f>
        <v>3.085946538136668E-3</v>
      </c>
      <c r="DM28" s="179" t="e">
        <f>+'EnrollAge Data'!DM28/'EnrollAge Data'!EA28</f>
        <v>#DIV/0!</v>
      </c>
      <c r="DN28" s="180" t="e">
        <f>+'EnrollAge Data'!DN28/'EnrollAge Data'!EB28</f>
        <v>#DIV/0!</v>
      </c>
      <c r="DO28" s="170">
        <f>+'EnrollAge Data'!DO28/'EnrollAge Data'!EC28</f>
        <v>-7.1978580945043441E-3</v>
      </c>
      <c r="DP28" s="170">
        <f>+'EnrollAge Data'!DP28/'EnrollAge Data'!ED28</f>
        <v>1.638852090502764E-2</v>
      </c>
      <c r="DQ28" s="170">
        <f>+'EnrollAge Data'!DQ28/'EnrollAge Data'!EE28</f>
        <v>5.7829681655660412E-3</v>
      </c>
      <c r="DR28" s="170">
        <f>+'EnrollAge Data'!DR28/'EnrollAge Data'!EF28</f>
        <v>8.4608467976724742E-3</v>
      </c>
      <c r="DS28" s="170">
        <f>+'EnrollAge Data'!DS28/'EnrollAge Data'!EG28</f>
        <v>5.2876092670701147E-3</v>
      </c>
      <c r="DT28" s="170">
        <f>+'EnrollAge Data'!DT28/'EnrollAge Data'!EH28</f>
        <v>1.518054750976635E-2</v>
      </c>
      <c r="DU28" s="170">
        <f>+'EnrollAge Data'!DU28/'EnrollAge Data'!EI28</f>
        <v>1.0997673236690257E-2</v>
      </c>
      <c r="DV28" s="170">
        <f>+'EnrollAge Data'!DV28/'EnrollAge Data'!EJ28</f>
        <v>1.1411693186023154E-2</v>
      </c>
      <c r="DW28" s="170">
        <f>+'EnrollAge Data'!DW28/'EnrollAge Data'!EK28</f>
        <v>6.3353689354455518E-3</v>
      </c>
      <c r="DX28" s="170">
        <f>+'EnrollAge Data'!DX28/'EnrollAge Data'!EL28</f>
        <v>3.0798154933632939E-3</v>
      </c>
      <c r="DY28" s="170">
        <f>+'EnrollAge Data'!DY28/'EnrollAge Data'!EM28</f>
        <v>3.0448474448009676E-3</v>
      </c>
      <c r="DZ28" s="170">
        <f>+'EnrollAge Data'!DZ28/'EnrollAge Data'!EN28</f>
        <v>1.9987567008527469E-3</v>
      </c>
    </row>
    <row r="29" spans="1:130">
      <c r="A29" s="181" t="s">
        <v>40</v>
      </c>
      <c r="B29" s="165" t="e">
        <f>+'EnrollAge Data'!B29/'EnrollAge Data'!EA29</f>
        <v>#DIV/0!</v>
      </c>
      <c r="C29" s="165" t="e">
        <f>+'EnrollAge Data'!C29/'EnrollAge Data'!EB29</f>
        <v>#DIV/0!</v>
      </c>
      <c r="D29" s="165">
        <f>+'EnrollAge Data'!D29/'EnrollAge Data'!EC29</f>
        <v>2.1674636138354682E-2</v>
      </c>
      <c r="E29" s="165">
        <f>+'EnrollAge Data'!E29/'EnrollAge Data'!ED29</f>
        <v>2.1944819909358353E-2</v>
      </c>
      <c r="F29" s="165">
        <f>+'EnrollAge Data'!F29/'EnrollAge Data'!EE29</f>
        <v>2.2188000879977372E-2</v>
      </c>
      <c r="G29" s="165">
        <f>+'EnrollAge Data'!G29/'EnrollAge Data'!EF29</f>
        <v>2.3311766427154795E-2</v>
      </c>
      <c r="H29" s="165">
        <f>+'EnrollAge Data'!H29/'EnrollAge Data'!EG29</f>
        <v>2.2068458563712486E-2</v>
      </c>
      <c r="I29" s="165">
        <f>+'EnrollAge Data'!I29/'EnrollAge Data'!EH29</f>
        <v>2.0796082411121315E-2</v>
      </c>
      <c r="J29" s="165">
        <f>+'EnrollAge Data'!J29/'EnrollAge Data'!EI29</f>
        <v>2.2035910372458823E-2</v>
      </c>
      <c r="K29" s="165">
        <f>+'EnrollAge Data'!K29/'EnrollAge Data'!EJ29</f>
        <v>3.2109476320379235E-2</v>
      </c>
      <c r="L29" s="165">
        <f>+'EnrollAge Data'!L29/'EnrollAge Data'!EK29</f>
        <v>3.1891413041846221E-2</v>
      </c>
      <c r="M29" s="165">
        <f>+'EnrollAge Data'!M29/'EnrollAge Data'!EL29</f>
        <v>3.432742049753372E-2</v>
      </c>
      <c r="N29" s="165">
        <f>+'EnrollAge Data'!N29/'EnrollAge Data'!EM29</f>
        <v>3.3435419777772153E-2</v>
      </c>
      <c r="O29" s="165">
        <f>+'EnrollAge Data'!O29/'EnrollAge Data'!EN29</f>
        <v>3.3636863176073478E-2</v>
      </c>
      <c r="P29" s="166" t="e">
        <f>+'EnrollAge Data'!P29/'EnrollAge Data'!EA29</f>
        <v>#DIV/0!</v>
      </c>
      <c r="Q29" s="165" t="e">
        <f>+'EnrollAge Data'!Q29/'EnrollAge Data'!EB29</f>
        <v>#DIV/0!</v>
      </c>
      <c r="R29" s="165">
        <f>+'EnrollAge Data'!R29/'EnrollAge Data'!EC29</f>
        <v>0.54542598862168856</v>
      </c>
      <c r="S29" s="165">
        <f>+'EnrollAge Data'!S29/'EnrollAge Data'!ED29</f>
        <v>0.54462908483740158</v>
      </c>
      <c r="T29" s="165">
        <f>+'EnrollAge Data'!T29/'EnrollAge Data'!EE29</f>
        <v>0.55942990037399043</v>
      </c>
      <c r="U29" s="165">
        <f>+'EnrollAge Data'!U29/'EnrollAge Data'!EF29</f>
        <v>0.55317488701758954</v>
      </c>
      <c r="V29" s="165">
        <f>+'EnrollAge Data'!V29/'EnrollAge Data'!EG29</f>
        <v>0.54397711655853498</v>
      </c>
      <c r="W29" s="165">
        <f>+'EnrollAge Data'!W29/'EnrollAge Data'!EH29</f>
        <v>0.5545353501183975</v>
      </c>
      <c r="X29" s="165">
        <f>+'EnrollAge Data'!X29/'EnrollAge Data'!EI29</f>
        <v>0.56196765098679324</v>
      </c>
      <c r="Y29" s="165">
        <f>+'EnrollAge Data'!Y29/'EnrollAge Data'!EJ29</f>
        <v>0.57770224945217119</v>
      </c>
      <c r="Z29" s="165">
        <f>+'EnrollAge Data'!Z29/'EnrollAge Data'!EK29</f>
        <v>0.58605726640741129</v>
      </c>
      <c r="AA29" s="165">
        <f>+'EnrollAge Data'!AA29/'EnrollAge Data'!EL29</f>
        <v>0.58440829311981179</v>
      </c>
      <c r="AB29" s="165">
        <f>+'EnrollAge Data'!AB29/'EnrollAge Data'!EM29</f>
        <v>0.56649117922498671</v>
      </c>
      <c r="AC29" s="165">
        <f>+'EnrollAge Data'!AC29/'EnrollAge Data'!EN29</f>
        <v>0.57405081508229328</v>
      </c>
      <c r="AD29" s="166" t="e">
        <f>+'EnrollAge Data'!AD29/'EnrollAge Data'!EA29</f>
        <v>#DIV/0!</v>
      </c>
      <c r="AE29" s="165" t="e">
        <f>+'EnrollAge Data'!AE29/'EnrollAge Data'!EB29</f>
        <v>#DIV/0!</v>
      </c>
      <c r="AF29" s="165">
        <f>+'EnrollAge Data'!AF29/'EnrollAge Data'!EC29</f>
        <v>0.2603225018323968</v>
      </c>
      <c r="AG29" s="165">
        <f>+'EnrollAge Data'!AG29/'EnrollAge Data'!ED29</f>
        <v>0.26391031247515306</v>
      </c>
      <c r="AH29" s="165">
        <f>+'EnrollAge Data'!AH29/'EnrollAge Data'!EE29</f>
        <v>0.25828907256670541</v>
      </c>
      <c r="AI29" s="165">
        <f>+'EnrollAge Data'!AI29/'EnrollAge Data'!EF29</f>
        <v>0.2635172481061222</v>
      </c>
      <c r="AJ29" s="165">
        <f>+'EnrollAge Data'!AJ29/'EnrollAge Data'!EG29</f>
        <v>0.26290389593786956</v>
      </c>
      <c r="AK29" s="165">
        <f>+'EnrollAge Data'!AK29/'EnrollAge Data'!EH29</f>
        <v>0.25311296895890723</v>
      </c>
      <c r="AL29" s="165">
        <f>+'EnrollAge Data'!AL29/'EnrollAge Data'!EI29</f>
        <v>0.24665380620270069</v>
      </c>
      <c r="AM29" s="165">
        <f>+'EnrollAge Data'!AM29/'EnrollAge Data'!EJ29</f>
        <v>0.24374282605130956</v>
      </c>
      <c r="AN29" s="165">
        <f>+'EnrollAge Data'!AN29/'EnrollAge Data'!EK29</f>
        <v>0.24271407336226183</v>
      </c>
      <c r="AO29" s="165">
        <f>+'EnrollAge Data'!AO29/'EnrollAge Data'!EL29</f>
        <v>0.24843267521287546</v>
      </c>
      <c r="AP29" s="165">
        <f>+'EnrollAge Data'!AP29/'EnrollAge Data'!EM29</f>
        <v>0.25995342833278495</v>
      </c>
      <c r="AQ29" s="166" t="e">
        <f>+'EnrollAge Data'!AQ29/'EnrollAge Data'!EA29</f>
        <v>#DIV/0!</v>
      </c>
      <c r="AR29" s="165" t="e">
        <f>+'EnrollAge Data'!AR29/'EnrollAge Data'!EB29</f>
        <v>#DIV/0!</v>
      </c>
      <c r="AS29" s="165">
        <f>+'EnrollAge Data'!AS29/'EnrollAge Data'!EC29</f>
        <v>0.16922620501902202</v>
      </c>
      <c r="AT29" s="165">
        <f>+'EnrollAge Data'!AT29/'EnrollAge Data'!ED29</f>
        <v>0.168911505128409</v>
      </c>
      <c r="AU29" s="165">
        <f>+'EnrollAge Data'!AU29/'EnrollAge Data'!EE29</f>
        <v>0.15822307426380464</v>
      </c>
      <c r="AV29" s="165">
        <f>+'EnrollAge Data'!AV29/'EnrollAge Data'!EF29</f>
        <v>0.1594758916669376</v>
      </c>
      <c r="AW29" s="165">
        <f>+'EnrollAge Data'!AW29/'EnrollAge Data'!EG29</f>
        <v>0.16948448336476077</v>
      </c>
      <c r="AX29" s="165">
        <f>+'EnrollAge Data'!AX29/'EnrollAge Data'!EH29</f>
        <v>0.16324360894988643</v>
      </c>
      <c r="AY29" s="165">
        <f>+'EnrollAge Data'!AY29/'EnrollAge Data'!EI29</f>
        <v>0.1597418014542217</v>
      </c>
      <c r="AZ29" s="165">
        <f>+'EnrollAge Data'!AZ29/'EnrollAge Data'!EJ29</f>
        <v>0.14514854732197427</v>
      </c>
      <c r="BA29" s="165">
        <f>+'EnrollAge Data'!BA29/'EnrollAge Data'!EK29</f>
        <v>0.1386165372892299</v>
      </c>
      <c r="BB29" s="165">
        <f>+'EnrollAge Data'!BB29/'EnrollAge Data'!EL29</f>
        <v>0.13240385515111819</v>
      </c>
      <c r="BC29" s="165">
        <f>+'EnrollAge Data'!BC29/'EnrollAge Data'!EM29</f>
        <v>0.13941127338074868</v>
      </c>
      <c r="BD29" s="166" t="e">
        <f>+'EnrollAge Data'!BD29/'EnrollAge Data'!EA29</f>
        <v>#DIV/0!</v>
      </c>
      <c r="BE29" s="165" t="e">
        <f>+'EnrollAge Data'!BE29/'EnrollAge Data'!EB29</f>
        <v>#DIV/0!</v>
      </c>
      <c r="BF29" s="165">
        <f>+'EnrollAge Data'!BF29/'EnrollAge Data'!EC29</f>
        <v>0.97497469547310744</v>
      </c>
      <c r="BG29" s="165">
        <f>+'EnrollAge Data'!BG29/'EnrollAge Data'!ED29</f>
        <v>0.97745090244096366</v>
      </c>
      <c r="BH29" s="165">
        <f>+'EnrollAge Data'!BH29/'EnrollAge Data'!EE29</f>
        <v>0.97594204720450051</v>
      </c>
      <c r="BI29" s="165">
        <f>+'EnrollAge Data'!BI29/'EnrollAge Data'!EF29</f>
        <v>0.97616802679064929</v>
      </c>
      <c r="BJ29" s="165">
        <f>+'EnrollAge Data'!BJ29/'EnrollAge Data'!EG29</f>
        <v>0.97636549586116528</v>
      </c>
      <c r="BK29" s="165">
        <f>+'EnrollAge Data'!BK29/'EnrollAge Data'!EH29</f>
        <v>0.97089192802719115</v>
      </c>
      <c r="BL29" s="165">
        <f>+'EnrollAge Data'!BL29/'EnrollAge Data'!EI29</f>
        <v>0.96836325864371564</v>
      </c>
      <c r="BM29" s="165">
        <f>+'EnrollAge Data'!BM29/'EnrollAge Data'!EJ29</f>
        <v>0.96659362282545502</v>
      </c>
      <c r="BN29" s="165">
        <f>+'EnrollAge Data'!BN29/'EnrollAge Data'!EK29</f>
        <v>0.96738787705890306</v>
      </c>
      <c r="BO29" s="165">
        <f>+'EnrollAge Data'!BO29/'EnrollAge Data'!EL29</f>
        <v>0.96524482348380547</v>
      </c>
      <c r="BP29" s="165">
        <f>+'EnrollAge Data'!BP29/'EnrollAge Data'!EM29</f>
        <v>0.96585588093852037</v>
      </c>
      <c r="BQ29" s="166">
        <f>+'EnrollAge Data'!BQ29/'EnrollAge Data'!EC29</f>
        <v>0.35190743778576666</v>
      </c>
      <c r="BR29" s="165">
        <f>+'EnrollAge Data'!BR29/'EnrollAge Data'!ED29</f>
        <v>0.40647213166891943</v>
      </c>
      <c r="BS29" s="165">
        <f>+'EnrollAge Data'!BS29/'EnrollAge Data'!EE29</f>
        <v>0.39056852823784532</v>
      </c>
      <c r="BT29" s="165">
        <f>+'EnrollAge Data'!BT29/'EnrollAge Data'!EF29</f>
        <v>0.39795818837988101</v>
      </c>
      <c r="BU29" s="165">
        <f>+'EnrollAge Data'!BU29/'EnrollAge Data'!EG29</f>
        <v>0.38599028412541148</v>
      </c>
      <c r="BV29" s="165">
        <f>+'EnrollAge Data'!BV29/'EnrollAge Data'!EH29</f>
        <v>0.38384961097955833</v>
      </c>
      <c r="BW29" s="165">
        <f>+'EnrollAge Data'!BW29/'EnrollAge Data'!EI29</f>
        <v>0.3729485086808132</v>
      </c>
      <c r="BX29" s="165">
        <f>+'EnrollAge Data'!BX29/'EnrollAge Data'!EJ29</f>
        <v>0.35566387907517555</v>
      </c>
      <c r="BY29" s="165">
        <f>+'EnrollAge Data'!BY29/'EnrollAge Data'!EK29</f>
        <v>0.34813291091725351</v>
      </c>
      <c r="BZ29" s="165">
        <f>+'EnrollAge Data'!BZ29/'EnrollAge Data'!EL29</f>
        <v>0.35025197502974242</v>
      </c>
      <c r="CA29" s="165">
        <f>+'EnrollAge Data'!CA29/'EnrollAge Data'!EM29</f>
        <v>0.36649877243159784</v>
      </c>
      <c r="CB29" s="165">
        <f>+'EnrollAge Data'!CB29/'EnrollAge Data'!EN29</f>
        <v>0.35681764659706411</v>
      </c>
      <c r="CC29" s="166">
        <f>+'EnrollAge Data'!CC29/'EnrollAge Data'!EC29</f>
        <v>7.273742626784406E-2</v>
      </c>
      <c r="CD29" s="165">
        <f>+'EnrollAge Data'!CD29/'EnrollAge Data'!ED29</f>
        <v>1.9448199093583526E-2</v>
      </c>
      <c r="CE29" s="165">
        <f>+'EnrollAge Data'!CE29/'EnrollAge Data'!EE29</f>
        <v>1.99566296866652E-2</v>
      </c>
      <c r="CF29" s="165">
        <f>+'EnrollAge Data'!CF29/'EnrollAge Data'!EF29</f>
        <v>2.2011249471664988E-2</v>
      </c>
      <c r="CG29" s="165">
        <f>+'EnrollAge Data'!CG29/'EnrollAge Data'!EG29</f>
        <v>2.5743871648183068E-2</v>
      </c>
      <c r="CH29" s="165">
        <f>+'EnrollAge Data'!CH29/'EnrollAge Data'!EH29</f>
        <v>3.0090690893861047E-2</v>
      </c>
      <c r="CI29" s="165">
        <f>+'EnrollAge Data'!CI29/'EnrollAge Data'!EI29</f>
        <v>3.1295444427956669E-2</v>
      </c>
      <c r="CJ29" s="165">
        <f>+'EnrollAge Data'!CJ29/'EnrollAge Data'!EJ29</f>
        <v>3.1393944814632618E-2</v>
      </c>
      <c r="CK29" s="165">
        <f>+'EnrollAge Data'!CK29/'EnrollAge Data'!EK29</f>
        <v>3.0945481299079595E-2</v>
      </c>
      <c r="CL29" s="165">
        <f>+'EnrollAge Data'!CL29/'EnrollAge Data'!EL29</f>
        <v>2.8632918499111069E-2</v>
      </c>
      <c r="CM29" s="165">
        <f>+'EnrollAge Data'!CM29/'EnrollAge Data'!EM29</f>
        <v>3.0587967298590195E-2</v>
      </c>
      <c r="CN29" s="165">
        <f>+'EnrollAge Data'!CN29/'EnrollAge Data'!EN29</f>
        <v>3.2407043985660834E-2</v>
      </c>
      <c r="CO29" s="167">
        <f>+'EnrollAge Data'!CO29/'EnrollAge Data'!EC29</f>
        <v>0.42464486405361068</v>
      </c>
      <c r="CP29" s="168">
        <f>+'EnrollAge Data'!CP29/'EnrollAge Data'!ED29</f>
        <v>0.42592033076250296</v>
      </c>
      <c r="CQ29" s="168">
        <f>+'EnrollAge Data'!CQ29/'EnrollAge Data'!EE29</f>
        <v>0.4105251579245105</v>
      </c>
      <c r="CR29" s="168">
        <f>+'EnrollAge Data'!CR29/'EnrollAge Data'!EF29</f>
        <v>0.419969437851546</v>
      </c>
      <c r="CS29" s="168">
        <f>+'EnrollAge Data'!CS29/'EnrollAge Data'!EG29</f>
        <v>0.41173415577359457</v>
      </c>
      <c r="CT29" s="168">
        <f>+'EnrollAge Data'!CT29/'EnrollAge Data'!EH29</f>
        <v>0.41394030187341935</v>
      </c>
      <c r="CU29" s="168">
        <f>+'EnrollAge Data'!CU29/'EnrollAge Data'!EI29</f>
        <v>0.40424395310876987</v>
      </c>
      <c r="CV29" s="168">
        <f>+'EnrollAge Data'!CV29/'EnrollAge Data'!EJ29</f>
        <v>0.38705782388980814</v>
      </c>
      <c r="CW29" s="168">
        <f>+'EnrollAge Data'!CW29/'EnrollAge Data'!EK29</f>
        <v>0.3790783922163331</v>
      </c>
      <c r="CX29" s="168">
        <f>+'EnrollAge Data'!CX29/'EnrollAge Data'!EL29</f>
        <v>0.37888489352885346</v>
      </c>
      <c r="CY29" s="168">
        <f>+'EnrollAge Data'!CY29/'EnrollAge Data'!EM29</f>
        <v>0.39708673973018804</v>
      </c>
      <c r="CZ29" s="168">
        <f>+'EnrollAge Data'!CZ29/'EnrollAge Data'!EN29</f>
        <v>0.38922469058272496</v>
      </c>
      <c r="DA29" s="166">
        <f>+'EnrollAge Data'!DA29/'EnrollAge Data'!EC29</f>
        <v>4.9038427978081046E-3</v>
      </c>
      <c r="DB29" s="165">
        <f>+'EnrollAge Data'!DB29/'EnrollAge Data'!ED29</f>
        <v>6.9014868410590758E-3</v>
      </c>
      <c r="DC29" s="165">
        <f>+'EnrollAge Data'!DC29/'EnrollAge Data'!EE29</f>
        <v>5.9869889059995596E-3</v>
      </c>
      <c r="DD29" s="165">
        <f>+'EnrollAge Data'!DD29/'EnrollAge Data'!EF29</f>
        <v>3.0237019215138016E-3</v>
      </c>
      <c r="DE29" s="165">
        <f>+'EnrollAge Data'!DE29/'EnrollAge Data'!EG29</f>
        <v>2.6846495573524241E-3</v>
      </c>
      <c r="DF29" s="165">
        <f>+'EnrollAge Data'!DF29/'EnrollAge Data'!EH29</f>
        <v>2.4162760353742809E-3</v>
      </c>
      <c r="DG29" s="165">
        <f>+'EnrollAge Data'!DG29/'EnrollAge Data'!EI29</f>
        <v>2.1516545481525449E-3</v>
      </c>
      <c r="DH29" s="165">
        <f>+'EnrollAge Data'!DH29/'EnrollAge Data'!EJ29</f>
        <v>1.8335494834756942E-3</v>
      </c>
      <c r="DI29" s="165">
        <f>+'EnrollAge Data'!DI29/'EnrollAge Data'!EK29</f>
        <v>2.2522184351586312E-3</v>
      </c>
      <c r="DJ29" s="165">
        <f>+'EnrollAge Data'!DJ29/'EnrollAge Data'!EL29</f>
        <v>1.951636835140157E-3</v>
      </c>
      <c r="DK29" s="165">
        <f>+'EnrollAge Data'!DK29/'EnrollAge Data'!EM29</f>
        <v>2.2779619833455667E-3</v>
      </c>
      <c r="DL29" s="165">
        <f>+'EnrollAge Data'!DL29/'EnrollAge Data'!EN29</f>
        <v>2.6428029410995109E-3</v>
      </c>
      <c r="DM29" s="179" t="e">
        <f>+'EnrollAge Data'!DM29/'EnrollAge Data'!EA29</f>
        <v>#DIV/0!</v>
      </c>
      <c r="DN29" s="180" t="e">
        <f>+'EnrollAge Data'!DN29/'EnrollAge Data'!EB29</f>
        <v>#DIV/0!</v>
      </c>
      <c r="DO29" s="170">
        <f>+'EnrollAge Data'!DO29/'EnrollAge Data'!EC29</f>
        <v>3.3506683885379217E-3</v>
      </c>
      <c r="DP29" s="170">
        <f>+'EnrollAge Data'!DP29/'EnrollAge Data'!ED29</f>
        <v>6.0427764967798357E-4</v>
      </c>
      <c r="DQ29" s="170">
        <f>+'EnrollAge Data'!DQ29/'EnrollAge Data'!EE29</f>
        <v>1.8699519155221723E-3</v>
      </c>
      <c r="DR29" s="170">
        <f>+'EnrollAge Data'!DR29/'EnrollAge Data'!EF29</f>
        <v>5.2020678219592289E-4</v>
      </c>
      <c r="DS29" s="170">
        <f>+'EnrollAge Data'!DS29/'EnrollAge Data'!EG29</f>
        <v>1.5660455751222474E-3</v>
      </c>
      <c r="DT29" s="170">
        <f>+'EnrollAge Data'!DT29/'EnrollAge Data'!EH29</f>
        <v>8.3119895616875269E-3</v>
      </c>
      <c r="DU29" s="170">
        <f>+'EnrollAge Data'!DU29/'EnrollAge Data'!EI29</f>
        <v>9.6008309838254927E-3</v>
      </c>
      <c r="DV29" s="170">
        <f>+'EnrollAge Data'!DV29/'EnrollAge Data'!EJ29</f>
        <v>1.296900854165735E-3</v>
      </c>
      <c r="DW29" s="170">
        <f>+'EnrollAge Data'!DW29/'EnrollAge Data'!EK29</f>
        <v>7.20709899250762E-4</v>
      </c>
      <c r="DX29" s="170">
        <f>+'EnrollAge Data'!DX29/'EnrollAge Data'!EL29</f>
        <v>4.2775601866085634E-4</v>
      </c>
      <c r="DY29" s="170">
        <f>+'EnrollAge Data'!DY29/'EnrollAge Data'!EM29</f>
        <v>7.0869928370750966E-4</v>
      </c>
      <c r="DZ29" s="170">
        <f>+'EnrollAge Data'!DZ29/'EnrollAge Data'!EN29</f>
        <v>4.4482821780882851E-4</v>
      </c>
    </row>
    <row r="30" spans="1:130">
      <c r="A30" s="181" t="s">
        <v>41</v>
      </c>
      <c r="B30" s="165" t="e">
        <f>+'EnrollAge Data'!B30/'EnrollAge Data'!EA30</f>
        <v>#DIV/0!</v>
      </c>
      <c r="C30" s="165" t="e">
        <f>+'EnrollAge Data'!C30/'EnrollAge Data'!EB30</f>
        <v>#DIV/0!</v>
      </c>
      <c r="D30" s="165">
        <f>+'EnrollAge Data'!D30/'EnrollAge Data'!EC30</f>
        <v>1.8141776630503457E-2</v>
      </c>
      <c r="E30" s="165">
        <f>+'EnrollAge Data'!E30/'EnrollAge Data'!ED30</f>
        <v>1.7407432616389874E-2</v>
      </c>
      <c r="F30" s="165">
        <f>+'EnrollAge Data'!F30/'EnrollAge Data'!EE30</f>
        <v>1.569687405566934E-2</v>
      </c>
      <c r="G30" s="165">
        <f>+'EnrollAge Data'!G30/'EnrollAge Data'!EF30</f>
        <v>1.7115231745104719E-2</v>
      </c>
      <c r="H30" s="165">
        <f>+'EnrollAge Data'!H30/'EnrollAge Data'!EG30</f>
        <v>1.8326348185150245E-2</v>
      </c>
      <c r="I30" s="165">
        <f>+'EnrollAge Data'!I30/'EnrollAge Data'!EH30</f>
        <v>4.7564371214513304E-2</v>
      </c>
      <c r="J30" s="165">
        <f>+'EnrollAge Data'!J30/'EnrollAge Data'!EI30</f>
        <v>3.1657158020432535E-2</v>
      </c>
      <c r="K30" s="165">
        <f>+'EnrollAge Data'!K30/'EnrollAge Data'!EJ30</f>
        <v>3.1065012611314152E-2</v>
      </c>
      <c r="L30" s="165">
        <f>+'EnrollAge Data'!L30/'EnrollAge Data'!EK30</f>
        <v>4.5633259772214191E-2</v>
      </c>
      <c r="M30" s="165">
        <f>+'EnrollAge Data'!M30/'EnrollAge Data'!EL30</f>
        <v>4.5270854259618305E-2</v>
      </c>
      <c r="N30" s="165">
        <f>+'EnrollAge Data'!N30/'EnrollAge Data'!EM30</f>
        <v>4.3009917685429652E-2</v>
      </c>
      <c r="O30" s="165">
        <f>+'EnrollAge Data'!O30/'EnrollAge Data'!EN30</f>
        <v>7.6483287290290705E-2</v>
      </c>
      <c r="P30" s="166" t="e">
        <f>+'EnrollAge Data'!P30/'EnrollAge Data'!EA30</f>
        <v>#DIV/0!</v>
      </c>
      <c r="Q30" s="165" t="e">
        <f>+'EnrollAge Data'!Q30/'EnrollAge Data'!EB30</f>
        <v>#DIV/0!</v>
      </c>
      <c r="R30" s="165">
        <f>+'EnrollAge Data'!R30/'EnrollAge Data'!EC30</f>
        <v>0.56347816668772677</v>
      </c>
      <c r="S30" s="165">
        <f>+'EnrollAge Data'!S30/'EnrollAge Data'!ED30</f>
        <v>0.57721889463653686</v>
      </c>
      <c r="T30" s="165">
        <f>+'EnrollAge Data'!T30/'EnrollAge Data'!EE30</f>
        <v>0.58269818352751568</v>
      </c>
      <c r="U30" s="165">
        <f>+'EnrollAge Data'!U30/'EnrollAge Data'!EF30</f>
        <v>0.58941289077075321</v>
      </c>
      <c r="V30" s="165">
        <f>+'EnrollAge Data'!V30/'EnrollAge Data'!EG30</f>
        <v>0.60803266265600597</v>
      </c>
      <c r="W30" s="165">
        <f>+'EnrollAge Data'!W30/'EnrollAge Data'!EH30</f>
        <v>0.57822143123690328</v>
      </c>
      <c r="X30" s="165">
        <f>+'EnrollAge Data'!X30/'EnrollAge Data'!EI30</f>
        <v>0.58122595197027993</v>
      </c>
      <c r="Y30" s="165">
        <f>+'EnrollAge Data'!Y30/'EnrollAge Data'!EJ30</f>
        <v>0.5930663509548566</v>
      </c>
      <c r="Z30" s="165">
        <f>+'EnrollAge Data'!Z30/'EnrollAge Data'!EK30</f>
        <v>0.59162164218857016</v>
      </c>
      <c r="AA30" s="165">
        <f>+'EnrollAge Data'!AA30/'EnrollAge Data'!EL30</f>
        <v>0.57802097689738141</v>
      </c>
      <c r="AB30" s="165">
        <f>+'EnrollAge Data'!AB30/'EnrollAge Data'!EM30</f>
        <v>0.57903086241707524</v>
      </c>
      <c r="AC30" s="165">
        <f>+'EnrollAge Data'!AC30/'EnrollAge Data'!EN30</f>
        <v>0.52579630070070804</v>
      </c>
      <c r="AD30" s="166" t="e">
        <f>+'EnrollAge Data'!AD30/'EnrollAge Data'!EA30</f>
        <v>#DIV/0!</v>
      </c>
      <c r="AE30" s="165" t="e">
        <f>+'EnrollAge Data'!AE30/'EnrollAge Data'!EB30</f>
        <v>#DIV/0!</v>
      </c>
      <c r="AF30" s="165">
        <f>+'EnrollAge Data'!AF30/'EnrollAge Data'!EC30</f>
        <v>0.20506525624131269</v>
      </c>
      <c r="AG30" s="165">
        <f>+'EnrollAge Data'!AG30/'EnrollAge Data'!ED30</f>
        <v>0.19857745711952082</v>
      </c>
      <c r="AH30" s="165">
        <f>+'EnrollAge Data'!AH30/'EnrollAge Data'!EE30</f>
        <v>0.19714266527885035</v>
      </c>
      <c r="AI30" s="165">
        <f>+'EnrollAge Data'!AI30/'EnrollAge Data'!EF30</f>
        <v>0.1977417627877549</v>
      </c>
      <c r="AJ30" s="165">
        <f>+'EnrollAge Data'!AJ30/'EnrollAge Data'!EG30</f>
        <v>0.18669677239758123</v>
      </c>
      <c r="AK30" s="165">
        <f>+'EnrollAge Data'!AK30/'EnrollAge Data'!EH30</f>
        <v>0.19027183741424347</v>
      </c>
      <c r="AL30" s="165">
        <f>+'EnrollAge Data'!AL30/'EnrollAge Data'!EI30</f>
        <v>0.2158816505240812</v>
      </c>
      <c r="AM30" s="165">
        <f>+'EnrollAge Data'!AM30/'EnrollAge Data'!EJ30</f>
        <v>0.21300252226283009</v>
      </c>
      <c r="AN30" s="165">
        <f>+'EnrollAge Data'!AN30/'EnrollAge Data'!EK30</f>
        <v>0.20688430611571926</v>
      </c>
      <c r="AO30" s="165">
        <f>+'EnrollAge Data'!AO30/'EnrollAge Data'!EL30</f>
        <v>0.21882080870844917</v>
      </c>
      <c r="AP30" s="165">
        <f>+'EnrollAge Data'!AP30/'EnrollAge Data'!EM30</f>
        <v>0.22297042444143683</v>
      </c>
      <c r="AQ30" s="166" t="e">
        <f>+'EnrollAge Data'!AQ30/'EnrollAge Data'!EA30</f>
        <v>#DIV/0!</v>
      </c>
      <c r="AR30" s="165" t="e">
        <f>+'EnrollAge Data'!AR30/'EnrollAge Data'!EB30</f>
        <v>#DIV/0!</v>
      </c>
      <c r="AS30" s="165">
        <f>+'EnrollAge Data'!AS30/'EnrollAge Data'!EC30</f>
        <v>0.20488474105095944</v>
      </c>
      <c r="AT30" s="165">
        <f>+'EnrollAge Data'!AT30/'EnrollAge Data'!ED30</f>
        <v>0.19522529267628641</v>
      </c>
      <c r="AU30" s="165">
        <f>+'EnrollAge Data'!AU30/'EnrollAge Data'!EE30</f>
        <v>0.19558137192358058</v>
      </c>
      <c r="AV30" s="165">
        <f>+'EnrollAge Data'!AV30/'EnrollAge Data'!EF30</f>
        <v>0.18977628526467774</v>
      </c>
      <c r="AW30" s="165">
        <f>+'EnrollAge Data'!AW30/'EnrollAge Data'!EG30</f>
        <v>0.17825273348695506</v>
      </c>
      <c r="AX30" s="165">
        <f>+'EnrollAge Data'!AX30/'EnrollAge Data'!EH30</f>
        <v>0.16825501621838848</v>
      </c>
      <c r="AY30" s="165">
        <f>+'EnrollAge Data'!AY30/'EnrollAge Data'!EI30</f>
        <v>0.16828977046570254</v>
      </c>
      <c r="AZ30" s="165">
        <f>+'EnrollAge Data'!AZ30/'EnrollAge Data'!EJ30</f>
        <v>0.16045966953209451</v>
      </c>
      <c r="BA30" s="165">
        <f>+'EnrollAge Data'!BA30/'EnrollAge Data'!EK30</f>
        <v>0.15529005910255433</v>
      </c>
      <c r="BB30" s="165">
        <f>+'EnrollAge Data'!BB30/'EnrollAge Data'!EL30</f>
        <v>0.15661426335583639</v>
      </c>
      <c r="BC30" s="165">
        <f>+'EnrollAge Data'!BC30/'EnrollAge Data'!EM30</f>
        <v>0.1539016218854696</v>
      </c>
      <c r="BD30" s="166" t="e">
        <f>+'EnrollAge Data'!BD30/'EnrollAge Data'!EA30</f>
        <v>#DIV/0!</v>
      </c>
      <c r="BE30" s="165" t="e">
        <f>+'EnrollAge Data'!BE30/'EnrollAge Data'!EB30</f>
        <v>#DIV/0!</v>
      </c>
      <c r="BF30" s="165">
        <f>+'EnrollAge Data'!BF30/'EnrollAge Data'!EC30</f>
        <v>0.97342816397999887</v>
      </c>
      <c r="BG30" s="165">
        <f>+'EnrollAge Data'!BG30/'EnrollAge Data'!ED30</f>
        <v>0.97102164443234418</v>
      </c>
      <c r="BH30" s="165">
        <f>+'EnrollAge Data'!BH30/'EnrollAge Data'!EE30</f>
        <v>0.97542222072994667</v>
      </c>
      <c r="BI30" s="165">
        <f>+'EnrollAge Data'!BI30/'EnrollAge Data'!EF30</f>
        <v>0.97693093882318582</v>
      </c>
      <c r="BJ30" s="165">
        <f>+'EnrollAge Data'!BJ30/'EnrollAge Data'!EG30</f>
        <v>0.9729821685405422</v>
      </c>
      <c r="BK30" s="165">
        <f>+'EnrollAge Data'!BK30/'EnrollAge Data'!EH30</f>
        <v>0.93674828486953532</v>
      </c>
      <c r="BL30" s="165">
        <f>+'EnrollAge Data'!BL30/'EnrollAge Data'!EI30</f>
        <v>0.96539737296006367</v>
      </c>
      <c r="BM30" s="165">
        <f>+'EnrollAge Data'!BM30/'EnrollAge Data'!EJ30</f>
        <v>0.96652854274978128</v>
      </c>
      <c r="BN30" s="165">
        <f>+'EnrollAge Data'!BN30/'EnrollAge Data'!EK30</f>
        <v>0.95379600740684367</v>
      </c>
      <c r="BO30" s="165">
        <f>+'EnrollAge Data'!BO30/'EnrollAge Data'!EL30</f>
        <v>0.95345604896166691</v>
      </c>
      <c r="BP30" s="165">
        <f>+'EnrollAge Data'!BP30/'EnrollAge Data'!EM30</f>
        <v>0.95590290874398176</v>
      </c>
      <c r="BQ30" s="166">
        <f>+'EnrollAge Data'!BQ30/'EnrollAge Data'!EC30</f>
        <v>0.38261999747278735</v>
      </c>
      <c r="BR30" s="165">
        <f>+'EnrollAge Data'!BR30/'EnrollAge Data'!ED30</f>
        <v>0.36395657500680645</v>
      </c>
      <c r="BS30" s="165">
        <f>+'EnrollAge Data'!BS30/'EnrollAge Data'!EE30</f>
        <v>0.36008796964711415</v>
      </c>
      <c r="BT30" s="165">
        <f>+'EnrollAge Data'!BT30/'EnrollAge Data'!EF30</f>
        <v>0.34838824808163399</v>
      </c>
      <c r="BU30" s="165">
        <f>+'EnrollAge Data'!BU30/'EnrollAge Data'!EG30</f>
        <v>0.33648567142481556</v>
      </c>
      <c r="BV30" s="165">
        <f>+'EnrollAge Data'!BV30/'EnrollAge Data'!EH30</f>
        <v>0.31633033843327496</v>
      </c>
      <c r="BW30" s="165">
        <f>+'EnrollAge Data'!BW30/'EnrollAge Data'!EI30</f>
        <v>0.33907390208305693</v>
      </c>
      <c r="BX30" s="165">
        <f>+'EnrollAge Data'!BX30/'EnrollAge Data'!EJ30</f>
        <v>0.32906521851032067</v>
      </c>
      <c r="BY30" s="165">
        <f>+'EnrollAge Data'!BY30/'EnrollAge Data'!EK30</f>
        <v>0.3134845141161251</v>
      </c>
      <c r="BZ30" s="165">
        <f>+'EnrollAge Data'!BZ30/'EnrollAge Data'!EL30</f>
        <v>0.3279917774299797</v>
      </c>
      <c r="CA30" s="165">
        <f>+'EnrollAge Data'!CA30/'EnrollAge Data'!EM30</f>
        <v>0.32928046859399612</v>
      </c>
      <c r="CB30" s="165">
        <f>+'EnrollAge Data'!CB30/'EnrollAge Data'!EN30</f>
        <v>0.34578020088183098</v>
      </c>
      <c r="CC30" s="166">
        <f>+'EnrollAge Data'!CC30/'EnrollAge Data'!EC30</f>
        <v>2.3737747531454773E-2</v>
      </c>
      <c r="CD30" s="165">
        <f>+'EnrollAge Data'!CD30/'EnrollAge Data'!ED30</f>
        <v>2.5387966240130684E-2</v>
      </c>
      <c r="CE30" s="165">
        <f>+'EnrollAge Data'!CE30/'EnrollAge Data'!EE30</f>
        <v>2.7885035087130243E-2</v>
      </c>
      <c r="CF30" s="165">
        <f>+'EnrollAge Data'!CF30/'EnrollAge Data'!EF30</f>
        <v>3.29650719488652E-2</v>
      </c>
      <c r="CG30" s="165">
        <f>+'EnrollAge Data'!CG30/'EnrollAge Data'!EG30</f>
        <v>3.3366325915157515E-2</v>
      </c>
      <c r="CH30" s="165">
        <f>+'EnrollAge Data'!CH30/'EnrollAge Data'!EH30</f>
        <v>3.2766885782357841E-2</v>
      </c>
      <c r="CI30" s="165">
        <f>+'EnrollAge Data'!CI30/'EnrollAge Data'!EI30</f>
        <v>3.6353986997479104E-2</v>
      </c>
      <c r="CJ30" s="165">
        <f>+'EnrollAge Data'!CJ30/'EnrollAge Data'!EJ30</f>
        <v>3.5311679621145828E-2</v>
      </c>
      <c r="CK30" s="165">
        <f>+'EnrollAge Data'!CK30/'EnrollAge Data'!EK30</f>
        <v>3.6159094944575504E-2</v>
      </c>
      <c r="CL30" s="165">
        <f>+'EnrollAge Data'!CL30/'EnrollAge Data'!EL30</f>
        <v>3.651101403910393E-2</v>
      </c>
      <c r="CM30" s="165">
        <f>+'EnrollAge Data'!CM30/'EnrollAge Data'!EM30</f>
        <v>3.444565241507843E-2</v>
      </c>
      <c r="CN30" s="165">
        <f>+'EnrollAge Data'!CN30/'EnrollAge Data'!EN30</f>
        <v>4.0185513822060412E-2</v>
      </c>
      <c r="CO30" s="167">
        <f>+'EnrollAge Data'!CO30/'EnrollAge Data'!EC30</f>
        <v>0.4063577450042421</v>
      </c>
      <c r="CP30" s="168">
        <f>+'EnrollAge Data'!CP30/'EnrollAge Data'!ED30</f>
        <v>0.38934454124693713</v>
      </c>
      <c r="CQ30" s="168">
        <f>+'EnrollAge Data'!CQ30/'EnrollAge Data'!EE30</f>
        <v>0.38797300473424434</v>
      </c>
      <c r="CR30" s="168">
        <f>+'EnrollAge Data'!CR30/'EnrollAge Data'!EF30</f>
        <v>0.38135332003049915</v>
      </c>
      <c r="CS30" s="168">
        <f>+'EnrollAge Data'!CS30/'EnrollAge Data'!EG30</f>
        <v>0.36985199733997309</v>
      </c>
      <c r="CT30" s="168">
        <f>+'EnrollAge Data'!CT30/'EnrollAge Data'!EH30</f>
        <v>0.34909722421563283</v>
      </c>
      <c r="CU30" s="168">
        <f>+'EnrollAge Data'!CU30/'EnrollAge Data'!EI30</f>
        <v>0.37542788908053604</v>
      </c>
      <c r="CV30" s="168">
        <f>+'EnrollAge Data'!CV30/'EnrollAge Data'!EJ30</f>
        <v>0.36437689813146651</v>
      </c>
      <c r="CW30" s="168">
        <f>+'EnrollAge Data'!CW30/'EnrollAge Data'!EK30</f>
        <v>0.34964360906070063</v>
      </c>
      <c r="CX30" s="168">
        <f>+'EnrollAge Data'!CX30/'EnrollAge Data'!EL30</f>
        <v>0.3645027914690836</v>
      </c>
      <c r="CY30" s="168">
        <f>+'EnrollAge Data'!CY30/'EnrollAge Data'!EM30</f>
        <v>0.36372612100907459</v>
      </c>
      <c r="CZ30" s="168">
        <f>+'EnrollAge Data'!CZ30/'EnrollAge Data'!EN30</f>
        <v>0.3859657147038914</v>
      </c>
      <c r="DA30" s="166">
        <f>+'EnrollAge Data'!DA30/'EnrollAge Data'!EC30</f>
        <v>3.5922522880300375E-3</v>
      </c>
      <c r="DB30" s="165">
        <f>+'EnrollAge Data'!DB30/'EnrollAge Data'!ED30</f>
        <v>4.4582085488701333E-3</v>
      </c>
      <c r="DC30" s="165">
        <f>+'EnrollAge Data'!DC30/'EnrollAge Data'!EE30</f>
        <v>4.7510324681865491E-3</v>
      </c>
      <c r="DD30" s="165">
        <f>+'EnrollAge Data'!DD30/'EnrollAge Data'!EF30</f>
        <v>6.1647280219334537E-3</v>
      </c>
      <c r="DE30" s="165">
        <f>+'EnrollAge Data'!DE30/'EnrollAge Data'!EG30</f>
        <v>8.0187439105488621E-3</v>
      </c>
      <c r="DF30" s="165">
        <f>+'EnrollAge Data'!DF30/'EnrollAge Data'!EH30</f>
        <v>9.429629416999168E-3</v>
      </c>
      <c r="DG30" s="165">
        <f>+'EnrollAge Data'!DG30/'EnrollAge Data'!EI30</f>
        <v>8.7435319092477107E-3</v>
      </c>
      <c r="DH30" s="165">
        <f>+'EnrollAge Data'!DH30/'EnrollAge Data'!EJ30</f>
        <v>9.0852936634580744E-3</v>
      </c>
      <c r="DI30" s="165">
        <f>+'EnrollAge Data'!DI30/'EnrollAge Data'!EK30</f>
        <v>1.253075615757299E-2</v>
      </c>
      <c r="DJ30" s="165">
        <f>+'EnrollAge Data'!DJ30/'EnrollAge Data'!EL30</f>
        <v>1.0932280595201944E-2</v>
      </c>
      <c r="DK30" s="165">
        <f>+'EnrollAge Data'!DK30/'EnrollAge Data'!EM30</f>
        <v>1.3145925317831866E-2</v>
      </c>
      <c r="DL30" s="165">
        <f>+'EnrollAge Data'!DL30/'EnrollAge Data'!EN30</f>
        <v>1.1096068351049232E-2</v>
      </c>
      <c r="DM30" s="179" t="e">
        <f>+'EnrollAge Data'!DM30/'EnrollAge Data'!EA30</f>
        <v>#DIV/0!</v>
      </c>
      <c r="DN30" s="180" t="e">
        <f>+'EnrollAge Data'!DN30/'EnrollAge Data'!EB30</f>
        <v>#DIV/0!</v>
      </c>
      <c r="DO30" s="170">
        <f>+'EnrollAge Data'!DO30/'EnrollAge Data'!EC30</f>
        <v>8.430059389497627E-3</v>
      </c>
      <c r="DP30" s="170">
        <f>+'EnrollAge Data'!DP30/'EnrollAge Data'!ED30</f>
        <v>1.1570922951265996E-2</v>
      </c>
      <c r="DQ30" s="170">
        <f>+'EnrollAge Data'!DQ30/'EnrollAge Data'!EE30</f>
        <v>8.8809052143840449E-3</v>
      </c>
      <c r="DR30" s="170">
        <f>+'EnrollAge Data'!DR30/'EnrollAge Data'!EF30</f>
        <v>5.9538294317094138E-3</v>
      </c>
      <c r="DS30" s="170">
        <f>+'EnrollAge Data'!DS30/'EnrollAge Data'!EG30</f>
        <v>8.6914832743075418E-3</v>
      </c>
      <c r="DT30" s="170">
        <f>+'EnrollAge Data'!DT30/'EnrollAge Data'!EH30</f>
        <v>1.5687343915951432E-2</v>
      </c>
      <c r="DU30" s="170">
        <f>+'EnrollAge Data'!DU30/'EnrollAge Data'!EI30</f>
        <v>2.9454690195037814E-3</v>
      </c>
      <c r="DV30" s="170">
        <f>+'EnrollAge Data'!DV30/'EnrollAge Data'!EJ30</f>
        <v>2.4064446389046174E-3</v>
      </c>
      <c r="DW30" s="170">
        <f>+'EnrollAge Data'!DW30/'EnrollAge Data'!EK30</f>
        <v>5.707328209420896E-4</v>
      </c>
      <c r="DX30" s="170">
        <f>+'EnrollAge Data'!DX30/'EnrollAge Data'!EL30</f>
        <v>1.2730967787147563E-3</v>
      </c>
      <c r="DY30" s="170">
        <f>+'EnrollAge Data'!DY30/'EnrollAge Data'!EM30</f>
        <v>1.0871735705886268E-3</v>
      </c>
      <c r="DZ30" s="170">
        <f>+'EnrollAge Data'!DZ30/'EnrollAge Data'!EN30</f>
        <v>6.5862895406063049E-4</v>
      </c>
    </row>
    <row r="31" spans="1:130">
      <c r="A31" s="181" t="s">
        <v>51</v>
      </c>
      <c r="B31" s="165" t="e">
        <f>+'EnrollAge Data'!B31/'EnrollAge Data'!EA31</f>
        <v>#DIV/0!</v>
      </c>
      <c r="C31" s="165" t="e">
        <f>+'EnrollAge Data'!C31/'EnrollAge Data'!EB31</f>
        <v>#DIV/0!</v>
      </c>
      <c r="D31" s="165">
        <f>+'EnrollAge Data'!D31/'EnrollAge Data'!EC31</f>
        <v>9.6242828058486028E-3</v>
      </c>
      <c r="E31" s="165">
        <f>+'EnrollAge Data'!E31/'EnrollAge Data'!ED31</f>
        <v>7.5910420659739738E-3</v>
      </c>
      <c r="F31" s="165">
        <f>+'EnrollAge Data'!F31/'EnrollAge Data'!EE31</f>
        <v>7.1121093018903236E-3</v>
      </c>
      <c r="G31" s="165">
        <f>+'EnrollAge Data'!G31/'EnrollAge Data'!EF31</f>
        <v>1.0398495729593801E-2</v>
      </c>
      <c r="H31" s="165">
        <f>+'EnrollAge Data'!H31/'EnrollAge Data'!EG31</f>
        <v>1.1411606438743796E-2</v>
      </c>
      <c r="I31" s="165">
        <f>+'EnrollAge Data'!I31/'EnrollAge Data'!EH31</f>
        <v>1.0326715926288614E-2</v>
      </c>
      <c r="J31" s="165">
        <f>+'EnrollAge Data'!J31/'EnrollAge Data'!EI31</f>
        <v>1.640558848433531E-2</v>
      </c>
      <c r="K31" s="165">
        <f>+'EnrollAge Data'!K31/'EnrollAge Data'!EJ31</f>
        <v>1.7136886102403343E-2</v>
      </c>
      <c r="L31" s="165">
        <f>+'EnrollAge Data'!L31/'EnrollAge Data'!EK31</f>
        <v>1.9927803930674885E-2</v>
      </c>
      <c r="M31" s="165">
        <f>+'EnrollAge Data'!M31/'EnrollAge Data'!EL31</f>
        <v>3.9471148286628378E-2</v>
      </c>
      <c r="N31" s="165">
        <f>+'EnrollAge Data'!N31/'EnrollAge Data'!EM31</f>
        <v>2.6479404907294328E-2</v>
      </c>
      <c r="O31" s="165">
        <f>+'EnrollAge Data'!O31/'EnrollAge Data'!EN31</f>
        <v>3.6777384087765506E-2</v>
      </c>
      <c r="P31" s="166" t="e">
        <f>+'EnrollAge Data'!P31/'EnrollAge Data'!EA31</f>
        <v>#DIV/0!</v>
      </c>
      <c r="Q31" s="165" t="e">
        <f>+'EnrollAge Data'!Q31/'EnrollAge Data'!EB31</f>
        <v>#DIV/0!</v>
      </c>
      <c r="R31" s="165">
        <f>+'EnrollAge Data'!R31/'EnrollAge Data'!EC31</f>
        <v>0.57817085746014119</v>
      </c>
      <c r="S31" s="165">
        <f>+'EnrollAge Data'!S31/'EnrollAge Data'!ED31</f>
        <v>0.60458488853021286</v>
      </c>
      <c r="T31" s="165">
        <f>+'EnrollAge Data'!T31/'EnrollAge Data'!EE31</f>
        <v>0.60808534531162273</v>
      </c>
      <c r="U31" s="165">
        <f>+'EnrollAge Data'!U31/'EnrollAge Data'!EF31</f>
        <v>0.63009446999388319</v>
      </c>
      <c r="V31" s="165">
        <f>+'EnrollAge Data'!V31/'EnrollAge Data'!EG31</f>
        <v>0.64897713039847849</v>
      </c>
      <c r="W31" s="165">
        <f>+'EnrollAge Data'!W31/'EnrollAge Data'!EH31</f>
        <v>0.64662156147066674</v>
      </c>
      <c r="X31" s="165">
        <f>+'EnrollAge Data'!X31/'EnrollAge Data'!EI31</f>
        <v>0.63926756985605415</v>
      </c>
      <c r="Y31" s="165">
        <f>+'EnrollAge Data'!Y31/'EnrollAge Data'!EJ31</f>
        <v>0.65456635318704282</v>
      </c>
      <c r="Z31" s="165">
        <f>+'EnrollAge Data'!Z31/'EnrollAge Data'!EK31</f>
        <v>0.66420383779105363</v>
      </c>
      <c r="AA31" s="165">
        <f>+'EnrollAge Data'!AA31/'EnrollAge Data'!EL31</f>
        <v>0.63259838877539221</v>
      </c>
      <c r="AB31" s="165">
        <f>+'EnrollAge Data'!AB31/'EnrollAge Data'!EM31</f>
        <v>0.63071314903223419</v>
      </c>
      <c r="AC31" s="165">
        <f>+'EnrollAge Data'!AC31/'EnrollAge Data'!EN31</f>
        <v>0.6295734884514087</v>
      </c>
      <c r="AD31" s="166" t="e">
        <f>+'EnrollAge Data'!AD31/'EnrollAge Data'!EA31</f>
        <v>#DIV/0!</v>
      </c>
      <c r="AE31" s="165" t="e">
        <f>+'EnrollAge Data'!AE31/'EnrollAge Data'!EB31</f>
        <v>#DIV/0!</v>
      </c>
      <c r="AF31" s="165">
        <f>+'EnrollAge Data'!AF31/'EnrollAge Data'!EC31</f>
        <v>0.21802702202480104</v>
      </c>
      <c r="AG31" s="165">
        <f>+'EnrollAge Data'!AG31/'EnrollAge Data'!ED31</f>
        <v>0.20763139312014525</v>
      </c>
      <c r="AH31" s="165">
        <f>+'EnrollAge Data'!AH31/'EnrollAge Data'!EE31</f>
        <v>0.21132790567097137</v>
      </c>
      <c r="AI31" s="165">
        <f>+'EnrollAge Data'!AI31/'EnrollAge Data'!EF31</f>
        <v>0.19369746947282571</v>
      </c>
      <c r="AJ31" s="165">
        <f>+'EnrollAge Data'!AJ31/'EnrollAge Data'!EG31</f>
        <v>0.16467968641276615</v>
      </c>
      <c r="AK31" s="165">
        <f>+'EnrollAge Data'!AK31/'EnrollAge Data'!EH31</f>
        <v>0.17208225763375767</v>
      </c>
      <c r="AL31" s="165">
        <f>+'EnrollAge Data'!AL31/'EnrollAge Data'!EI31</f>
        <v>0.1903259949195597</v>
      </c>
      <c r="AM31" s="165">
        <f>+'EnrollAge Data'!AM31/'EnrollAge Data'!EJ31</f>
        <v>0.19019853709508883</v>
      </c>
      <c r="AN31" s="165">
        <f>+'EnrollAge Data'!AN31/'EnrollAge Data'!EK31</f>
        <v>0.19321948027274072</v>
      </c>
      <c r="AO31" s="165">
        <f>+'EnrollAge Data'!AO31/'EnrollAge Data'!EL31</f>
        <v>0.20562386770997956</v>
      </c>
      <c r="AP31" s="165">
        <f>+'EnrollAge Data'!AP31/'EnrollAge Data'!EM31</f>
        <v>0.21314903223418821</v>
      </c>
      <c r="AQ31" s="166" t="e">
        <f>+'EnrollAge Data'!AQ31/'EnrollAge Data'!EA31</f>
        <v>#DIV/0!</v>
      </c>
      <c r="AR31" s="165" t="e">
        <f>+'EnrollAge Data'!AR31/'EnrollAge Data'!EB31</f>
        <v>#DIV/0!</v>
      </c>
      <c r="AS31" s="165">
        <f>+'EnrollAge Data'!AS31/'EnrollAge Data'!EC31</f>
        <v>0.1879907987625922</v>
      </c>
      <c r="AT31" s="165">
        <f>+'EnrollAge Data'!AT31/'EnrollAge Data'!ED31</f>
        <v>0.17835165943710279</v>
      </c>
      <c r="AU31" s="165">
        <f>+'EnrollAge Data'!AU31/'EnrollAge Data'!EE31</f>
        <v>0.17256223095639153</v>
      </c>
      <c r="AV31" s="165">
        <f>+'EnrollAge Data'!AV31/'EnrollAge Data'!EF31</f>
        <v>0.16397453614553362</v>
      </c>
      <c r="AW31" s="165">
        <f>+'EnrollAge Data'!AW31/'EnrollAge Data'!EG31</f>
        <v>0.14069675743378021</v>
      </c>
      <c r="AX31" s="165">
        <f>+'EnrollAge Data'!AX31/'EnrollAge Data'!EH31</f>
        <v>0.14935903142526485</v>
      </c>
      <c r="AY31" s="165">
        <f>+'EnrollAge Data'!AY31/'EnrollAge Data'!EI31</f>
        <v>0.15141828958509737</v>
      </c>
      <c r="AZ31" s="165">
        <f>+'EnrollAge Data'!AZ31/'EnrollAge Data'!EJ31</f>
        <v>0.13682340647857888</v>
      </c>
      <c r="BA31" s="165">
        <f>+'EnrollAge Data'!BA31/'EnrollAge Data'!EK31</f>
        <v>0.12049566190285195</v>
      </c>
      <c r="BB31" s="165">
        <f>+'EnrollAge Data'!BB31/'EnrollAge Data'!EL31</f>
        <v>0.12195968083876191</v>
      </c>
      <c r="BC31" s="165">
        <f>+'EnrollAge Data'!BC31/'EnrollAge Data'!EM31</f>
        <v>0.12682728248399394</v>
      </c>
      <c r="BD31" s="166" t="e">
        <f>+'EnrollAge Data'!BD31/'EnrollAge Data'!EA31</f>
        <v>#DIV/0!</v>
      </c>
      <c r="BE31" s="165" t="e">
        <f>+'EnrollAge Data'!BE31/'EnrollAge Data'!EB31</f>
        <v>#DIV/0!</v>
      </c>
      <c r="BF31" s="165">
        <f>+'EnrollAge Data'!BF31/'EnrollAge Data'!EC31</f>
        <v>0.98418867824753442</v>
      </c>
      <c r="BG31" s="165">
        <f>+'EnrollAge Data'!BG31/'EnrollAge Data'!ED31</f>
        <v>0.99056794108746093</v>
      </c>
      <c r="BH31" s="165">
        <f>+'EnrollAge Data'!BH31/'EnrollAge Data'!EE31</f>
        <v>0.99197548193898555</v>
      </c>
      <c r="BI31" s="165">
        <f>+'EnrollAge Data'!BI31/'EnrollAge Data'!EF31</f>
        <v>0.98776647561224262</v>
      </c>
      <c r="BJ31" s="165">
        <f>+'EnrollAge Data'!BJ31/'EnrollAge Data'!EG31</f>
        <v>0.95435357424502487</v>
      </c>
      <c r="BK31" s="165">
        <f>+'EnrollAge Data'!BK31/'EnrollAge Data'!EH31</f>
        <v>0.96806285052968932</v>
      </c>
      <c r="BL31" s="165">
        <f>+'EnrollAge Data'!BL31/'EnrollAge Data'!EI31</f>
        <v>0.98101185436071126</v>
      </c>
      <c r="BM31" s="165">
        <f>+'EnrollAge Data'!BM31/'EnrollAge Data'!EJ31</f>
        <v>0.98158829676071058</v>
      </c>
      <c r="BN31" s="165">
        <f>+'EnrollAge Data'!BN31/'EnrollAge Data'!EK31</f>
        <v>0.97791897996664623</v>
      </c>
      <c r="BO31" s="165">
        <f>+'EnrollAge Data'!BO31/'EnrollAge Data'!EL31</f>
        <v>0.96018193732413371</v>
      </c>
      <c r="BP31" s="165">
        <f>+'EnrollAge Data'!BP31/'EnrollAge Data'!EM31</f>
        <v>0.97068946375041631</v>
      </c>
      <c r="BQ31" s="166">
        <f>+'EnrollAge Data'!BQ31/'EnrollAge Data'!EC31</f>
        <v>0.38280320456889028</v>
      </c>
      <c r="BR31" s="165">
        <f>+'EnrollAge Data'!BR31/'EnrollAge Data'!ED31</f>
        <v>0.36351255926561082</v>
      </c>
      <c r="BS31" s="165">
        <f>+'EnrollAge Data'!BS31/'EnrollAge Data'!EE31</f>
        <v>0.36012071869736101</v>
      </c>
      <c r="BT31" s="165">
        <f>+'EnrollAge Data'!BT31/'EnrollAge Data'!EF31</f>
        <v>0.33053170521737163</v>
      </c>
      <c r="BU31" s="165">
        <f>+'EnrollAge Data'!BU31/'EnrollAge Data'!EG31</f>
        <v>0.3200816440135455</v>
      </c>
      <c r="BV31" s="165">
        <f>+'EnrollAge Data'!BV31/'EnrollAge Data'!EH31</f>
        <v>0.28954865129529067</v>
      </c>
      <c r="BW31" s="165">
        <f>+'EnrollAge Data'!BW31/'EnrollAge Data'!EI31</f>
        <v>0.30546147332768842</v>
      </c>
      <c r="BX31" s="165">
        <f>+'EnrollAge Data'!BX31/'EnrollAge Data'!EJ31</f>
        <v>0.29044932079414837</v>
      </c>
      <c r="BY31" s="165">
        <f>+'EnrollAge Data'!BY31/'EnrollAge Data'!EK31</f>
        <v>0.28044584239302528</v>
      </c>
      <c r="BZ31" s="165">
        <f>+'EnrollAge Data'!BZ31/'EnrollAge Data'!EL31</f>
        <v>0.2939713988359095</v>
      </c>
      <c r="CA31" s="165">
        <f>+'EnrollAge Data'!CA31/'EnrollAge Data'!EM31</f>
        <v>0.3066688871618371</v>
      </c>
      <c r="CB31" s="165">
        <f>+'EnrollAge Data'!CB31/'EnrollAge Data'!EN31</f>
        <v>0.29927809462455235</v>
      </c>
      <c r="CC31" s="166">
        <f>+'EnrollAge Data'!CC31/'EnrollAge Data'!EC31</f>
        <v>1.9380767298590729E-2</v>
      </c>
      <c r="CD31" s="165">
        <f>+'EnrollAge Data'!CD31/'EnrollAge Data'!ED31</f>
        <v>1.9847674770503379E-2</v>
      </c>
      <c r="CE31" s="165">
        <f>+'EnrollAge Data'!CE31/'EnrollAge Data'!EE31</f>
        <v>2.0962006363466217E-2</v>
      </c>
      <c r="CF31" s="165">
        <f>+'EnrollAge Data'!CF31/'EnrollAge Data'!EF31</f>
        <v>2.3832717881334814E-2</v>
      </c>
      <c r="CG31" s="165">
        <f>+'EnrollAge Data'!CG31/'EnrollAge Data'!EG31</f>
        <v>2.7404091478406088E-2</v>
      </c>
      <c r="CH31" s="165">
        <f>+'EnrollAge Data'!CH31/'EnrollAge Data'!EH31</f>
        <v>2.9177423662423218E-2</v>
      </c>
      <c r="CI31" s="165">
        <f>+'EnrollAge Data'!CI31/'EnrollAge Data'!EI31</f>
        <v>3.2853513971210835E-2</v>
      </c>
      <c r="CJ31" s="165">
        <f>+'EnrollAge Data'!CJ31/'EnrollAge Data'!EJ31</f>
        <v>3.3563218390804596E-2</v>
      </c>
      <c r="CK31" s="165">
        <f>+'EnrollAge Data'!CK31/'EnrollAge Data'!EK31</f>
        <v>3.0503894787950434E-2</v>
      </c>
      <c r="CL31" s="165">
        <f>+'EnrollAge Data'!CL31/'EnrollAge Data'!EL31</f>
        <v>3.1145202944917703E-2</v>
      </c>
      <c r="CM31" s="165">
        <f>+'EnrollAge Data'!CM31/'EnrollAge Data'!EM31</f>
        <v>3.117945301802302E-2</v>
      </c>
      <c r="CN31" s="165">
        <f>+'EnrollAge Data'!CN31/'EnrollAge Data'!EN31</f>
        <v>3.0998351554654489E-2</v>
      </c>
      <c r="CO31" s="167">
        <f>+'EnrollAge Data'!CO31/'EnrollAge Data'!EC31</f>
        <v>0.402183971867481</v>
      </c>
      <c r="CP31" s="168">
        <f>+'EnrollAge Data'!CP31/'EnrollAge Data'!ED31</f>
        <v>0.38336023403611419</v>
      </c>
      <c r="CQ31" s="168">
        <f>+'EnrollAge Data'!CQ31/'EnrollAge Data'!EE31</f>
        <v>0.38108272506082724</v>
      </c>
      <c r="CR31" s="168">
        <f>+'EnrollAge Data'!CR31/'EnrollAge Data'!EF31</f>
        <v>0.35436442309870642</v>
      </c>
      <c r="CS31" s="168">
        <f>+'EnrollAge Data'!CS31/'EnrollAge Data'!EG31</f>
        <v>0.34748573549195155</v>
      </c>
      <c r="CT31" s="168">
        <f>+'EnrollAge Data'!CT31/'EnrollAge Data'!EH31</f>
        <v>0.31872607495771388</v>
      </c>
      <c r="CU31" s="168">
        <f>+'EnrollAge Data'!CU31/'EnrollAge Data'!EI31</f>
        <v>0.33831498729889925</v>
      </c>
      <c r="CV31" s="168">
        <f>+'EnrollAge Data'!CV31/'EnrollAge Data'!EJ31</f>
        <v>0.32401253918495299</v>
      </c>
      <c r="CW31" s="168">
        <f>+'EnrollAge Data'!CW31/'EnrollAge Data'!EK31</f>
        <v>0.31094973718097568</v>
      </c>
      <c r="CX31" s="168">
        <f>+'EnrollAge Data'!CX31/'EnrollAge Data'!EL31</f>
        <v>0.32511660178082719</v>
      </c>
      <c r="CY31" s="168">
        <f>+'EnrollAge Data'!CY31/'EnrollAge Data'!EM31</f>
        <v>0.3378483401798601</v>
      </c>
      <c r="CZ31" s="168">
        <f>+'EnrollAge Data'!CZ31/'EnrollAge Data'!EN31</f>
        <v>0.33027644617920687</v>
      </c>
      <c r="DA31" s="166">
        <f>+'EnrollAge Data'!DA31/'EnrollAge Data'!EC31</f>
        <v>3.833848919912218E-3</v>
      </c>
      <c r="DB31" s="165">
        <f>+'EnrollAge Data'!DB31/'EnrollAge Data'!ED31</f>
        <v>2.6228185211338646E-3</v>
      </c>
      <c r="DC31" s="165">
        <f>+'EnrollAge Data'!DC31/'EnrollAge Data'!EE31</f>
        <v>2.807411566535654E-3</v>
      </c>
      <c r="DD31" s="165">
        <f>+'EnrollAge Data'!DD31/'EnrollAge Data'!EF31</f>
        <v>3.3075825196529304E-3</v>
      </c>
      <c r="DE31" s="165">
        <f>+'EnrollAge Data'!DE31/'EnrollAge Data'!EG31</f>
        <v>3.1080391520155867E-3</v>
      </c>
      <c r="DF31" s="165">
        <f>+'EnrollAge Data'!DF31/'EnrollAge Data'!EH31</f>
        <v>2.7152141013086443E-3</v>
      </c>
      <c r="DG31" s="165">
        <f>+'EnrollAge Data'!DG31/'EnrollAge Data'!EI31</f>
        <v>3.4292972057578322E-3</v>
      </c>
      <c r="DH31" s="165">
        <f>+'EnrollAge Data'!DH31/'EnrollAge Data'!EJ31</f>
        <v>3.0094043887147334E-3</v>
      </c>
      <c r="DI31" s="165">
        <f>+'EnrollAge Data'!DI31/'EnrollAge Data'!EK31</f>
        <v>2.7654049946169599E-3</v>
      </c>
      <c r="DJ31" s="165">
        <f>+'EnrollAge Data'!DJ31/'EnrollAge Data'!EL31</f>
        <v>2.4669467679142736E-3</v>
      </c>
      <c r="DK31" s="165">
        <f>+'EnrollAge Data'!DK31/'EnrollAge Data'!EM31</f>
        <v>2.1279745383220457E-3</v>
      </c>
      <c r="DL31" s="165">
        <f>+'EnrollAge Data'!DL31/'EnrollAge Data'!EN31</f>
        <v>2.6716183185857474E-3</v>
      </c>
      <c r="DM31" s="179" t="e">
        <f>+'EnrollAge Data'!DM31/'EnrollAge Data'!EA31</f>
        <v>#DIV/0!</v>
      </c>
      <c r="DN31" s="180" t="e">
        <f>+'EnrollAge Data'!DN31/'EnrollAge Data'!EB31</f>
        <v>#DIV/0!</v>
      </c>
      <c r="DO31" s="170">
        <f>+'EnrollAge Data'!DO31/'EnrollAge Data'!EC31</f>
        <v>6.187038946616959E-3</v>
      </c>
      <c r="DP31" s="170">
        <f>+'EnrollAge Data'!DP31/'EnrollAge Data'!ED31</f>
        <v>1.8410168465651164E-3</v>
      </c>
      <c r="DQ31" s="170">
        <f>+'EnrollAge Data'!DQ31/'EnrollAge Data'!EE31</f>
        <v>9.1240875912408756E-4</v>
      </c>
      <c r="DR31" s="170">
        <f>+'EnrollAge Data'!DR31/'EnrollAge Data'!EF31</f>
        <v>1.835028658163612E-3</v>
      </c>
      <c r="DS31" s="170">
        <f>+'EnrollAge Data'!DS31/'EnrollAge Data'!EG31</f>
        <v>3.4234819316231388E-2</v>
      </c>
      <c r="DT31" s="170">
        <f>+'EnrollAge Data'!DT31/'EnrollAge Data'!EH31</f>
        <v>2.1610433544022079E-2</v>
      </c>
      <c r="DU31" s="170">
        <f>+'EnrollAge Data'!DU31/'EnrollAge Data'!EI31</f>
        <v>2.5825571549534295E-3</v>
      </c>
      <c r="DV31" s="170">
        <f>+'EnrollAge Data'!DV31/'EnrollAge Data'!EJ31</f>
        <v>1.2748171368861024E-3</v>
      </c>
      <c r="DW31" s="170">
        <f>+'EnrollAge Data'!DW31/'EnrollAge Data'!EK31</f>
        <v>2.153216102678854E-3</v>
      </c>
      <c r="DX31" s="170">
        <f>+'EnrollAge Data'!DX31/'EnrollAge Data'!EL31</f>
        <v>3.4691438923794475E-4</v>
      </c>
      <c r="DY31" s="170">
        <f>+'EnrollAge Data'!DY31/'EnrollAge Data'!EM31</f>
        <v>2.8311313422893303E-3</v>
      </c>
      <c r="DZ31" s="170">
        <f>+'EnrollAge Data'!DZ31/'EnrollAge Data'!EN31</f>
        <v>7.0106296303313947E-4</v>
      </c>
    </row>
    <row r="32" spans="1:130">
      <c r="A32" s="181" t="s">
        <v>53</v>
      </c>
      <c r="B32" s="165" t="e">
        <f>+'EnrollAge Data'!B32/'EnrollAge Data'!EA32</f>
        <v>#DIV/0!</v>
      </c>
      <c r="C32" s="165" t="e">
        <f>+'EnrollAge Data'!C32/'EnrollAge Data'!EB32</f>
        <v>#DIV/0!</v>
      </c>
      <c r="D32" s="165">
        <f>+'EnrollAge Data'!D32/'EnrollAge Data'!EC32</f>
        <v>1.2543086939869781E-2</v>
      </c>
      <c r="E32" s="165">
        <f>+'EnrollAge Data'!E32/'EnrollAge Data'!ED32</f>
        <v>1.1009116924953478E-2</v>
      </c>
      <c r="F32" s="165">
        <f>+'EnrollAge Data'!F32/'EnrollAge Data'!EE32</f>
        <v>1.4566685341904284E-2</v>
      </c>
      <c r="G32" s="165">
        <f>+'EnrollAge Data'!G32/'EnrollAge Data'!EF32</f>
        <v>3.7632848967536062E-2</v>
      </c>
      <c r="H32" s="165">
        <f>+'EnrollAge Data'!H32/'EnrollAge Data'!EG32</f>
        <v>4.2135301133640245E-2</v>
      </c>
      <c r="I32" s="165">
        <f>+'EnrollAge Data'!I32/'EnrollAge Data'!EH32</f>
        <v>4.7607317282152346E-2</v>
      </c>
      <c r="J32" s="165">
        <f>+'EnrollAge Data'!J32/'EnrollAge Data'!EI32</f>
        <v>4.9022228823209071E-2</v>
      </c>
      <c r="K32" s="165">
        <f>+'EnrollAge Data'!K32/'EnrollAge Data'!EJ32</f>
        <v>4.567996025473104E-2</v>
      </c>
      <c r="L32" s="165">
        <f>+'EnrollAge Data'!L32/'EnrollAge Data'!EK32</f>
        <v>5.0870342977054596E-2</v>
      </c>
      <c r="M32" s="165">
        <f>+'EnrollAge Data'!M32/'EnrollAge Data'!EL32</f>
        <v>7.0383933845245134E-2</v>
      </c>
      <c r="N32" s="165">
        <f>+'EnrollAge Data'!N32/'EnrollAge Data'!EM32</f>
        <v>1.8502144397709336E-2</v>
      </c>
      <c r="O32" s="165">
        <f>+'EnrollAge Data'!O32/'EnrollAge Data'!EN32</f>
        <v>7.299859893779935E-2</v>
      </c>
      <c r="P32" s="166" t="e">
        <f>+'EnrollAge Data'!P32/'EnrollAge Data'!EA32</f>
        <v>#DIV/0!</v>
      </c>
      <c r="Q32" s="165" t="e">
        <f>+'EnrollAge Data'!Q32/'EnrollAge Data'!EB32</f>
        <v>#DIV/0!</v>
      </c>
      <c r="R32" s="165">
        <f>+'EnrollAge Data'!R32/'EnrollAge Data'!EC32</f>
        <v>0.44960423847823311</v>
      </c>
      <c r="S32" s="165">
        <f>+'EnrollAge Data'!S32/'EnrollAge Data'!ED32</f>
        <v>0.45237462273445195</v>
      </c>
      <c r="T32" s="165">
        <f>+'EnrollAge Data'!T32/'EnrollAge Data'!EE32</f>
        <v>0.43725120160410463</v>
      </c>
      <c r="U32" s="165">
        <f>+'EnrollAge Data'!U32/'EnrollAge Data'!EF32</f>
        <v>0.4188006012816794</v>
      </c>
      <c r="V32" s="165">
        <f>+'EnrollAge Data'!V32/'EnrollAge Data'!EG32</f>
        <v>0.41739586003946005</v>
      </c>
      <c r="W32" s="165">
        <f>+'EnrollAge Data'!W32/'EnrollAge Data'!EH32</f>
        <v>0.45447048239225429</v>
      </c>
      <c r="X32" s="165">
        <f>+'EnrollAge Data'!X32/'EnrollAge Data'!EI32</f>
        <v>0.47934056141393139</v>
      </c>
      <c r="Y32" s="165">
        <f>+'EnrollAge Data'!Y32/'EnrollAge Data'!EJ32</f>
        <v>0.49670746578745312</v>
      </c>
      <c r="Z32" s="165">
        <f>+'EnrollAge Data'!Z32/'EnrollAge Data'!EK32</f>
        <v>0.49815095118511127</v>
      </c>
      <c r="AA32" s="165">
        <f>+'EnrollAge Data'!AA32/'EnrollAge Data'!EL32</f>
        <v>0.49134869068714315</v>
      </c>
      <c r="AB32" s="165">
        <f>+'EnrollAge Data'!AB32/'EnrollAge Data'!EM32</f>
        <v>0.52533198912513535</v>
      </c>
      <c r="AC32" s="165">
        <f>+'EnrollAge Data'!AC32/'EnrollAge Data'!EN32</f>
        <v>0.47875272881300707</v>
      </c>
      <c r="AD32" s="166" t="e">
        <f>+'EnrollAge Data'!AD32/'EnrollAge Data'!EA32</f>
        <v>#DIV/0!</v>
      </c>
      <c r="AE32" s="165" t="e">
        <f>+'EnrollAge Data'!AE32/'EnrollAge Data'!EB32</f>
        <v>#DIV/0!</v>
      </c>
      <c r="AF32" s="165">
        <f>+'EnrollAge Data'!AF32/'EnrollAge Data'!EC32</f>
        <v>0.2743999744669986</v>
      </c>
      <c r="AG32" s="165">
        <f>+'EnrollAge Data'!AG32/'EnrollAge Data'!ED32</f>
        <v>0.27038015856881481</v>
      </c>
      <c r="AH32" s="165">
        <f>+'EnrollAge Data'!AH32/'EnrollAge Data'!EE32</f>
        <v>0.27939138383510748</v>
      </c>
      <c r="AI32" s="165">
        <f>+'EnrollAge Data'!AI32/'EnrollAge Data'!EF32</f>
        <v>0.2769455945568185</v>
      </c>
      <c r="AJ32" s="165">
        <f>+'EnrollAge Data'!AJ32/'EnrollAge Data'!EG32</f>
        <v>0.26421509068007265</v>
      </c>
      <c r="AK32" s="165">
        <f>+'EnrollAge Data'!AK32/'EnrollAge Data'!EH32</f>
        <v>0.24679761802758976</v>
      </c>
      <c r="AL32" s="165">
        <f>+'EnrollAge Data'!AL32/'EnrollAge Data'!EI32</f>
        <v>0.24504183375414623</v>
      </c>
      <c r="AM32" s="165">
        <f>+'EnrollAge Data'!AM32/'EnrollAge Data'!EJ32</f>
        <v>0.24647486563389187</v>
      </c>
      <c r="AN32" s="165">
        <f>+'EnrollAge Data'!AN32/'EnrollAge Data'!EK32</f>
        <v>0.25472152464825071</v>
      </c>
      <c r="AO32" s="165">
        <f>+'EnrollAge Data'!AO32/'EnrollAge Data'!EL32</f>
        <v>0.24797794841504234</v>
      </c>
      <c r="AP32" s="165">
        <f>+'EnrollAge Data'!AP32/'EnrollAge Data'!EM32</f>
        <v>0.26393858511069057</v>
      </c>
      <c r="AQ32" s="166" t="e">
        <f>+'EnrollAge Data'!AQ32/'EnrollAge Data'!EA32</f>
        <v>#DIV/0!</v>
      </c>
      <c r="AR32" s="165" t="e">
        <f>+'EnrollAge Data'!AR32/'EnrollAge Data'!EB32</f>
        <v>#DIV/0!</v>
      </c>
      <c r="AS32" s="165">
        <f>+'EnrollAge Data'!AS32/'EnrollAge Data'!EC32</f>
        <v>0.2593833780160858</v>
      </c>
      <c r="AT32" s="165">
        <f>+'EnrollAge Data'!AT32/'EnrollAge Data'!ED32</f>
        <v>0.2660015325191174</v>
      </c>
      <c r="AU32" s="165">
        <f>+'EnrollAge Data'!AU32/'EnrollAge Data'!EE32</f>
        <v>0.26870226756700971</v>
      </c>
      <c r="AV32" s="165">
        <f>+'EnrollAge Data'!AV32/'EnrollAge Data'!EF32</f>
        <v>0.26192673857432947</v>
      </c>
      <c r="AW32" s="165">
        <f>+'EnrollAge Data'!AW32/'EnrollAge Data'!EG32</f>
        <v>0.26798274459096433</v>
      </c>
      <c r="AX32" s="165">
        <f>+'EnrollAge Data'!AX32/'EnrollAge Data'!EH32</f>
        <v>0.23198526261674235</v>
      </c>
      <c r="AY32" s="165">
        <f>+'EnrollAge Data'!AY32/'EnrollAge Data'!EI32</f>
        <v>0.21412941234714589</v>
      </c>
      <c r="AZ32" s="165">
        <f>+'EnrollAge Data'!AZ32/'EnrollAge Data'!EJ32</f>
        <v>0.20746127094530509</v>
      </c>
      <c r="BA32" s="165">
        <f>+'EnrollAge Data'!BA32/'EnrollAge Data'!EK32</f>
        <v>0.19200006880181636</v>
      </c>
      <c r="BB32" s="165">
        <f>+'EnrollAge Data'!BB32/'EnrollAge Data'!EL32</f>
        <v>0.18606812364638708</v>
      </c>
      <c r="BC32" s="165">
        <f>+'EnrollAge Data'!BC32/'EnrollAge Data'!EM32</f>
        <v>0.17480766529215869</v>
      </c>
      <c r="BD32" s="166" t="e">
        <f>+'EnrollAge Data'!BD32/'EnrollAge Data'!EA32</f>
        <v>#DIV/0!</v>
      </c>
      <c r="BE32" s="165" t="e">
        <f>+'EnrollAge Data'!BE32/'EnrollAge Data'!EB32</f>
        <v>#DIV/0!</v>
      </c>
      <c r="BF32" s="165">
        <f>+'EnrollAge Data'!BF32/'EnrollAge Data'!EC32</f>
        <v>0.98338759096131745</v>
      </c>
      <c r="BG32" s="165">
        <f>+'EnrollAge Data'!BG32/'EnrollAge Data'!ED32</f>
        <v>0.98875631382238416</v>
      </c>
      <c r="BH32" s="165">
        <f>+'EnrollAge Data'!BH32/'EnrollAge Data'!EE32</f>
        <v>0.98534485300622177</v>
      </c>
      <c r="BI32" s="165">
        <f>+'EnrollAge Data'!BI32/'EnrollAge Data'!EF32</f>
        <v>0.9576729344128273</v>
      </c>
      <c r="BJ32" s="165">
        <f>+'EnrollAge Data'!BJ32/'EnrollAge Data'!EG32</f>
        <v>0.94959369531049709</v>
      </c>
      <c r="BK32" s="165">
        <f>+'EnrollAge Data'!BK32/'EnrollAge Data'!EH32</f>
        <v>0.93325336303658646</v>
      </c>
      <c r="BL32" s="165">
        <f>+'EnrollAge Data'!BL32/'EnrollAge Data'!EI32</f>
        <v>0.93851180751522356</v>
      </c>
      <c r="BM32" s="165">
        <f>+'EnrollAge Data'!BM32/'EnrollAge Data'!EJ32</f>
        <v>0.95064360236665013</v>
      </c>
      <c r="BN32" s="165">
        <f>+'EnrollAge Data'!BN32/'EnrollAge Data'!EK32</f>
        <v>0.94487254463517834</v>
      </c>
      <c r="BO32" s="165">
        <f>+'EnrollAge Data'!BO32/'EnrollAge Data'!EL32</f>
        <v>0.92539476274857257</v>
      </c>
      <c r="BP32" s="165">
        <f>+'EnrollAge Data'!BP32/'EnrollAge Data'!EM32</f>
        <v>0.96407823952798455</v>
      </c>
      <c r="BQ32" s="166">
        <f>+'EnrollAge Data'!BQ32/'EnrollAge Data'!EC32</f>
        <v>0.48504723605259797</v>
      </c>
      <c r="BR32" s="165">
        <f>+'EnrollAge Data'!BR32/'EnrollAge Data'!ED32</f>
        <v>0.48158631366600468</v>
      </c>
      <c r="BS32" s="165">
        <f>+'EnrollAge Data'!BS32/'EnrollAge Data'!EE32</f>
        <v>0.48353138914280658</v>
      </c>
      <c r="BT32" s="165">
        <f>+'EnrollAge Data'!BT32/'EnrollAge Data'!EF32</f>
        <v>0.47473562066510194</v>
      </c>
      <c r="BU32" s="165">
        <f>+'EnrollAge Data'!BU32/'EnrollAge Data'!EG32</f>
        <v>0.41720636265340927</v>
      </c>
      <c r="BV32" s="165">
        <f>+'EnrollAge Data'!BV32/'EnrollAge Data'!EH32</f>
        <v>0.41612758118413162</v>
      </c>
      <c r="BW32" s="165">
        <f>+'EnrollAge Data'!BW32/'EnrollAge Data'!EI32</f>
        <v>0.40100995098767267</v>
      </c>
      <c r="BX32" s="165">
        <f>+'EnrollAge Data'!BX32/'EnrollAge Data'!EJ32</f>
        <v>0.39870827875886367</v>
      </c>
      <c r="BY32" s="165">
        <f>+'EnrollAge Data'!BY32/'EnrollAge Data'!EK32</f>
        <v>0.39600605455984039</v>
      </c>
      <c r="BZ32" s="165">
        <f>+'EnrollAge Data'!BZ32/'EnrollAge Data'!EL32</f>
        <v>0.38598936798582401</v>
      </c>
      <c r="CA32" s="165">
        <f>+'EnrollAge Data'!CA32/'EnrollAge Data'!EM32</f>
        <v>0.39631279284043863</v>
      </c>
      <c r="CB32" s="165">
        <f>+'EnrollAge Data'!CB32/'EnrollAge Data'!EN32</f>
        <v>0.37716594441367174</v>
      </c>
      <c r="CC32" s="166">
        <f>+'EnrollAge Data'!CC32/'EnrollAge Data'!EC32</f>
        <v>3.6623898889314437E-2</v>
      </c>
      <c r="CD32" s="165">
        <f>+'EnrollAge Data'!CD32/'EnrollAge Data'!ED32</f>
        <v>4.1440567970350443E-2</v>
      </c>
      <c r="CE32" s="165">
        <f>+'EnrollAge Data'!CE32/'EnrollAge Data'!EE32</f>
        <v>4.151800194615634E-2</v>
      </c>
      <c r="CF32" s="165">
        <f>+'EnrollAge Data'!CF32/'EnrollAge Data'!EF32</f>
        <v>5.009362061235792E-2</v>
      </c>
      <c r="CG32" s="165">
        <f>+'EnrollAge Data'!CG32/'EnrollAge Data'!EG32</f>
        <v>4.5997703737557266E-2</v>
      </c>
      <c r="CH32" s="165">
        <f>+'EnrollAge Data'!CH32/'EnrollAge Data'!EH32</f>
        <v>4.7703710050552649E-2</v>
      </c>
      <c r="CI32" s="165">
        <f>+'EnrollAge Data'!CI32/'EnrollAge Data'!EI32</f>
        <v>4.6170602505074508E-2</v>
      </c>
      <c r="CJ32" s="165">
        <f>+'EnrollAge Data'!CJ32/'EnrollAge Data'!EJ32</f>
        <v>4.5743191364437018E-2</v>
      </c>
      <c r="CK32" s="165">
        <f>+'EnrollAge Data'!CK32/'EnrollAge Data'!EK32</f>
        <v>4.2063710481956722E-2</v>
      </c>
      <c r="CL32" s="165">
        <f>+'EnrollAge Data'!CL32/'EnrollAge Data'!EL32</f>
        <v>4.0653671982673757E-2</v>
      </c>
      <c r="CM32" s="165">
        <f>+'EnrollAge Data'!CM32/'EnrollAge Data'!EM32</f>
        <v>3.8276879343541605E-2</v>
      </c>
      <c r="CN32" s="165">
        <f>+'EnrollAge Data'!CN32/'EnrollAge Data'!EN32</f>
        <v>5.6244501645433514E-2</v>
      </c>
      <c r="CO32" s="167">
        <f>+'EnrollAge Data'!CO32/'EnrollAge Data'!EC32</f>
        <v>0.52167113494191242</v>
      </c>
      <c r="CP32" s="168">
        <f>+'EnrollAge Data'!CP32/'EnrollAge Data'!ED32</f>
        <v>0.52302688163635513</v>
      </c>
      <c r="CQ32" s="168">
        <f>+'EnrollAge Data'!CQ32/'EnrollAge Data'!EE32</f>
        <v>0.52504939108896298</v>
      </c>
      <c r="CR32" s="168">
        <f>+'EnrollAge Data'!CR32/'EnrollAge Data'!EF32</f>
        <v>0.52482924127745989</v>
      </c>
      <c r="CS32" s="168">
        <f>+'EnrollAge Data'!CS32/'EnrollAge Data'!EG32</f>
        <v>0.46320406639096656</v>
      </c>
      <c r="CT32" s="168">
        <f>+'EnrollAge Data'!CT32/'EnrollAge Data'!EH32</f>
        <v>0.46383129123468425</v>
      </c>
      <c r="CU32" s="168">
        <f>+'EnrollAge Data'!CU32/'EnrollAge Data'!EI32</f>
        <v>0.44718055349274716</v>
      </c>
      <c r="CV32" s="168">
        <f>+'EnrollAge Data'!CV32/'EnrollAge Data'!EJ32</f>
        <v>0.44445147012330066</v>
      </c>
      <c r="CW32" s="168">
        <f>+'EnrollAge Data'!CW32/'EnrollAge Data'!EK32</f>
        <v>0.43806976504179712</v>
      </c>
      <c r="CX32" s="168">
        <f>+'EnrollAge Data'!CX32/'EnrollAge Data'!EL32</f>
        <v>0.42664303996849773</v>
      </c>
      <c r="CY32" s="168">
        <f>+'EnrollAge Data'!CY32/'EnrollAge Data'!EM32</f>
        <v>0.43458967218398026</v>
      </c>
      <c r="CZ32" s="168">
        <f>+'EnrollAge Data'!CZ32/'EnrollAge Data'!EN32</f>
        <v>0.43341044605910528</v>
      </c>
      <c r="DA32" s="166">
        <f>+'EnrollAge Data'!DA32/'EnrollAge Data'!EC32</f>
        <v>1.2112217541171965E-2</v>
      </c>
      <c r="DB32" s="165">
        <f>+'EnrollAge Data'!DB32/'EnrollAge Data'!ED32</f>
        <v>1.3354809451577087E-2</v>
      </c>
      <c r="DC32" s="165">
        <f>+'EnrollAge Data'!DC32/'EnrollAge Data'!EE32</f>
        <v>2.3044260313154246E-2</v>
      </c>
      <c r="DD32" s="165">
        <f>+'EnrollAge Data'!DD32/'EnrollAge Data'!EF32</f>
        <v>1.4043091853688124E-2</v>
      </c>
      <c r="DE32" s="165">
        <f>+'EnrollAge Data'!DE32/'EnrollAge Data'!EG32</f>
        <v>1.3716266678556698E-2</v>
      </c>
      <c r="DF32" s="165">
        <f>+'EnrollAge Data'!DF32/'EnrollAge Data'!EH32</f>
        <v>1.4951589409647845E-2</v>
      </c>
      <c r="DG32" s="165">
        <f>+'EnrollAge Data'!DG32/'EnrollAge Data'!EI32</f>
        <v>1.1990692608544977E-2</v>
      </c>
      <c r="DH32" s="165">
        <f>+'EnrollAge Data'!DH32/'EnrollAge Data'!EJ32</f>
        <v>9.4846664558963008E-3</v>
      </c>
      <c r="DI32" s="165">
        <f>+'EnrollAge Data'!DI32/'EnrollAge Data'!EK32</f>
        <v>8.6518284082699789E-3</v>
      </c>
      <c r="DJ32" s="165">
        <f>+'EnrollAge Data'!DJ32/'EnrollAge Data'!EL32</f>
        <v>7.4030320929316792E-3</v>
      </c>
      <c r="DK32" s="165">
        <f>+'EnrollAge Data'!DK32/'EnrollAge Data'!EM32</f>
        <v>4.1565782188690472E-3</v>
      </c>
      <c r="DL32" s="165">
        <f>+'EnrollAge Data'!DL32/'EnrollAge Data'!EN32</f>
        <v>1.2609559805806263E-2</v>
      </c>
      <c r="DM32" s="179" t="e">
        <f>+'EnrollAge Data'!DM32/'EnrollAge Data'!EA32</f>
        <v>#DIV/0!</v>
      </c>
      <c r="DN32" s="180" t="e">
        <f>+'EnrollAge Data'!DN32/'EnrollAge Data'!EB32</f>
        <v>#DIV/0!</v>
      </c>
      <c r="DO32" s="170">
        <f>+'EnrollAge Data'!DO32/'EnrollAge Data'!EC32</f>
        <v>4.0693220988127152E-3</v>
      </c>
      <c r="DP32" s="170">
        <f>+'EnrollAge Data'!DP32/'EnrollAge Data'!ED32</f>
        <v>2.3456925266236101E-4</v>
      </c>
      <c r="DQ32" s="170">
        <f>+'EnrollAge Data'!DQ32/'EnrollAge Data'!EE32</f>
        <v>8.8461651873912657E-5</v>
      </c>
      <c r="DR32" s="170">
        <f>+'EnrollAge Data'!DR32/'EnrollAge Data'!EF32</f>
        <v>4.694216619636594E-3</v>
      </c>
      <c r="DS32" s="170">
        <f>+'EnrollAge Data'!DS32/'EnrollAge Data'!EG32</f>
        <v>8.2710035558627142E-3</v>
      </c>
      <c r="DT32" s="170">
        <f>+'EnrollAge Data'!DT32/'EnrollAge Data'!EH32</f>
        <v>1.9139319681261247E-2</v>
      </c>
      <c r="DU32" s="170">
        <f>+'EnrollAge Data'!DU32/'EnrollAge Data'!EI32</f>
        <v>1.2465963661567405E-2</v>
      </c>
      <c r="DV32" s="170">
        <f>+'EnrollAge Data'!DV32/'EnrollAge Data'!EJ32</f>
        <v>3.6764373786188518E-3</v>
      </c>
      <c r="DW32" s="170">
        <f>+'EnrollAge Data'!DW32/'EnrollAge Data'!EK32</f>
        <v>4.2571123877670368E-3</v>
      </c>
      <c r="DX32" s="170">
        <f>+'EnrollAge Data'!DX32/'EnrollAge Data'!EL32</f>
        <v>4.2213034061823196E-3</v>
      </c>
      <c r="DY32" s="170">
        <f>+'EnrollAge Data'!DY32/'EnrollAge Data'!EM32</f>
        <v>1.7419616074306067E-2</v>
      </c>
      <c r="DZ32" s="170">
        <f>+'EnrollAge Data'!DZ32/'EnrollAge Data'!EN32</f>
        <v>2.228666384282037E-3</v>
      </c>
    </row>
    <row r="33" spans="1:130">
      <c r="A33" s="181" t="s">
        <v>56</v>
      </c>
      <c r="B33" s="165" t="e">
        <f>+'EnrollAge Data'!B33/'EnrollAge Data'!EA33</f>
        <v>#DIV/0!</v>
      </c>
      <c r="C33" s="165" t="e">
        <f>+'EnrollAge Data'!C33/'EnrollAge Data'!EB33</f>
        <v>#DIV/0!</v>
      </c>
      <c r="D33" s="165">
        <f>+'EnrollAge Data'!D33/'EnrollAge Data'!EC33</f>
        <v>1.2127434309730822E-2</v>
      </c>
      <c r="E33" s="165">
        <f>+'EnrollAge Data'!E33/'EnrollAge Data'!ED33</f>
        <v>1.5045721464255457E-2</v>
      </c>
      <c r="F33" s="165">
        <f>+'EnrollAge Data'!F33/'EnrollAge Data'!EE33</f>
        <v>1.7730360363817785E-2</v>
      </c>
      <c r="G33" s="165">
        <f>+'EnrollAge Data'!G33/'EnrollAge Data'!EF33</f>
        <v>2.538001174915553E-2</v>
      </c>
      <c r="H33" s="165">
        <f>+'EnrollAge Data'!H33/'EnrollAge Data'!EG33</f>
        <v>2.3575462929863445E-2</v>
      </c>
      <c r="I33" s="165">
        <f>+'EnrollAge Data'!I33/'EnrollAge Data'!EH33</f>
        <v>2.585481255703919E-2</v>
      </c>
      <c r="J33" s="165">
        <f>+'EnrollAge Data'!J33/'EnrollAge Data'!EI33</f>
        <v>2.9364929208841799E-2</v>
      </c>
      <c r="K33" s="165">
        <f>+'EnrollAge Data'!K33/'EnrollAge Data'!EJ33</f>
        <v>3.7636005086152419E-2</v>
      </c>
      <c r="L33" s="165">
        <f>+'EnrollAge Data'!L33/'EnrollAge Data'!EK33</f>
        <v>4.1547906976744188E-2</v>
      </c>
      <c r="M33" s="165">
        <f>+'EnrollAge Data'!M33/'EnrollAge Data'!EL33</f>
        <v>5.009427045145072E-2</v>
      </c>
      <c r="N33" s="165">
        <f>+'EnrollAge Data'!N33/'EnrollAge Data'!EM33</f>
        <v>4.6707498968614133E-2</v>
      </c>
      <c r="O33" s="165">
        <f>+'EnrollAge Data'!O33/'EnrollAge Data'!EN33</f>
        <v>1.9419554900717846E-2</v>
      </c>
      <c r="P33" s="166" t="e">
        <f>+'EnrollAge Data'!P33/'EnrollAge Data'!EA33</f>
        <v>#DIV/0!</v>
      </c>
      <c r="Q33" s="165" t="e">
        <f>+'EnrollAge Data'!Q33/'EnrollAge Data'!EB33</f>
        <v>#DIV/0!</v>
      </c>
      <c r="R33" s="165">
        <f>+'EnrollAge Data'!R33/'EnrollAge Data'!EC33</f>
        <v>0.44366731902424417</v>
      </c>
      <c r="S33" s="165">
        <f>+'EnrollAge Data'!S33/'EnrollAge Data'!ED33</f>
        <v>0.45928890706710684</v>
      </c>
      <c r="T33" s="165">
        <f>+'EnrollAge Data'!T33/'EnrollAge Data'!EE33</f>
        <v>0.4450147753003032</v>
      </c>
      <c r="U33" s="165">
        <f>+'EnrollAge Data'!U33/'EnrollAge Data'!EF33</f>
        <v>0.45511455426641212</v>
      </c>
      <c r="V33" s="165">
        <f>+'EnrollAge Data'!V33/'EnrollAge Data'!EG33</f>
        <v>0.47465503681990417</v>
      </c>
      <c r="W33" s="165">
        <f>+'EnrollAge Data'!W33/'EnrollAge Data'!EH33</f>
        <v>0.4747344078113786</v>
      </c>
      <c r="X33" s="165">
        <f>+'EnrollAge Data'!X33/'EnrollAge Data'!EI33</f>
        <v>0.46846719011131083</v>
      </c>
      <c r="Y33" s="165">
        <f>+'EnrollAge Data'!Y33/'EnrollAge Data'!EJ33</f>
        <v>0.47860846524589418</v>
      </c>
      <c r="Z33" s="165">
        <f>+'EnrollAge Data'!Z33/'EnrollAge Data'!EK33</f>
        <v>0.47788651162790696</v>
      </c>
      <c r="AA33" s="165">
        <f>+'EnrollAge Data'!AA33/'EnrollAge Data'!EL33</f>
        <v>0.47583665025662514</v>
      </c>
      <c r="AB33" s="165">
        <f>+'EnrollAge Data'!AB33/'EnrollAge Data'!EM33</f>
        <v>0.47881057408524008</v>
      </c>
      <c r="AC33" s="165">
        <f>+'EnrollAge Data'!AC33/'EnrollAge Data'!EN33</f>
        <v>0.55981771145642378</v>
      </c>
      <c r="AD33" s="166" t="e">
        <f>+'EnrollAge Data'!AD33/'EnrollAge Data'!EA33</f>
        <v>#DIV/0!</v>
      </c>
      <c r="AE33" s="165" t="e">
        <f>+'EnrollAge Data'!AE33/'EnrollAge Data'!EB33</f>
        <v>#DIV/0!</v>
      </c>
      <c r="AF33" s="165">
        <f>+'EnrollAge Data'!AF33/'EnrollAge Data'!EC33</f>
        <v>0.27935876458446962</v>
      </c>
      <c r="AG33" s="165">
        <f>+'EnrollAge Data'!AG33/'EnrollAge Data'!ED33</f>
        <v>0.26817416031240565</v>
      </c>
      <c r="AH33" s="165">
        <f>+'EnrollAge Data'!AH33/'EnrollAge Data'!EE33</f>
        <v>0.25987258702076216</v>
      </c>
      <c r="AI33" s="165">
        <f>+'EnrollAge Data'!AI33/'EnrollAge Data'!EF33</f>
        <v>0.24994492583345573</v>
      </c>
      <c r="AJ33" s="165">
        <f>+'EnrollAge Data'!AJ33/'EnrollAge Data'!EG33</f>
        <v>0.23521841710159433</v>
      </c>
      <c r="AK33" s="165">
        <f>+'EnrollAge Data'!AK33/'EnrollAge Data'!EH33</f>
        <v>0.22580873818236591</v>
      </c>
      <c r="AL33" s="165">
        <f>+'EnrollAge Data'!AL33/'EnrollAge Data'!EI33</f>
        <v>0.23782833538296597</v>
      </c>
      <c r="AM33" s="165">
        <f>+'EnrollAge Data'!AM33/'EnrollAge Data'!EJ33</f>
        <v>0.24060241972939841</v>
      </c>
      <c r="AN33" s="165">
        <f>+'EnrollAge Data'!AN33/'EnrollAge Data'!EK33</f>
        <v>0.23715720930232559</v>
      </c>
      <c r="AO33" s="165">
        <f>+'EnrollAge Data'!AO33/'EnrollAge Data'!EL33</f>
        <v>0.24789200796061589</v>
      </c>
      <c r="AP33" s="165">
        <f>+'EnrollAge Data'!AP33/'EnrollAge Data'!EM33</f>
        <v>0.25417155913807876</v>
      </c>
      <c r="AQ33" s="166" t="e">
        <f>+'EnrollAge Data'!AQ33/'EnrollAge Data'!EA33</f>
        <v>#DIV/0!</v>
      </c>
      <c r="AR33" s="165" t="e">
        <f>+'EnrollAge Data'!AR33/'EnrollAge Data'!EB33</f>
        <v>#DIV/0!</v>
      </c>
      <c r="AS33" s="165">
        <f>+'EnrollAge Data'!AS33/'EnrollAge Data'!EC33</f>
        <v>0.25079405819885142</v>
      </c>
      <c r="AT33" s="165">
        <f>+'EnrollAge Data'!AT33/'EnrollAge Data'!ED33</f>
        <v>0.25605967649264272</v>
      </c>
      <c r="AU33" s="165">
        <f>+'EnrollAge Data'!AU33/'EnrollAge Data'!EE33</f>
        <v>0.25890355758529376</v>
      </c>
      <c r="AV33" s="165">
        <f>+'EnrollAge Data'!AV33/'EnrollAge Data'!EF33</f>
        <v>0.2679358202379204</v>
      </c>
      <c r="AW33" s="165">
        <f>+'EnrollAge Data'!AW33/'EnrollAge Data'!EG33</f>
        <v>0.25983055694573531</v>
      </c>
      <c r="AX33" s="165">
        <f>+'EnrollAge Data'!AX33/'EnrollAge Data'!EH33</f>
        <v>0.24434481353168944</v>
      </c>
      <c r="AY33" s="165">
        <f>+'EnrollAge Data'!AY33/'EnrollAge Data'!EI33</f>
        <v>0.25412291489294608</v>
      </c>
      <c r="AZ33" s="165">
        <f>+'EnrollAge Data'!AZ33/'EnrollAge Data'!EJ33</f>
        <v>0.24191964183741063</v>
      </c>
      <c r="BA33" s="165">
        <f>+'EnrollAge Data'!BA33/'EnrollAge Data'!EK33</f>
        <v>0.23723906976744186</v>
      </c>
      <c r="BB33" s="165">
        <f>+'EnrollAge Data'!BB33/'EnrollAge Data'!EL33</f>
        <v>0.22475646800041899</v>
      </c>
      <c r="BC33" s="165">
        <f>+'EnrollAge Data'!BC33/'EnrollAge Data'!EM33</f>
        <v>0.21925042048808352</v>
      </c>
      <c r="BD33" s="166" t="e">
        <f>+'EnrollAge Data'!BD33/'EnrollAge Data'!EA33</f>
        <v>#DIV/0!</v>
      </c>
      <c r="BE33" s="165" t="e">
        <f>+'EnrollAge Data'!BE33/'EnrollAge Data'!EB33</f>
        <v>#DIV/0!</v>
      </c>
      <c r="BF33" s="165">
        <f>+'EnrollAge Data'!BF33/'EnrollAge Data'!EC33</f>
        <v>0.97382014180756515</v>
      </c>
      <c r="BG33" s="165">
        <f>+'EnrollAge Data'!BG33/'EnrollAge Data'!ED33</f>
        <v>0.98352274387215521</v>
      </c>
      <c r="BH33" s="165">
        <f>+'EnrollAge Data'!BH33/'EnrollAge Data'!EE33</f>
        <v>0.96379091990635912</v>
      </c>
      <c r="BI33" s="165">
        <f>+'EnrollAge Data'!BI33/'EnrollAge Data'!EF33</f>
        <v>0.97299530033778825</v>
      </c>
      <c r="BJ33" s="165">
        <f>+'EnrollAge Data'!BJ33/'EnrollAge Data'!EG33</f>
        <v>0.9697040108672339</v>
      </c>
      <c r="BK33" s="165">
        <f>+'EnrollAge Data'!BK33/'EnrollAge Data'!EH33</f>
        <v>0.94488795952543392</v>
      </c>
      <c r="BL33" s="165">
        <f>+'EnrollAge Data'!BL33/'EnrollAge Data'!EI33</f>
        <v>0.9604184403872229</v>
      </c>
      <c r="BM33" s="165">
        <f>+'EnrollAge Data'!BM33/'EnrollAge Data'!EJ33</f>
        <v>0.96113052681270317</v>
      </c>
      <c r="BN33" s="165">
        <f>+'EnrollAge Data'!BN33/'EnrollAge Data'!EK33</f>
        <v>0.95228279069767441</v>
      </c>
      <c r="BO33" s="165">
        <f>+'EnrollAge Data'!BO33/'EnrollAge Data'!EL33</f>
        <v>0.94848512621766001</v>
      </c>
      <c r="BP33" s="165">
        <f>+'EnrollAge Data'!BP33/'EnrollAge Data'!EM33</f>
        <v>0.95223255371140236</v>
      </c>
      <c r="BQ33" s="166">
        <f>+'EnrollAge Data'!BQ33/'EnrollAge Data'!EC33</f>
        <v>0.49200594607890319</v>
      </c>
      <c r="BR33" s="165">
        <f>+'EnrollAge Data'!BR33/'EnrollAge Data'!ED33</f>
        <v>0.48333284641678109</v>
      </c>
      <c r="BS33" s="165">
        <f>+'EnrollAge Data'!BS33/'EnrollAge Data'!EE33</f>
        <v>0.47592777372682965</v>
      </c>
      <c r="BT33" s="165">
        <f>+'EnrollAge Data'!BT33/'EnrollAge Data'!EF33</f>
        <v>0.46476171243941844</v>
      </c>
      <c r="BU33" s="165">
        <f>+'EnrollAge Data'!BU33/'EnrollAge Data'!EG33</f>
        <v>0.43368395653106456</v>
      </c>
      <c r="BV33" s="165">
        <f>+'EnrollAge Data'!BV33/'EnrollAge Data'!EH33</f>
        <v>0.41132011943895591</v>
      </c>
      <c r="BW33" s="165">
        <f>+'EnrollAge Data'!BW33/'EnrollAge Data'!EI33</f>
        <v>0.42446315391164507</v>
      </c>
      <c r="BX33" s="165">
        <f>+'EnrollAge Data'!BX33/'EnrollAge Data'!EJ33</f>
        <v>0.41320419988274437</v>
      </c>
      <c r="BY33" s="165">
        <f>+'EnrollAge Data'!BY33/'EnrollAge Data'!EK33</f>
        <v>0.40072186046511626</v>
      </c>
      <c r="BZ33" s="165">
        <f>+'EnrollAge Data'!BZ33/'EnrollAge Data'!EL33</f>
        <v>0.4014284592018435</v>
      </c>
      <c r="CA33" s="165">
        <f>+'EnrollAge Data'!CA33/'EnrollAge Data'!EM33</f>
        <v>0.40528069563009744</v>
      </c>
      <c r="CB33" s="165">
        <f>+'EnrollAge Data'!CB33/'EnrollAge Data'!EN33</f>
        <v>0.37828299268447291</v>
      </c>
      <c r="CC33" s="166">
        <f>+'EnrollAge Data'!CC33/'EnrollAge Data'!EC33</f>
        <v>3.2575101329312246E-2</v>
      </c>
      <c r="CD33" s="165">
        <f>+'EnrollAge Data'!CD33/'EnrollAge Data'!ED33</f>
        <v>3.5749413265554551E-2</v>
      </c>
      <c r="CE33" s="165">
        <f>+'EnrollAge Data'!CE33/'EnrollAge Data'!EE33</f>
        <v>3.7302836090110141E-2</v>
      </c>
      <c r="CF33" s="165">
        <f>+'EnrollAge Data'!CF33/'EnrollAge Data'!EF33</f>
        <v>4.5069026288735499E-2</v>
      </c>
      <c r="CG33" s="165">
        <f>+'EnrollAge Data'!CG33/'EnrollAge Data'!EG33</f>
        <v>4.8549546007006505E-2</v>
      </c>
      <c r="CH33" s="165">
        <f>+'EnrollAge Data'!CH33/'EnrollAge Data'!EH33</f>
        <v>5.2764019457562844E-2</v>
      </c>
      <c r="CI33" s="165">
        <f>+'EnrollAge Data'!CI33/'EnrollAge Data'!EI33</f>
        <v>6.0661243023365813E-2</v>
      </c>
      <c r="CJ33" s="165">
        <f>+'EnrollAge Data'!CJ33/'EnrollAge Data'!EJ33</f>
        <v>6.0576988967313096E-2</v>
      </c>
      <c r="CK33" s="165">
        <f>+'EnrollAge Data'!CK33/'EnrollAge Data'!EK33</f>
        <v>6.2973023255813956E-2</v>
      </c>
      <c r="CL33" s="165">
        <f>+'EnrollAge Data'!CL33/'EnrollAge Data'!EL33</f>
        <v>6.1485283335079084E-2</v>
      </c>
      <c r="CM33" s="165">
        <f>+'EnrollAge Data'!CM33/'EnrollAge Data'!EM33</f>
        <v>5.8379613468312649E-2</v>
      </c>
      <c r="CN33" s="165">
        <f>+'EnrollAge Data'!CN33/'EnrollAge Data'!EN33</f>
        <v>3.8222344052493619E-2</v>
      </c>
      <c r="CO33" s="167">
        <f>+'EnrollAge Data'!CO33/'EnrollAge Data'!EC33</f>
        <v>0.52458104740821543</v>
      </c>
      <c r="CP33" s="168">
        <f>+'EnrollAge Data'!CP33/'EnrollAge Data'!ED33</f>
        <v>0.51908225968233568</v>
      </c>
      <c r="CQ33" s="168">
        <f>+'EnrollAge Data'!CQ33/'EnrollAge Data'!EE33</f>
        <v>0.5132306098169398</v>
      </c>
      <c r="CR33" s="168">
        <f>+'EnrollAge Data'!CR33/'EnrollAge Data'!EF33</f>
        <v>0.50983073872815388</v>
      </c>
      <c r="CS33" s="168">
        <f>+'EnrollAge Data'!CS33/'EnrollAge Data'!EG33</f>
        <v>0.48223350253807107</v>
      </c>
      <c r="CT33" s="168">
        <f>+'EnrollAge Data'!CT33/'EnrollAge Data'!EH33</f>
        <v>0.46408413889651873</v>
      </c>
      <c r="CU33" s="168">
        <f>+'EnrollAge Data'!CU33/'EnrollAge Data'!EI33</f>
        <v>0.48512439693501086</v>
      </c>
      <c r="CV33" s="168">
        <f>+'EnrollAge Data'!CV33/'EnrollAge Data'!EJ33</f>
        <v>0.47378118885005749</v>
      </c>
      <c r="CW33" s="168">
        <f>+'EnrollAge Data'!CW33/'EnrollAge Data'!EK33</f>
        <v>0.46369488372093021</v>
      </c>
      <c r="CX33" s="168">
        <f>+'EnrollAge Data'!CX33/'EnrollAge Data'!EL33</f>
        <v>0.46291374253692258</v>
      </c>
      <c r="CY33" s="168">
        <f>+'EnrollAge Data'!CY33/'EnrollAge Data'!EM33</f>
        <v>0.46366030909841011</v>
      </c>
      <c r="CZ33" s="168">
        <f>+'EnrollAge Data'!CZ33/'EnrollAge Data'!EN33</f>
        <v>0.41650533673696655</v>
      </c>
      <c r="DA33" s="166">
        <f>+'EnrollAge Data'!DA33/'EnrollAge Data'!EC33</f>
        <v>5.5717753751056073E-3</v>
      </c>
      <c r="DB33" s="165">
        <f>+'EnrollAge Data'!DB33/'EnrollAge Data'!ED33</f>
        <v>5.1515771227127099E-3</v>
      </c>
      <c r="DC33" s="165">
        <f>+'EnrollAge Data'!DC33/'EnrollAge Data'!EE33</f>
        <v>5.5455347891161686E-3</v>
      </c>
      <c r="DD33" s="165">
        <f>+'EnrollAge Data'!DD33/'EnrollAge Data'!EF33</f>
        <v>8.0500073432222055E-3</v>
      </c>
      <c r="DE33" s="165">
        <f>+'EnrollAge Data'!DE33/'EnrollAge Data'!EG33</f>
        <v>6.9796954314720813E-3</v>
      </c>
      <c r="DF33" s="165">
        <f>+'EnrollAge Data'!DF33/'EnrollAge Data'!EH33</f>
        <v>6.0694128175366163E-3</v>
      </c>
      <c r="DG33" s="165">
        <f>+'EnrollAge Data'!DG33/'EnrollAge Data'!EI33</f>
        <v>6.8268533409012074E-3</v>
      </c>
      <c r="DH33" s="165">
        <f>+'EnrollAge Data'!DH33/'EnrollAge Data'!EJ33</f>
        <v>8.7408727167515628E-3</v>
      </c>
      <c r="DI33" s="165">
        <f>+'EnrollAge Data'!DI33/'EnrollAge Data'!EK33</f>
        <v>1.070139534883721E-2</v>
      </c>
      <c r="DJ33" s="165">
        <f>+'EnrollAge Data'!DJ33/'EnrollAge Data'!EL33</f>
        <v>9.7347334241122858E-3</v>
      </c>
      <c r="DK33" s="165">
        <f>+'EnrollAge Data'!DK33/'EnrollAge Data'!EM33</f>
        <v>9.7616705277522135E-3</v>
      </c>
      <c r="DL33" s="165">
        <f>+'EnrollAge Data'!DL33/'EnrollAge Data'!EN33</f>
        <v>3.5121382925868182E-3</v>
      </c>
      <c r="DM33" s="179" t="e">
        <f>+'EnrollAge Data'!DM33/'EnrollAge Data'!EA33</f>
        <v>#DIV/0!</v>
      </c>
      <c r="DN33" s="180" t="e">
        <f>+'EnrollAge Data'!DN33/'EnrollAge Data'!EB33</f>
        <v>#DIV/0!</v>
      </c>
      <c r="DO33" s="170">
        <f>+'EnrollAge Data'!DO33/'EnrollAge Data'!EC33</f>
        <v>1.4052423882703969E-2</v>
      </c>
      <c r="DP33" s="170">
        <f>+'EnrollAge Data'!DP33/'EnrollAge Data'!ED33</f>
        <v>1.431534663589354E-3</v>
      </c>
      <c r="DQ33" s="170">
        <f>+'EnrollAge Data'!DQ33/'EnrollAge Data'!EE33</f>
        <v>1.8478719729823082E-2</v>
      </c>
      <c r="DR33" s="170">
        <f>+'EnrollAge Data'!DR33/'EnrollAge Data'!EF33</f>
        <v>1.6246879130562492E-3</v>
      </c>
      <c r="DS33" s="170">
        <f>+'EnrollAge Data'!DS33/'EnrollAge Data'!EG33</f>
        <v>6.7205262029026956E-3</v>
      </c>
      <c r="DT33" s="170">
        <f>+'EnrollAge Data'!DT33/'EnrollAge Data'!EH33</f>
        <v>2.9257227917526871E-2</v>
      </c>
      <c r="DU33" s="170">
        <f>+'EnrollAge Data'!DU33/'EnrollAge Data'!EI33</f>
        <v>1.0216630403935294E-2</v>
      </c>
      <c r="DV33" s="170">
        <f>+'EnrollAge Data'!DV33/'EnrollAge Data'!EJ33</f>
        <v>1.2334681011443843E-3</v>
      </c>
      <c r="DW33" s="170">
        <f>+'EnrollAge Data'!DW33/'EnrollAge Data'!EK33</f>
        <v>6.1693023255813949E-3</v>
      </c>
      <c r="DX33" s="170">
        <f>+'EnrollAge Data'!DX33/'EnrollAge Data'!EL33</f>
        <v>1.4206033308892846E-3</v>
      </c>
      <c r="DY33" s="170">
        <f>+'EnrollAge Data'!DY33/'EnrollAge Data'!EM33</f>
        <v>1.0599473199834979E-3</v>
      </c>
      <c r="DZ33" s="170">
        <f>+'EnrollAge Data'!DZ33/'EnrollAge Data'!EN33</f>
        <v>7.4525861330500774E-4</v>
      </c>
    </row>
    <row r="34" spans="1:130">
      <c r="A34" s="181" t="s">
        <v>60</v>
      </c>
      <c r="B34" s="165" t="e">
        <f>+'EnrollAge Data'!B34/'EnrollAge Data'!EA34</f>
        <v>#DIV/0!</v>
      </c>
      <c r="C34" s="165" t="e">
        <f>+'EnrollAge Data'!C34/'EnrollAge Data'!EB34</f>
        <v>#DIV/0!</v>
      </c>
      <c r="D34" s="165">
        <f>+'EnrollAge Data'!D34/'EnrollAge Data'!EC34</f>
        <v>2.2392838121682516E-2</v>
      </c>
      <c r="E34" s="165">
        <f>+'EnrollAge Data'!E34/'EnrollAge Data'!ED34</f>
        <v>2.5627947724027027E-2</v>
      </c>
      <c r="F34" s="165">
        <f>+'EnrollAge Data'!F34/'EnrollAge Data'!EE34</f>
        <v>3.0759259589599054E-2</v>
      </c>
      <c r="G34" s="165">
        <f>+'EnrollAge Data'!G34/'EnrollAge Data'!EF34</f>
        <v>3.2875567302202105E-2</v>
      </c>
      <c r="H34" s="165">
        <f>+'EnrollAge Data'!H34/'EnrollAge Data'!EG34</f>
        <v>3.1986790787713153E-2</v>
      </c>
      <c r="I34" s="165">
        <f>+'EnrollAge Data'!I34/'EnrollAge Data'!EH34</f>
        <v>2.5995673483890522E-2</v>
      </c>
      <c r="J34" s="165">
        <f>+'EnrollAge Data'!J34/'EnrollAge Data'!EI34</f>
        <v>2.4197160557823061E-2</v>
      </c>
      <c r="K34" s="165">
        <f>+'EnrollAge Data'!K34/'EnrollAge Data'!EJ34</f>
        <v>4.2632965560682488E-2</v>
      </c>
      <c r="L34" s="165">
        <f>+'EnrollAge Data'!L34/'EnrollAge Data'!EK34</f>
        <v>2.8561854450839707E-2</v>
      </c>
      <c r="M34" s="165">
        <f>+'EnrollAge Data'!M34/'EnrollAge Data'!EL34</f>
        <v>3.0829145626074143E-2</v>
      </c>
      <c r="N34" s="165">
        <f>+'EnrollAge Data'!N34/'EnrollAge Data'!EM34</f>
        <v>2.9769050532500067E-2</v>
      </c>
      <c r="O34" s="165">
        <f>+'EnrollAge Data'!O34/'EnrollAge Data'!EN34</f>
        <v>3.1580288802338458E-2</v>
      </c>
      <c r="P34" s="166" t="e">
        <f>+'EnrollAge Data'!P34/'EnrollAge Data'!EA34</f>
        <v>#DIV/0!</v>
      </c>
      <c r="Q34" s="165" t="e">
        <f>+'EnrollAge Data'!Q34/'EnrollAge Data'!EB34</f>
        <v>#DIV/0!</v>
      </c>
      <c r="R34" s="165">
        <f>+'EnrollAge Data'!R34/'EnrollAge Data'!EC34</f>
        <v>0.4963885414734272</v>
      </c>
      <c r="S34" s="165">
        <f>+'EnrollAge Data'!S34/'EnrollAge Data'!ED34</f>
        <v>0.5062944783803569</v>
      </c>
      <c r="T34" s="165">
        <f>+'EnrollAge Data'!T34/'EnrollAge Data'!EE34</f>
        <v>0.49874239640378887</v>
      </c>
      <c r="U34" s="165">
        <f>+'EnrollAge Data'!U34/'EnrollAge Data'!EF34</f>
        <v>0.50716081067558261</v>
      </c>
      <c r="V34" s="165">
        <f>+'EnrollAge Data'!V34/'EnrollAge Data'!EG34</f>
        <v>0.54431633785976596</v>
      </c>
      <c r="W34" s="165">
        <f>+'EnrollAge Data'!W34/'EnrollAge Data'!EH34</f>
        <v>0.53636781657243782</v>
      </c>
      <c r="X34" s="165">
        <f>+'EnrollAge Data'!X34/'EnrollAge Data'!EI34</f>
        <v>0.55253370642321875</v>
      </c>
      <c r="Y34" s="165">
        <f>+'EnrollAge Data'!Y34/'EnrollAge Data'!EJ34</f>
        <v>0.54805957017092177</v>
      </c>
      <c r="Z34" s="165">
        <f>+'EnrollAge Data'!Z34/'EnrollAge Data'!EK34</f>
        <v>0.56037116612788773</v>
      </c>
      <c r="AA34" s="165">
        <f>+'EnrollAge Data'!AA34/'EnrollAge Data'!EL34</f>
        <v>0.53691782024224066</v>
      </c>
      <c r="AB34" s="165">
        <f>+'EnrollAge Data'!AB34/'EnrollAge Data'!EM34</f>
        <v>0.52687204944009325</v>
      </c>
      <c r="AC34" s="165">
        <f>+'EnrollAge Data'!AC34/'EnrollAge Data'!EN34</f>
        <v>0.540763661561253</v>
      </c>
      <c r="AD34" s="166" t="e">
        <f>+'EnrollAge Data'!AD34/'EnrollAge Data'!EA34</f>
        <v>#DIV/0!</v>
      </c>
      <c r="AE34" s="165" t="e">
        <f>+'EnrollAge Data'!AE34/'EnrollAge Data'!EB34</f>
        <v>#DIV/0!</v>
      </c>
      <c r="AF34" s="165">
        <f>+'EnrollAge Data'!AF34/'EnrollAge Data'!EC34</f>
        <v>0.2281532191948871</v>
      </c>
      <c r="AG34" s="165">
        <f>+'EnrollAge Data'!AG34/'EnrollAge Data'!ED34</f>
        <v>0.22607918201783336</v>
      </c>
      <c r="AH34" s="165">
        <f>+'EnrollAge Data'!AH34/'EnrollAge Data'!EE34</f>
        <v>0.22558375996717744</v>
      </c>
      <c r="AI34" s="165">
        <f>+'EnrollAge Data'!AI34/'EnrollAge Data'!EF34</f>
        <v>0.21470659218403254</v>
      </c>
      <c r="AJ34" s="165">
        <f>+'EnrollAge Data'!AJ34/'EnrollAge Data'!EG34</f>
        <v>0.21913627693796794</v>
      </c>
      <c r="AK34" s="165">
        <f>+'EnrollAge Data'!AK34/'EnrollAge Data'!EH34</f>
        <v>0.21715139671226577</v>
      </c>
      <c r="AL34" s="165">
        <f>+'EnrollAge Data'!AL34/'EnrollAge Data'!EI34</f>
        <v>0.23535362177341834</v>
      </c>
      <c r="AM34" s="165">
        <f>+'EnrollAge Data'!AM34/'EnrollAge Data'!EJ34</f>
        <v>0.23564611839046556</v>
      </c>
      <c r="AN34" s="165">
        <f>+'EnrollAge Data'!AN34/'EnrollAge Data'!EK34</f>
        <v>0.23964657415437987</v>
      </c>
      <c r="AO34" s="165">
        <f>+'EnrollAge Data'!AO34/'EnrollAge Data'!EL34</f>
        <v>0.25220135285737028</v>
      </c>
      <c r="AP34" s="165">
        <f>+'EnrollAge Data'!AP34/'EnrollAge Data'!EM34</f>
        <v>0.2616101999143059</v>
      </c>
      <c r="AQ34" s="166" t="e">
        <f>+'EnrollAge Data'!AQ34/'EnrollAge Data'!EA34</f>
        <v>#DIV/0!</v>
      </c>
      <c r="AR34" s="165" t="e">
        <f>+'EnrollAge Data'!AR34/'EnrollAge Data'!EB34</f>
        <v>#DIV/0!</v>
      </c>
      <c r="AS34" s="165">
        <f>+'EnrollAge Data'!AS34/'EnrollAge Data'!EC34</f>
        <v>0.23897263430017893</v>
      </c>
      <c r="AT34" s="165">
        <f>+'EnrollAge Data'!AT34/'EnrollAge Data'!ED34</f>
        <v>0.23234365811801697</v>
      </c>
      <c r="AU34" s="165">
        <f>+'EnrollAge Data'!AU34/'EnrollAge Data'!EE34</f>
        <v>0.23163096023832033</v>
      </c>
      <c r="AV34" s="165">
        <f>+'EnrollAge Data'!AV34/'EnrollAge Data'!EF34</f>
        <v>0.20439949847836453</v>
      </c>
      <c r="AW34" s="165">
        <f>+'EnrollAge Data'!AW34/'EnrollAge Data'!EG34</f>
        <v>0.19467076607737638</v>
      </c>
      <c r="AX34" s="165">
        <f>+'EnrollAge Data'!AX34/'EnrollAge Data'!EH34</f>
        <v>0.18414864822497884</v>
      </c>
      <c r="AY34" s="165">
        <f>+'EnrollAge Data'!AY34/'EnrollAge Data'!EI34</f>
        <v>0.18260099345247383</v>
      </c>
      <c r="AZ34" s="165">
        <f>+'EnrollAge Data'!AZ34/'EnrollAge Data'!EJ34</f>
        <v>0.17108677068283734</v>
      </c>
      <c r="BA34" s="165">
        <f>+'EnrollAge Data'!BA34/'EnrollAge Data'!EK34</f>
        <v>0.16862138295355988</v>
      </c>
      <c r="BB34" s="165">
        <f>+'EnrollAge Data'!BB34/'EnrollAge Data'!EL34</f>
        <v>0.17771663475708577</v>
      </c>
      <c r="BC34" s="165">
        <f>+'EnrollAge Data'!BC34/'EnrollAge Data'!EM34</f>
        <v>0.17934386109835135</v>
      </c>
      <c r="BD34" s="166" t="e">
        <f>+'EnrollAge Data'!BD34/'EnrollAge Data'!EA34</f>
        <v>#DIV/0!</v>
      </c>
      <c r="BE34" s="165" t="e">
        <f>+'EnrollAge Data'!BE34/'EnrollAge Data'!EB34</f>
        <v>#DIV/0!</v>
      </c>
      <c r="BF34" s="165">
        <f>+'EnrollAge Data'!BF34/'EnrollAge Data'!EC34</f>
        <v>0.96351439496849323</v>
      </c>
      <c r="BG34" s="165">
        <f>+'EnrollAge Data'!BG34/'EnrollAge Data'!ED34</f>
        <v>0.96471731851620723</v>
      </c>
      <c r="BH34" s="165">
        <f>+'EnrollAge Data'!BH34/'EnrollAge Data'!EE34</f>
        <v>0.95595711660928662</v>
      </c>
      <c r="BI34" s="165">
        <f>+'EnrollAge Data'!BI34/'EnrollAge Data'!EF34</f>
        <v>0.92626690133797962</v>
      </c>
      <c r="BJ34" s="165">
        <f>+'EnrollAge Data'!BJ34/'EnrollAge Data'!EG34</f>
        <v>0.95812338087511029</v>
      </c>
      <c r="BK34" s="165">
        <f>+'EnrollAge Data'!BK34/'EnrollAge Data'!EH34</f>
        <v>0.9376678615096824</v>
      </c>
      <c r="BL34" s="165">
        <f>+'EnrollAge Data'!BL34/'EnrollAge Data'!EI34</f>
        <v>0.97048832164911103</v>
      </c>
      <c r="BM34" s="165">
        <f>+'EnrollAge Data'!BM34/'EnrollAge Data'!EJ34</f>
        <v>0.95479245924422473</v>
      </c>
      <c r="BN34" s="165">
        <f>+'EnrollAge Data'!BN34/'EnrollAge Data'!EK34</f>
        <v>0.96863912323582746</v>
      </c>
      <c r="BO34" s="165">
        <f>+'EnrollAge Data'!BO34/'EnrollAge Data'!EL34</f>
        <v>0.96683580785669676</v>
      </c>
      <c r="BP34" s="165">
        <f>+'EnrollAge Data'!BP34/'EnrollAge Data'!EM34</f>
        <v>0.96782611045275047</v>
      </c>
      <c r="BQ34" s="166">
        <f>+'EnrollAge Data'!BQ34/'EnrollAge Data'!EC34</f>
        <v>0.42678643025127611</v>
      </c>
      <c r="BR34" s="165">
        <f>+'EnrollAge Data'!BR34/'EnrollAge Data'!ED34</f>
        <v>0.41849580568123179</v>
      </c>
      <c r="BS34" s="165">
        <f>+'EnrollAge Data'!BS34/'EnrollAge Data'!EE34</f>
        <v>0.40894414812964913</v>
      </c>
      <c r="BT34" s="165">
        <f>+'EnrollAge Data'!BT34/'EnrollAge Data'!EF34</f>
        <v>0.37520528834550837</v>
      </c>
      <c r="BU34" s="165">
        <f>+'EnrollAge Data'!BU34/'EnrollAge Data'!EG34</f>
        <v>0.37606684316907224</v>
      </c>
      <c r="BV34" s="165">
        <f>+'EnrollAge Data'!BV34/'EnrollAge Data'!EH34</f>
        <v>0.35719884208216202</v>
      </c>
      <c r="BW34" s="165">
        <f>+'EnrollAge Data'!BW34/'EnrollAge Data'!EI34</f>
        <v>0.37237356631320429</v>
      </c>
      <c r="BX34" s="165">
        <f>+'EnrollAge Data'!BX34/'EnrollAge Data'!EJ34</f>
        <v>0.3658096414091675</v>
      </c>
      <c r="BY34" s="165">
        <f>+'EnrollAge Data'!BY34/'EnrollAge Data'!EK34</f>
        <v>0.36386304502089412</v>
      </c>
      <c r="BZ34" s="165">
        <f>+'EnrollAge Data'!BZ34/'EnrollAge Data'!EL34</f>
        <v>0.38292721757979775</v>
      </c>
      <c r="CA34" s="165">
        <f>+'EnrollAge Data'!CA34/'EnrollAge Data'!EM34</f>
        <v>0.39521965869042425</v>
      </c>
      <c r="CB34" s="165">
        <f>+'EnrollAge Data'!CB34/'EnrollAge Data'!EN34</f>
        <v>0.38164759105716312</v>
      </c>
      <c r="CC34" s="166">
        <f>+'EnrollAge Data'!CC34/'EnrollAge Data'!EC34</f>
        <v>3.2039352031931638E-2</v>
      </c>
      <c r="CD34" s="165">
        <f>+'EnrollAge Data'!CD34/'EnrollAge Data'!ED34</f>
        <v>3.2990507278553169E-2</v>
      </c>
      <c r="CE34" s="165">
        <f>+'EnrollAge Data'!CE34/'EnrollAge Data'!EE34</f>
        <v>3.7805407398157895E-2</v>
      </c>
      <c r="CF34" s="165">
        <f>+'EnrollAge Data'!CF34/'EnrollAge Data'!EF34</f>
        <v>3.7166755943796613E-2</v>
      </c>
      <c r="CG34" s="165">
        <f>+'EnrollAge Data'!CG34/'EnrollAge Data'!EG34</f>
        <v>3.9448287641984797E-2</v>
      </c>
      <c r="CH34" s="165">
        <f>+'EnrollAge Data'!CH34/'EnrollAge Data'!EH34</f>
        <v>3.941414373647964E-2</v>
      </c>
      <c r="CI34" s="165">
        <f>+'EnrollAge Data'!CI34/'EnrollAge Data'!EI34</f>
        <v>4.0709407602377443E-2</v>
      </c>
      <c r="CJ34" s="165">
        <f>+'EnrollAge Data'!CJ34/'EnrollAge Data'!EJ34</f>
        <v>3.8318677418225991E-2</v>
      </c>
      <c r="CK34" s="165">
        <f>+'EnrollAge Data'!CK34/'EnrollAge Data'!EK34</f>
        <v>4.097019632579043E-2</v>
      </c>
      <c r="CL34" s="165">
        <f>+'EnrollAge Data'!CL34/'EnrollAge Data'!EL34</f>
        <v>4.3239183060298905E-2</v>
      </c>
      <c r="CM34" s="165">
        <f>+'EnrollAge Data'!CM34/'EnrollAge Data'!EM34</f>
        <v>4.1885887879688569E-2</v>
      </c>
      <c r="CN34" s="165">
        <f>+'EnrollAge Data'!CN34/'EnrollAge Data'!EN34</f>
        <v>3.9740189402085173E-2</v>
      </c>
      <c r="CO34" s="167">
        <f>+'EnrollAge Data'!CO34/'EnrollAge Data'!EC34</f>
        <v>0.45882578228320775</v>
      </c>
      <c r="CP34" s="168">
        <f>+'EnrollAge Data'!CP34/'EnrollAge Data'!ED34</f>
        <v>0.45148631295978492</v>
      </c>
      <c r="CQ34" s="168">
        <f>+'EnrollAge Data'!CQ34/'EnrollAge Data'!EE34</f>
        <v>0.44674955552780699</v>
      </c>
      <c r="CR34" s="168">
        <f>+'EnrollAge Data'!CR34/'EnrollAge Data'!EF34</f>
        <v>0.41237204428930502</v>
      </c>
      <c r="CS34" s="168">
        <f>+'EnrollAge Data'!CS34/'EnrollAge Data'!EG34</f>
        <v>0.41551513081105701</v>
      </c>
      <c r="CT34" s="168">
        <f>+'EnrollAge Data'!CT34/'EnrollAge Data'!EH34</f>
        <v>0.39661298581864163</v>
      </c>
      <c r="CU34" s="168">
        <f>+'EnrollAge Data'!CU34/'EnrollAge Data'!EI34</f>
        <v>0.41308297391558169</v>
      </c>
      <c r="CV34" s="168">
        <f>+'EnrollAge Data'!CV34/'EnrollAge Data'!EJ34</f>
        <v>0.40412831882739347</v>
      </c>
      <c r="CW34" s="168">
        <f>+'EnrollAge Data'!CW34/'EnrollAge Data'!EK34</f>
        <v>0.40483324134668452</v>
      </c>
      <c r="CX34" s="168">
        <f>+'EnrollAge Data'!CX34/'EnrollAge Data'!EL34</f>
        <v>0.42616640064009664</v>
      </c>
      <c r="CY34" s="168">
        <f>+'EnrollAge Data'!CY34/'EnrollAge Data'!EM34</f>
        <v>0.43710554657011286</v>
      </c>
      <c r="CZ34" s="168">
        <f>+'EnrollAge Data'!CZ34/'EnrollAge Data'!EN34</f>
        <v>0.4213877804592483</v>
      </c>
      <c r="DA34" s="166">
        <f>+'EnrollAge Data'!DA34/'EnrollAge Data'!EC34</f>
        <v>8.3000712118582697E-3</v>
      </c>
      <c r="DB34" s="165">
        <f>+'EnrollAge Data'!DB34/'EnrollAge Data'!ED34</f>
        <v>6.9365271760653806E-3</v>
      </c>
      <c r="DC34" s="165">
        <f>+'EnrollAge Data'!DC34/'EnrollAge Data'!EE34</f>
        <v>1.0465164677690767E-2</v>
      </c>
      <c r="DD34" s="165">
        <f>+'EnrollAge Data'!DD34/'EnrollAge Data'!EF34</f>
        <v>6.734046373092069E-3</v>
      </c>
      <c r="DE34" s="165">
        <f>+'EnrollAge Data'!DE34/'EnrollAge Data'!EG34</f>
        <v>5.8103453184160329E-3</v>
      </c>
      <c r="DF34" s="165">
        <f>+'EnrollAge Data'!DF34/'EnrollAge Data'!EH34</f>
        <v>4.6870591186029742E-3</v>
      </c>
      <c r="DG34" s="165">
        <f>+'EnrollAge Data'!DG34/'EnrollAge Data'!EI34</f>
        <v>4.8716413103104669E-3</v>
      </c>
      <c r="DH34" s="165">
        <f>+'EnrollAge Data'!DH34/'EnrollAge Data'!EJ34</f>
        <v>2.6045702459094248E-3</v>
      </c>
      <c r="DI34" s="165">
        <f>+'EnrollAge Data'!DI34/'EnrollAge Data'!EK34</f>
        <v>3.4347157612552234E-3</v>
      </c>
      <c r="DJ34" s="165">
        <f>+'EnrollAge Data'!DJ34/'EnrollAge Data'!EL34</f>
        <v>3.751586974359393E-3</v>
      </c>
      <c r="DK34" s="165">
        <f>+'EnrollAge Data'!DK34/'EnrollAge Data'!EM34</f>
        <v>3.8485144425444199E-3</v>
      </c>
      <c r="DL34" s="165">
        <f>+'EnrollAge Data'!DL34/'EnrollAge Data'!EN34</f>
        <v>3.0584693316766626E-3</v>
      </c>
      <c r="DM34" s="179" t="e">
        <f>+'EnrollAge Data'!DM34/'EnrollAge Data'!EA34</f>
        <v>#DIV/0!</v>
      </c>
      <c r="DN34" s="180" t="e">
        <f>+'EnrollAge Data'!DN34/'EnrollAge Data'!EB34</f>
        <v>#DIV/0!</v>
      </c>
      <c r="DO34" s="170">
        <f>+'EnrollAge Data'!DO34/'EnrollAge Data'!EC34</f>
        <v>1.4092766909824245E-2</v>
      </c>
      <c r="DP34" s="170">
        <f>+'EnrollAge Data'!DP34/'EnrollAge Data'!ED34</f>
        <v>9.6547337597657421E-3</v>
      </c>
      <c r="DQ34" s="170">
        <f>+'EnrollAge Data'!DQ34/'EnrollAge Data'!EE34</f>
        <v>1.3283623801114303E-2</v>
      </c>
      <c r="DR34" s="170">
        <f>+'EnrollAge Data'!DR34/'EnrollAge Data'!EF34</f>
        <v>4.0857531359818226E-2</v>
      </c>
      <c r="DS34" s="170">
        <f>+'EnrollAge Data'!DS34/'EnrollAge Data'!EG34</f>
        <v>9.8898283371765313E-3</v>
      </c>
      <c r="DT34" s="170">
        <f>+'EnrollAge Data'!DT34/'EnrollAge Data'!EH34</f>
        <v>3.6336465006427072E-2</v>
      </c>
      <c r="DU34" s="170">
        <f>+'EnrollAge Data'!DU34/'EnrollAge Data'!EI34</f>
        <v>5.3145177930659631E-3</v>
      </c>
      <c r="DV34" s="170">
        <f>+'EnrollAge Data'!DV34/'EnrollAge Data'!EJ34</f>
        <v>2.5745751950928095E-3</v>
      </c>
      <c r="DW34" s="170">
        <f>+'EnrollAge Data'!DW34/'EnrollAge Data'!EK34</f>
        <v>2.7990223133328076E-3</v>
      </c>
      <c r="DX34" s="170">
        <f>+'EnrollAge Data'!DX34/'EnrollAge Data'!EL34</f>
        <v>2.3350465172291327E-3</v>
      </c>
      <c r="DY34" s="170">
        <f>+'EnrollAge Data'!DY34/'EnrollAge Data'!EM34</f>
        <v>2.4048390147494219E-3</v>
      </c>
      <c r="DZ34" s="170">
        <f>+'EnrollAge Data'!DZ34/'EnrollAge Data'!EN34</f>
        <v>3.2097998454835804E-3</v>
      </c>
    </row>
    <row r="35" spans="1:130">
      <c r="A35" s="181" t="s">
        <v>64</v>
      </c>
      <c r="B35" s="165" t="e">
        <f>+'EnrollAge Data'!B35/'EnrollAge Data'!EA35</f>
        <v>#DIV/0!</v>
      </c>
      <c r="C35" s="165" t="e">
        <f>+'EnrollAge Data'!C35/'EnrollAge Data'!EB35</f>
        <v>#DIV/0!</v>
      </c>
      <c r="D35" s="165">
        <f>+'EnrollAge Data'!D35/'EnrollAge Data'!EC35</f>
        <v>3.2786633849362437E-2</v>
      </c>
      <c r="E35" s="165">
        <f>+'EnrollAge Data'!E35/'EnrollAge Data'!ED35</f>
        <v>3.2981272486408621E-2</v>
      </c>
      <c r="F35" s="165">
        <f>+'EnrollAge Data'!F35/'EnrollAge Data'!EE35</f>
        <v>4.799318568994889E-2</v>
      </c>
      <c r="G35" s="165">
        <f>+'EnrollAge Data'!G35/'EnrollAge Data'!EF35</f>
        <v>6.6488906904130063E-2</v>
      </c>
      <c r="H35" s="165">
        <f>+'EnrollAge Data'!H35/'EnrollAge Data'!EG35</f>
        <v>6.2392088668304549E-2</v>
      </c>
      <c r="I35" s="165">
        <f>+'EnrollAge Data'!I35/'EnrollAge Data'!EH35</f>
        <v>5.9939563387839248E-2</v>
      </c>
      <c r="J35" s="165">
        <f>+'EnrollAge Data'!J35/'EnrollAge Data'!EI35</f>
        <v>6.2716663436901146E-2</v>
      </c>
      <c r="K35" s="165">
        <f>+'EnrollAge Data'!K35/'EnrollAge Data'!EJ35</f>
        <v>7.3391432600365736E-2</v>
      </c>
      <c r="L35" s="165">
        <f>+'EnrollAge Data'!L35/'EnrollAge Data'!EK35</f>
        <v>6.5951816338454136E-2</v>
      </c>
      <c r="M35" s="165">
        <f>+'EnrollAge Data'!M35/'EnrollAge Data'!EL35</f>
        <v>9.3773988262775165E-2</v>
      </c>
      <c r="N35" s="165">
        <f>+'EnrollAge Data'!N35/'EnrollAge Data'!EM35</f>
        <v>0.10175387488968667</v>
      </c>
      <c r="O35" s="165">
        <f>+'EnrollAge Data'!O35/'EnrollAge Data'!EN35</f>
        <v>8.911846511891923E-2</v>
      </c>
      <c r="P35" s="166" t="e">
        <f>+'EnrollAge Data'!P35/'EnrollAge Data'!EA35</f>
        <v>#DIV/0!</v>
      </c>
      <c r="Q35" s="165" t="e">
        <f>+'EnrollAge Data'!Q35/'EnrollAge Data'!EB35</f>
        <v>#DIV/0!</v>
      </c>
      <c r="R35" s="165">
        <f>+'EnrollAge Data'!R35/'EnrollAge Data'!EC35</f>
        <v>0.58537483035447291</v>
      </c>
      <c r="S35" s="165">
        <f>+'EnrollAge Data'!S35/'EnrollAge Data'!ED35</f>
        <v>0.60389173224071402</v>
      </c>
      <c r="T35" s="165">
        <f>+'EnrollAge Data'!T35/'EnrollAge Data'!EE35</f>
        <v>0.60638500851788757</v>
      </c>
      <c r="U35" s="165">
        <f>+'EnrollAge Data'!U35/'EnrollAge Data'!EF35</f>
        <v>0.62688183620345683</v>
      </c>
      <c r="V35" s="165">
        <f>+'EnrollAge Data'!V35/'EnrollAge Data'!EG35</f>
        <v>0.65158331837787997</v>
      </c>
      <c r="W35" s="165">
        <f>+'EnrollAge Data'!W35/'EnrollAge Data'!EH35</f>
        <v>0.62535513569996326</v>
      </c>
      <c r="X35" s="165">
        <f>+'EnrollAge Data'!X35/'EnrollAge Data'!EI35</f>
        <v>0.60104321426264451</v>
      </c>
      <c r="Y35" s="165">
        <f>+'EnrollAge Data'!Y35/'EnrollAge Data'!EJ35</f>
        <v>0.55463872321130492</v>
      </c>
      <c r="Z35" s="165">
        <f>+'EnrollAge Data'!Z35/'EnrollAge Data'!EK35</f>
        <v>0.55271775686251401</v>
      </c>
      <c r="AA35" s="165">
        <f>+'EnrollAge Data'!AA35/'EnrollAge Data'!EL35</f>
        <v>0.51690011803257041</v>
      </c>
      <c r="AB35" s="165">
        <f>+'EnrollAge Data'!AB35/'EnrollAge Data'!EM35</f>
        <v>0.53835905169089993</v>
      </c>
      <c r="AC35" s="165">
        <f>+'EnrollAge Data'!AC35/'EnrollAge Data'!EN35</f>
        <v>0.45050046356738754</v>
      </c>
      <c r="AD35" s="166" t="e">
        <f>+'EnrollAge Data'!AD35/'EnrollAge Data'!EA35</f>
        <v>#DIV/0!</v>
      </c>
      <c r="AE35" s="165" t="e">
        <f>+'EnrollAge Data'!AE35/'EnrollAge Data'!EB35</f>
        <v>#DIV/0!</v>
      </c>
      <c r="AF35" s="165">
        <f>+'EnrollAge Data'!AF35/'EnrollAge Data'!EC35</f>
        <v>0.24723391530375174</v>
      </c>
      <c r="AG35" s="165">
        <f>+'EnrollAge Data'!AG35/'EnrollAge Data'!ED35</f>
        <v>0.24157551451798551</v>
      </c>
      <c r="AH35" s="165">
        <f>+'EnrollAge Data'!AH35/'EnrollAge Data'!EE35</f>
        <v>0.22775468483816014</v>
      </c>
      <c r="AI35" s="165">
        <f>+'EnrollAge Data'!AI35/'EnrollAge Data'!EF35</f>
        <v>0.19408325997048598</v>
      </c>
      <c r="AJ35" s="165">
        <f>+'EnrollAge Data'!AJ35/'EnrollAge Data'!EG35</f>
        <v>0.18929890897389087</v>
      </c>
      <c r="AK35" s="165">
        <f>+'EnrollAge Data'!AK35/'EnrollAge Data'!EH35</f>
        <v>0.17968313140726933</v>
      </c>
      <c r="AL35" s="165">
        <f>+'EnrollAge Data'!AL35/'EnrollAge Data'!EI35</f>
        <v>0.22619124518226644</v>
      </c>
      <c r="AM35" s="165">
        <f>+'EnrollAge Data'!AM35/'EnrollAge Data'!EJ35</f>
        <v>0.25538265293411266</v>
      </c>
      <c r="AN35" s="165">
        <f>+'EnrollAge Data'!AN35/'EnrollAge Data'!EK35</f>
        <v>0.23848801300084937</v>
      </c>
      <c r="AO35" s="165">
        <f>+'EnrollAge Data'!AO35/'EnrollAge Data'!EL35</f>
        <v>0.25490082787879786</v>
      </c>
      <c r="AP35" s="165">
        <f>+'EnrollAge Data'!AP35/'EnrollAge Data'!EM35</f>
        <v>0.24750884648668101</v>
      </c>
      <c r="AQ35" s="166" t="e">
        <f>+'EnrollAge Data'!AQ35/'EnrollAge Data'!EA35</f>
        <v>#DIV/0!</v>
      </c>
      <c r="AR35" s="165" t="e">
        <f>+'EnrollAge Data'!AR35/'EnrollAge Data'!EB35</f>
        <v>#DIV/0!</v>
      </c>
      <c r="AS35" s="165">
        <f>+'EnrollAge Data'!AS35/'EnrollAge Data'!EC35</f>
        <v>0.12971269523612358</v>
      </c>
      <c r="AT35" s="165">
        <f>+'EnrollAge Data'!AT35/'EnrollAge Data'!ED35</f>
        <v>0.1173962458103794</v>
      </c>
      <c r="AU35" s="165">
        <f>+'EnrollAge Data'!AU35/'EnrollAge Data'!EE35</f>
        <v>0.11444633730834752</v>
      </c>
      <c r="AV35" s="165">
        <f>+'EnrollAge Data'!AV35/'EnrollAge Data'!EF35</f>
        <v>0.11112729667935474</v>
      </c>
      <c r="AW35" s="165">
        <f>+'EnrollAge Data'!AW35/'EnrollAge Data'!EG35</f>
        <v>9.1558316985475674E-2</v>
      </c>
      <c r="AX35" s="165">
        <f>+'EnrollAge Data'!AX35/'EnrollAge Data'!EH35</f>
        <v>7.8499816430850911E-2</v>
      </c>
      <c r="AY35" s="165">
        <f>+'EnrollAge Data'!AY35/'EnrollAge Data'!EI35</f>
        <v>0.10083327950390801</v>
      </c>
      <c r="AZ35" s="165">
        <f>+'EnrollAge Data'!AZ35/'EnrollAge Data'!EJ35</f>
        <v>0.11364734841123916</v>
      </c>
      <c r="BA35" s="165">
        <f>+'EnrollAge Data'!BA35/'EnrollAge Data'!EK35</f>
        <v>9.6995762940705721E-2</v>
      </c>
      <c r="BB35" s="165">
        <f>+'EnrollAge Data'!BB35/'EnrollAge Data'!EL35</f>
        <v>0.12575421161671604</v>
      </c>
      <c r="BC35" s="165">
        <f>+'EnrollAge Data'!BC35/'EnrollAge Data'!EM35</f>
        <v>0.11143146007728359</v>
      </c>
      <c r="BD35" s="166" t="e">
        <f>+'EnrollAge Data'!BD35/'EnrollAge Data'!EA35</f>
        <v>#DIV/0!</v>
      </c>
      <c r="BE35" s="165" t="e">
        <f>+'EnrollAge Data'!BE35/'EnrollAge Data'!EB35</f>
        <v>#DIV/0!</v>
      </c>
      <c r="BF35" s="165">
        <f>+'EnrollAge Data'!BF35/'EnrollAge Data'!EC35</f>
        <v>0.96232144089434823</v>
      </c>
      <c r="BG35" s="165">
        <f>+'EnrollAge Data'!BG35/'EnrollAge Data'!ED35</f>
        <v>0.96286349256907899</v>
      </c>
      <c r="BH35" s="165">
        <f>+'EnrollAge Data'!BH35/'EnrollAge Data'!EE35</f>
        <v>0.94858603066439517</v>
      </c>
      <c r="BI35" s="165">
        <f>+'EnrollAge Data'!BI35/'EnrollAge Data'!EF35</f>
        <v>0.93209239285329748</v>
      </c>
      <c r="BJ35" s="165">
        <f>+'EnrollAge Data'!BJ35/'EnrollAge Data'!EG35</f>
        <v>0.93244054433724655</v>
      </c>
      <c r="BK35" s="165">
        <f>+'EnrollAge Data'!BK35/'EnrollAge Data'!EH35</f>
        <v>0.8835380835380835</v>
      </c>
      <c r="BL35" s="165">
        <f>+'EnrollAge Data'!BL35/'EnrollAge Data'!EI35</f>
        <v>0.928067738948819</v>
      </c>
      <c r="BM35" s="165">
        <f>+'EnrollAge Data'!BM35/'EnrollAge Data'!EJ35</f>
        <v>0.92366872455665672</v>
      </c>
      <c r="BN35" s="165">
        <f>+'EnrollAge Data'!BN35/'EnrollAge Data'!EK35</f>
        <v>0.8882015328040691</v>
      </c>
      <c r="BO35" s="165">
        <f>+'EnrollAge Data'!BO35/'EnrollAge Data'!EL35</f>
        <v>0.89755515752808435</v>
      </c>
      <c r="BP35" s="165">
        <f>+'EnrollAge Data'!BP35/'EnrollAge Data'!EM35</f>
        <v>0.89729935825486451</v>
      </c>
      <c r="BQ35" s="166">
        <f>+'EnrollAge Data'!BQ35/'EnrollAge Data'!EC35</f>
        <v>0.35393615960864599</v>
      </c>
      <c r="BR35" s="165">
        <f>+'EnrollAge Data'!BR35/'EnrollAge Data'!ED35</f>
        <v>0.34219879975966239</v>
      </c>
      <c r="BS35" s="165">
        <f>+'EnrollAge Data'!BS35/'EnrollAge Data'!EE35</f>
        <v>0.32301873935264053</v>
      </c>
      <c r="BT35" s="165">
        <f>+'EnrollAge Data'!BT35/'EnrollAge Data'!EF35</f>
        <v>0.28463940313254082</v>
      </c>
      <c r="BU35" s="165">
        <f>+'EnrollAge Data'!BU35/'EnrollAge Data'!EG35</f>
        <v>0.27229239252186077</v>
      </c>
      <c r="BV35" s="165">
        <f>+'EnrollAge Data'!BV35/'EnrollAge Data'!EH35</f>
        <v>0.24320370527267079</v>
      </c>
      <c r="BW35" s="165">
        <f>+'EnrollAge Data'!BW35/'EnrollAge Data'!EI35</f>
        <v>0.30558964752492301</v>
      </c>
      <c r="BX35" s="165">
        <f>+'EnrollAge Data'!BX35/'EnrollAge Data'!EJ35</f>
        <v>0.34295010737900555</v>
      </c>
      <c r="BY35" s="165">
        <f>+'EnrollAge Data'!BY35/'EnrollAge Data'!EK35</f>
        <v>0.31272737984770155</v>
      </c>
      <c r="BZ35" s="165">
        <f>+'EnrollAge Data'!BZ35/'EnrollAge Data'!EL35</f>
        <v>0.35343326207357639</v>
      </c>
      <c r="CA35" s="165">
        <f>+'EnrollAge Data'!CA35/'EnrollAge Data'!EM35</f>
        <v>0.33463281725257682</v>
      </c>
      <c r="CB35" s="165">
        <f>+'EnrollAge Data'!CB35/'EnrollAge Data'!EN35</f>
        <v>0.4178577510359312</v>
      </c>
      <c r="CC35" s="166">
        <f>+'EnrollAge Data'!CC35/'EnrollAge Data'!EC35</f>
        <v>1.326493839087863E-2</v>
      </c>
      <c r="CD35" s="165">
        <f>+'EnrollAge Data'!CD35/'EnrollAge Data'!ED35</f>
        <v>1.3160657019379031E-2</v>
      </c>
      <c r="CE35" s="165">
        <f>+'EnrollAge Data'!CE35/'EnrollAge Data'!EE35</f>
        <v>1.5352640545144803E-2</v>
      </c>
      <c r="CF35" s="165">
        <f>+'EnrollAge Data'!CF35/'EnrollAge Data'!EF35</f>
        <v>1.6815397964418492E-2</v>
      </c>
      <c r="CG35" s="165">
        <f>+'EnrollAge Data'!CG35/'EnrollAge Data'!EG35</f>
        <v>1.5684660655605819E-2</v>
      </c>
      <c r="CH35" s="165">
        <f>+'EnrollAge Data'!CH35/'EnrollAge Data'!EH35</f>
        <v>1.3634951565986049E-2</v>
      </c>
      <c r="CI35" s="165">
        <f>+'EnrollAge Data'!CI35/'EnrollAge Data'!EI35</f>
        <v>1.9502400792369142E-2</v>
      </c>
      <c r="CJ35" s="165">
        <f>+'EnrollAge Data'!CJ35/'EnrollAge Data'!EJ35</f>
        <v>2.3648295140290296E-2</v>
      </c>
      <c r="CK35" s="165">
        <f>+'EnrollAge Data'!CK35/'EnrollAge Data'!EK35</f>
        <v>2.0404656346506022E-2</v>
      </c>
      <c r="CL35" s="165">
        <f>+'EnrollAge Data'!CL35/'EnrollAge Data'!EL35</f>
        <v>2.4964301337977599E-2</v>
      </c>
      <c r="CM35" s="165">
        <f>+'EnrollAge Data'!CM35/'EnrollAge Data'!EM35</f>
        <v>2.2178334889858028E-2</v>
      </c>
      <c r="CN35" s="165">
        <f>+'EnrollAge Data'!CN35/'EnrollAge Data'!EN35</f>
        <v>3.8076857580745874E-2</v>
      </c>
      <c r="CO35" s="167">
        <f>+'EnrollAge Data'!CO35/'EnrollAge Data'!EC35</f>
        <v>0.36720109799952461</v>
      </c>
      <c r="CP35" s="168">
        <f>+'EnrollAge Data'!CP35/'EnrollAge Data'!ED35</f>
        <v>0.3553594567790414</v>
      </c>
      <c r="CQ35" s="168">
        <f>+'EnrollAge Data'!CQ35/'EnrollAge Data'!EE35</f>
        <v>0.33837137989778537</v>
      </c>
      <c r="CR35" s="168">
        <f>+'EnrollAge Data'!CR35/'EnrollAge Data'!EF35</f>
        <v>0.30145480109695927</v>
      </c>
      <c r="CS35" s="168">
        <f>+'EnrollAge Data'!CS35/'EnrollAge Data'!EG35</f>
        <v>0.28797705317746658</v>
      </c>
      <c r="CT35" s="168">
        <f>+'EnrollAge Data'!CT35/'EnrollAge Data'!EH35</f>
        <v>0.25683865683865686</v>
      </c>
      <c r="CU35" s="168">
        <f>+'EnrollAge Data'!CU35/'EnrollAge Data'!EI35</f>
        <v>0.32509204831729216</v>
      </c>
      <c r="CV35" s="168">
        <f>+'EnrollAge Data'!CV35/'EnrollAge Data'!EJ35</f>
        <v>0.36659840251929582</v>
      </c>
      <c r="CW35" s="168">
        <f>+'EnrollAge Data'!CW35/'EnrollAge Data'!EK35</f>
        <v>0.33313203619420756</v>
      </c>
      <c r="CX35" s="168">
        <f>+'EnrollAge Data'!CX35/'EnrollAge Data'!EL35</f>
        <v>0.37839756341155401</v>
      </c>
      <c r="CY35" s="168">
        <f>+'EnrollAge Data'!CY35/'EnrollAge Data'!EM35</f>
        <v>0.35681115214243486</v>
      </c>
      <c r="CZ35" s="168">
        <f>+'EnrollAge Data'!CZ35/'EnrollAge Data'!EN35</f>
        <v>0.45593460861667706</v>
      </c>
      <c r="DA35" s="166">
        <f>+'EnrollAge Data'!DA35/'EnrollAge Data'!EC35</f>
        <v>9.7455125403507151E-3</v>
      </c>
      <c r="DB35" s="165">
        <f>+'EnrollAge Data'!DB35/'EnrollAge Data'!ED35</f>
        <v>3.6123035493235076E-3</v>
      </c>
      <c r="DC35" s="165">
        <f>+'EnrollAge Data'!DC35/'EnrollAge Data'!EE35</f>
        <v>3.8296422487223169E-3</v>
      </c>
      <c r="DD35" s="165">
        <f>+'EnrollAge Data'!DD35/'EnrollAge Data'!EF35</f>
        <v>3.7557555528814181E-3</v>
      </c>
      <c r="DE35" s="165">
        <f>+'EnrollAge Data'!DE35/'EnrollAge Data'!EG35</f>
        <v>2.5713065702916622E-3</v>
      </c>
      <c r="DF35" s="165">
        <f>+'EnrollAge Data'!DF35/'EnrollAge Data'!EH35</f>
        <v>1.3442909994634132E-3</v>
      </c>
      <c r="DG35" s="165">
        <f>+'EnrollAge Data'!DG35/'EnrollAge Data'!EI35</f>
        <v>1.9324763688822859E-3</v>
      </c>
      <c r="DH35" s="165">
        <f>+'EnrollAge Data'!DH35/'EnrollAge Data'!EJ35</f>
        <v>2.4315988260559768E-3</v>
      </c>
      <c r="DI35" s="165">
        <f>+'EnrollAge Data'!DI35/'EnrollAge Data'!EK35</f>
        <v>2.3517397473475418E-3</v>
      </c>
      <c r="DJ35" s="165">
        <f>+'EnrollAge Data'!DJ35/'EnrollAge Data'!EL35</f>
        <v>2.2574760839599514E-3</v>
      </c>
      <c r="DK35" s="165">
        <f>+'EnrollAge Data'!DK35/'EnrollAge Data'!EM35</f>
        <v>2.1291544215297355E-3</v>
      </c>
      <c r="DL35" s="165">
        <f>+'EnrollAge Data'!DL35/'EnrollAge Data'!EN35</f>
        <v>2.5808404760553254E-3</v>
      </c>
      <c r="DM35" s="179" t="e">
        <f>+'EnrollAge Data'!DM35/'EnrollAge Data'!EA35</f>
        <v>#DIV/0!</v>
      </c>
      <c r="DN35" s="180" t="e">
        <f>+'EnrollAge Data'!DN35/'EnrollAge Data'!EB35</f>
        <v>#DIV/0!</v>
      </c>
      <c r="DO35" s="170">
        <f>+'EnrollAge Data'!DO35/'EnrollAge Data'!EC35</f>
        <v>4.891925256289344E-3</v>
      </c>
      <c r="DP35" s="170">
        <f>+'EnrollAge Data'!DP35/'EnrollAge Data'!ED35</f>
        <v>4.1552349445124117E-3</v>
      </c>
      <c r="DQ35" s="170">
        <f>+'EnrollAge Data'!DQ35/'EnrollAge Data'!EE35</f>
        <v>3.4207836456558774E-3</v>
      </c>
      <c r="DR35" s="170">
        <f>+'EnrollAge Data'!DR35/'EnrollAge Data'!EF35</f>
        <v>1.4187002425724076E-3</v>
      </c>
      <c r="DS35" s="170">
        <f>+'EnrollAge Data'!DS35/'EnrollAge Data'!EG35</f>
        <v>5.1673669944489482E-3</v>
      </c>
      <c r="DT35" s="170">
        <f>+'EnrollAge Data'!DT35/'EnrollAge Data'!EH35</f>
        <v>5.6522353074077214E-2</v>
      </c>
      <c r="DU35" s="170">
        <f>+'EnrollAge Data'!DU35/'EnrollAge Data'!EI35</f>
        <v>9.2155976142798707E-3</v>
      </c>
      <c r="DV35" s="170">
        <f>+'EnrollAge Data'!DV35/'EnrollAge Data'!EJ35</f>
        <v>2.9398428429775127E-3</v>
      </c>
      <c r="DW35" s="170">
        <f>+'EnrollAge Data'!DW35/'EnrollAge Data'!EK35</f>
        <v>1.551460877164558E-3</v>
      </c>
      <c r="DX35" s="170">
        <f>+'EnrollAge Data'!DX35/'EnrollAge Data'!EL35</f>
        <v>8.6708542091405091E-3</v>
      </c>
      <c r="DY35" s="170">
        <f>+'EnrollAge Data'!DY35/'EnrollAge Data'!EM35</f>
        <v>9.4676685544883604E-4</v>
      </c>
      <c r="DZ35" s="170">
        <f>+'EnrollAge Data'!DZ35/'EnrollAge Data'!EN35</f>
        <v>1.8656222209608145E-3</v>
      </c>
    </row>
    <row r="36" spans="1:130">
      <c r="A36" s="181" t="s">
        <v>66</v>
      </c>
      <c r="B36" s="165" t="e">
        <f>+'EnrollAge Data'!B36/'EnrollAge Data'!EA36</f>
        <v>#DIV/0!</v>
      </c>
      <c r="C36" s="165" t="e">
        <f>+'EnrollAge Data'!C36/'EnrollAge Data'!EB36</f>
        <v>#DIV/0!</v>
      </c>
      <c r="D36" s="165">
        <f>+'EnrollAge Data'!D36/'EnrollAge Data'!EC36</f>
        <v>1.6560020285185849E-2</v>
      </c>
      <c r="E36" s="165">
        <f>+'EnrollAge Data'!E36/'EnrollAge Data'!ED36</f>
        <v>2.4074476073209183E-2</v>
      </c>
      <c r="F36" s="165">
        <f>+'EnrollAge Data'!F36/'EnrollAge Data'!EE36</f>
        <v>3.0760538210869336E-2</v>
      </c>
      <c r="G36" s="165">
        <f>+'EnrollAge Data'!G36/'EnrollAge Data'!EF36</f>
        <v>4.1007319961943962E-2</v>
      </c>
      <c r="H36" s="165">
        <f>+'EnrollAge Data'!H36/'EnrollAge Data'!EG36</f>
        <v>4.3664805052115424E-2</v>
      </c>
      <c r="I36" s="165">
        <f>+'EnrollAge Data'!I36/'EnrollAge Data'!EH36</f>
        <v>4.5129362843398989E-2</v>
      </c>
      <c r="J36" s="165">
        <f>+'EnrollAge Data'!J36/'EnrollAge Data'!EI36</f>
        <v>4.7214077095195227E-2</v>
      </c>
      <c r="K36" s="165">
        <f>+'EnrollAge Data'!K36/'EnrollAge Data'!EJ36</f>
        <v>5.5030101985181441E-2</v>
      </c>
      <c r="L36" s="165">
        <f>+'EnrollAge Data'!L36/'EnrollAge Data'!EK36</f>
        <v>6.9737981964070161E-2</v>
      </c>
      <c r="M36" s="165">
        <f>+'EnrollAge Data'!M36/'EnrollAge Data'!EL36</f>
        <v>7.0799225145285263E-2</v>
      </c>
      <c r="N36" s="165">
        <f>+'EnrollAge Data'!N36/'EnrollAge Data'!EM36</f>
        <v>5.4044485450902666E-2</v>
      </c>
      <c r="O36" s="165">
        <f>+'EnrollAge Data'!O36/'EnrollAge Data'!EN36</f>
        <v>6.4406938248705886E-2</v>
      </c>
      <c r="P36" s="166" t="e">
        <f>+'EnrollAge Data'!P36/'EnrollAge Data'!EA36</f>
        <v>#DIV/0!</v>
      </c>
      <c r="Q36" s="165" t="e">
        <f>+'EnrollAge Data'!Q36/'EnrollAge Data'!EB36</f>
        <v>#DIV/0!</v>
      </c>
      <c r="R36" s="165">
        <f>+'EnrollAge Data'!R36/'EnrollAge Data'!EC36</f>
        <v>0.50055933416860565</v>
      </c>
      <c r="S36" s="165">
        <f>+'EnrollAge Data'!S36/'EnrollAge Data'!ED36</f>
        <v>0.49709789575200264</v>
      </c>
      <c r="T36" s="165">
        <f>+'EnrollAge Data'!T36/'EnrollAge Data'!EE36</f>
        <v>0.47488633974561129</v>
      </c>
      <c r="U36" s="165">
        <f>+'EnrollAge Data'!U36/'EnrollAge Data'!EF36</f>
        <v>0.48770298170333121</v>
      </c>
      <c r="V36" s="165">
        <f>+'EnrollAge Data'!V36/'EnrollAge Data'!EG36</f>
        <v>0.50171001196519338</v>
      </c>
      <c r="W36" s="165">
        <f>+'EnrollAge Data'!W36/'EnrollAge Data'!EH36</f>
        <v>0.51038655069325689</v>
      </c>
      <c r="X36" s="165">
        <f>+'EnrollAge Data'!X36/'EnrollAge Data'!EI36</f>
        <v>0.51099230321678646</v>
      </c>
      <c r="Y36" s="165">
        <f>+'EnrollAge Data'!Y36/'EnrollAge Data'!EJ36</f>
        <v>0.51885319758265847</v>
      </c>
      <c r="Z36" s="165">
        <f>+'EnrollAge Data'!Z36/'EnrollAge Data'!EK36</f>
        <v>0.51192217567279696</v>
      </c>
      <c r="AA36" s="165">
        <f>+'EnrollAge Data'!AA36/'EnrollAge Data'!EL36</f>
        <v>0.51596836009914804</v>
      </c>
      <c r="AB36" s="165">
        <f>+'EnrollAge Data'!AB36/'EnrollAge Data'!EM36</f>
        <v>0.54031879541144889</v>
      </c>
      <c r="AC36" s="165">
        <f>+'EnrollAge Data'!AC36/'EnrollAge Data'!EN36</f>
        <v>0.55864295208557502</v>
      </c>
      <c r="AD36" s="166" t="e">
        <f>+'EnrollAge Data'!AD36/'EnrollAge Data'!EA36</f>
        <v>#DIV/0!</v>
      </c>
      <c r="AE36" s="165" t="e">
        <f>+'EnrollAge Data'!AE36/'EnrollAge Data'!EB36</f>
        <v>#DIV/0!</v>
      </c>
      <c r="AF36" s="165">
        <f>+'EnrollAge Data'!AF36/'EnrollAge Data'!EC36</f>
        <v>0.23998418948750075</v>
      </c>
      <c r="AG36" s="165">
        <f>+'EnrollAge Data'!AG36/'EnrollAge Data'!ED36</f>
        <v>0.23992270545154323</v>
      </c>
      <c r="AH36" s="165">
        <f>+'EnrollAge Data'!AH36/'EnrollAge Data'!EE36</f>
        <v>0.24127181225691161</v>
      </c>
      <c r="AI36" s="165">
        <f>+'EnrollAge Data'!AI36/'EnrollAge Data'!EF36</f>
        <v>0.2292811421988363</v>
      </c>
      <c r="AJ36" s="165">
        <f>+'EnrollAge Data'!AJ36/'EnrollAge Data'!EG36</f>
        <v>0.21502463134489425</v>
      </c>
      <c r="AK36" s="165">
        <f>+'EnrollAge Data'!AK36/'EnrollAge Data'!EH36</f>
        <v>0.20852761340009596</v>
      </c>
      <c r="AL36" s="165">
        <f>+'EnrollAge Data'!AL36/'EnrollAge Data'!EI36</f>
        <v>0.21024172935921892</v>
      </c>
      <c r="AM36" s="165">
        <f>+'EnrollAge Data'!AM36/'EnrollAge Data'!EJ36</f>
        <v>0.21069954832674284</v>
      </c>
      <c r="AN36" s="165">
        <f>+'EnrollAge Data'!AN36/'EnrollAge Data'!EK36</f>
        <v>0.21241212809770646</v>
      </c>
      <c r="AO36" s="165">
        <f>+'EnrollAge Data'!AO36/'EnrollAge Data'!EL36</f>
        <v>0.222361952967152</v>
      </c>
      <c r="AP36" s="165">
        <f>+'EnrollAge Data'!AP36/'EnrollAge Data'!EM36</f>
        <v>0.22977891379971624</v>
      </c>
      <c r="AQ36" s="166" t="e">
        <f>+'EnrollAge Data'!AQ36/'EnrollAge Data'!EA36</f>
        <v>#DIV/0!</v>
      </c>
      <c r="AR36" s="165" t="e">
        <f>+'EnrollAge Data'!AR36/'EnrollAge Data'!EB36</f>
        <v>#DIV/0!</v>
      </c>
      <c r="AS36" s="165">
        <f>+'EnrollAge Data'!AS36/'EnrollAge Data'!EC36</f>
        <v>0.22041868026967365</v>
      </c>
      <c r="AT36" s="165">
        <f>+'EnrollAge Data'!AT36/'EnrollAge Data'!ED36</f>
        <v>0.22008661829233139</v>
      </c>
      <c r="AU36" s="165">
        <f>+'EnrollAge Data'!AU36/'EnrollAge Data'!EE36</f>
        <v>0.22924550614947967</v>
      </c>
      <c r="AV36" s="165">
        <f>+'EnrollAge Data'!AV36/'EnrollAge Data'!EF36</f>
        <v>0.22479596657799869</v>
      </c>
      <c r="AW36" s="165">
        <f>+'EnrollAge Data'!AW36/'EnrollAge Data'!EG36</f>
        <v>0.22240914440716869</v>
      </c>
      <c r="AX36" s="165">
        <f>+'EnrollAge Data'!AX36/'EnrollAge Data'!EH36</f>
        <v>0.21587232262588732</v>
      </c>
      <c r="AY36" s="165">
        <f>+'EnrollAge Data'!AY36/'EnrollAge Data'!EI36</f>
        <v>0.21588912463925852</v>
      </c>
      <c r="AZ36" s="165">
        <f>+'EnrollAge Data'!AZ36/'EnrollAge Data'!EJ36</f>
        <v>0.20466193375841507</v>
      </c>
      <c r="BA36" s="165">
        <f>+'EnrollAge Data'!BA36/'EnrollAge Data'!EK36</f>
        <v>0.19642973798196406</v>
      </c>
      <c r="BB36" s="165">
        <f>+'EnrollAge Data'!BB36/'EnrollAge Data'!EL36</f>
        <v>0.18422847799370951</v>
      </c>
      <c r="BC36" s="165">
        <f>+'EnrollAge Data'!BC36/'EnrollAge Data'!EM36</f>
        <v>0.17107024173843541</v>
      </c>
      <c r="BD36" s="166" t="e">
        <f>+'EnrollAge Data'!BD36/'EnrollAge Data'!EA36</f>
        <v>#DIV/0!</v>
      </c>
      <c r="BE36" s="165" t="e">
        <f>+'EnrollAge Data'!BE36/'EnrollAge Data'!EB36</f>
        <v>#DIV/0!</v>
      </c>
      <c r="BF36" s="165">
        <f>+'EnrollAge Data'!BF36/'EnrollAge Data'!EC36</f>
        <v>0.96096220392578013</v>
      </c>
      <c r="BG36" s="165">
        <f>+'EnrollAge Data'!BG36/'EnrollAge Data'!ED36</f>
        <v>0.95710721949587729</v>
      </c>
      <c r="BH36" s="165">
        <f>+'EnrollAge Data'!BH36/'EnrollAge Data'!EE36</f>
        <v>0.94540365815200256</v>
      </c>
      <c r="BI36" s="165">
        <f>+'EnrollAge Data'!BI36/'EnrollAge Data'!EF36</f>
        <v>0.9417800904801662</v>
      </c>
      <c r="BJ36" s="165">
        <f>+'EnrollAge Data'!BJ36/'EnrollAge Data'!EG36</f>
        <v>0.93914378771725626</v>
      </c>
      <c r="BK36" s="165">
        <f>+'EnrollAge Data'!BK36/'EnrollAge Data'!EH36</f>
        <v>0.93478648671924014</v>
      </c>
      <c r="BL36" s="165">
        <f>+'EnrollAge Data'!BL36/'EnrollAge Data'!EI36</f>
        <v>0.93712315721526385</v>
      </c>
      <c r="BM36" s="165">
        <f>+'EnrollAge Data'!BM36/'EnrollAge Data'!EJ36</f>
        <v>0.93421467966781646</v>
      </c>
      <c r="BN36" s="165">
        <f>+'EnrollAge Data'!BN36/'EnrollAge Data'!EK36</f>
        <v>0.92076404175246751</v>
      </c>
      <c r="BO36" s="165">
        <f>+'EnrollAge Data'!BO36/'EnrollAge Data'!EL36</f>
        <v>0.9225587910600096</v>
      </c>
      <c r="BP36" s="165">
        <f>+'EnrollAge Data'!BP36/'EnrollAge Data'!EM36</f>
        <v>0.94116795094960048</v>
      </c>
      <c r="BQ36" s="166">
        <f>+'EnrollAge Data'!BQ36/'EnrollAge Data'!EC36</f>
        <v>0.41399304934073144</v>
      </c>
      <c r="BR36" s="165">
        <f>+'EnrollAge Data'!BR36/'EnrollAge Data'!ED36</f>
        <v>0.41767525613605549</v>
      </c>
      <c r="BS36" s="165">
        <f>+'EnrollAge Data'!BS36/'EnrollAge Data'!EE36</f>
        <v>0.42207702617470827</v>
      </c>
      <c r="BT36" s="165">
        <f>+'EnrollAge Data'!BT36/'EnrollAge Data'!EF36</f>
        <v>0.40283737516908402</v>
      </c>
      <c r="BU36" s="165">
        <f>+'EnrollAge Data'!BU36/'EnrollAge Data'!EG36</f>
        <v>0.39688741959357465</v>
      </c>
      <c r="BV36" s="165">
        <f>+'EnrollAge Data'!BV36/'EnrollAge Data'!EH36</f>
        <v>0.3659590566293075</v>
      </c>
      <c r="BW36" s="165">
        <f>+'EnrollAge Data'!BW36/'EnrollAge Data'!EI36</f>
        <v>0.36621520310071237</v>
      </c>
      <c r="BX36" s="165">
        <f>+'EnrollAge Data'!BX36/'EnrollAge Data'!EJ36</f>
        <v>0.35526081691450345</v>
      </c>
      <c r="BY36" s="165">
        <f>+'EnrollAge Data'!BY36/'EnrollAge Data'!EK36</f>
        <v>0.34663921039551232</v>
      </c>
      <c r="BZ36" s="165">
        <f>+'EnrollAge Data'!BZ36/'EnrollAge Data'!EL36</f>
        <v>0.35104355433356244</v>
      </c>
      <c r="CA36" s="165">
        <f>+'EnrollAge Data'!CA36/'EnrollAge Data'!EM36</f>
        <v>0.35368696039330438</v>
      </c>
      <c r="CB36" s="165">
        <f>+'EnrollAge Data'!CB36/'EnrollAge Data'!EN36</f>
        <v>0.33020526890804869</v>
      </c>
      <c r="CC36" s="166">
        <f>+'EnrollAge Data'!CC36/'EnrollAge Data'!EC36</f>
        <v>2.6154465724002148E-2</v>
      </c>
      <c r="CD36" s="165">
        <f>+'EnrollAge Data'!CD36/'EnrollAge Data'!ED36</f>
        <v>2.6996153065981503E-2</v>
      </c>
      <c r="CE36" s="165">
        <f>+'EnrollAge Data'!CE36/'EnrollAge Data'!EE36</f>
        <v>3.3483785346368131E-2</v>
      </c>
      <c r="CF36" s="165">
        <f>+'EnrollAge Data'!CF36/'EnrollAge Data'!EF36</f>
        <v>3.6311800607084374E-2</v>
      </c>
      <c r="CG36" s="165">
        <f>+'EnrollAge Data'!CG36/'EnrollAge Data'!EG36</f>
        <v>4.1682560486171562E-2</v>
      </c>
      <c r="CH36" s="165">
        <f>+'EnrollAge Data'!CH36/'EnrollAge Data'!EH36</f>
        <v>4.4132844506231318E-2</v>
      </c>
      <c r="CI36" s="165">
        <f>+'EnrollAge Data'!CI36/'EnrollAge Data'!EI36</f>
        <v>4.7839314091857738E-2</v>
      </c>
      <c r="CJ36" s="165">
        <f>+'EnrollAge Data'!CJ36/'EnrollAge Data'!EJ36</f>
        <v>4.841283050487543E-2</v>
      </c>
      <c r="CK36" s="165">
        <f>+'EnrollAge Data'!CK36/'EnrollAge Data'!EK36</f>
        <v>4.9230987715685577E-2</v>
      </c>
      <c r="CL36" s="165">
        <f>+'EnrollAge Data'!CL36/'EnrollAge Data'!EL36</f>
        <v>4.549928138474036E-2</v>
      </c>
      <c r="CM36" s="165">
        <f>+'EnrollAge Data'!CM36/'EnrollAge Data'!EM36</f>
        <v>4.0019740318258987E-2</v>
      </c>
      <c r="CN36" s="165">
        <f>+'EnrollAge Data'!CN36/'EnrollAge Data'!EN36</f>
        <v>3.6424980117068496E-2</v>
      </c>
      <c r="CO36" s="167">
        <f>+'EnrollAge Data'!CO36/'EnrollAge Data'!EC36</f>
        <v>0.4401475150647336</v>
      </c>
      <c r="CP36" s="168">
        <f>+'EnrollAge Data'!CP36/'EnrollAge Data'!ED36</f>
        <v>0.44467140920203702</v>
      </c>
      <c r="CQ36" s="168">
        <f>+'EnrollAge Data'!CQ36/'EnrollAge Data'!EE36</f>
        <v>0.45556081152107641</v>
      </c>
      <c r="CR36" s="168">
        <f>+'EnrollAge Data'!CR36/'EnrollAge Data'!EF36</f>
        <v>0.43914917577616835</v>
      </c>
      <c r="CS36" s="168">
        <f>+'EnrollAge Data'!CS36/'EnrollAge Data'!EG36</f>
        <v>0.43856998007974624</v>
      </c>
      <c r="CT36" s="168">
        <f>+'EnrollAge Data'!CT36/'EnrollAge Data'!EH36</f>
        <v>0.41009190113553878</v>
      </c>
      <c r="CU36" s="168">
        <f>+'EnrollAge Data'!CU36/'EnrollAge Data'!EI36</f>
        <v>0.41405451719257008</v>
      </c>
      <c r="CV36" s="168">
        <f>+'EnrollAge Data'!CV36/'EnrollAge Data'!EJ36</f>
        <v>0.40367364741937889</v>
      </c>
      <c r="CW36" s="168">
        <f>+'EnrollAge Data'!CW36/'EnrollAge Data'!EK36</f>
        <v>0.39587019811119789</v>
      </c>
      <c r="CX36" s="168">
        <f>+'EnrollAge Data'!CX36/'EnrollAge Data'!EL36</f>
        <v>0.39654283571830284</v>
      </c>
      <c r="CY36" s="168">
        <f>+'EnrollAge Data'!CY36/'EnrollAge Data'!EM36</f>
        <v>0.39370670071156338</v>
      </c>
      <c r="CZ36" s="168">
        <f>+'EnrollAge Data'!CZ36/'EnrollAge Data'!EN36</f>
        <v>0.36663024902511715</v>
      </c>
      <c r="DA36" s="166">
        <f>+'EnrollAge Data'!DA36/'EnrollAge Data'!EC36</f>
        <v>2.0255354692440785E-2</v>
      </c>
      <c r="DB36" s="165">
        <f>+'EnrollAge Data'!DB36/'EnrollAge Data'!ED36</f>
        <v>1.5337914541837631E-2</v>
      </c>
      <c r="DC36" s="165">
        <f>+'EnrollAge Data'!DC36/'EnrollAge Data'!EE36</f>
        <v>1.4956506885314831E-2</v>
      </c>
      <c r="DD36" s="165">
        <f>+'EnrollAge Data'!DD36/'EnrollAge Data'!EF36</f>
        <v>1.4927933000666627E-2</v>
      </c>
      <c r="DE36" s="165">
        <f>+'EnrollAge Data'!DE36/'EnrollAge Data'!EG36</f>
        <v>1.510320386798512E-2</v>
      </c>
      <c r="DF36" s="165">
        <f>+'EnrollAge Data'!DF36/'EnrollAge Data'!EH36</f>
        <v>1.4308034890444497E-2</v>
      </c>
      <c r="DG36" s="165">
        <f>+'EnrollAge Data'!DG36/'EnrollAge Data'!EI36</f>
        <v>1.2076336805907332E-2</v>
      </c>
      <c r="DH36" s="165">
        <f>+'EnrollAge Data'!DH36/'EnrollAge Data'!EJ36</f>
        <v>1.1687834665779008E-2</v>
      </c>
      <c r="DI36" s="165">
        <f>+'EnrollAge Data'!DI36/'EnrollAge Data'!EK36</f>
        <v>1.2971667968472626E-2</v>
      </c>
      <c r="DJ36" s="165">
        <f>+'EnrollAge Data'!DJ36/'EnrollAge Data'!EL36</f>
        <v>1.0047595242558686E-2</v>
      </c>
      <c r="DK36" s="165">
        <f>+'EnrollAge Data'!DK36/'EnrollAge Data'!EM36</f>
        <v>7.1424548265882773E-3</v>
      </c>
      <c r="DL36" s="165">
        <f>+'EnrollAge Data'!DL36/'EnrollAge Data'!EN36</f>
        <v>7.29820544503367E-3</v>
      </c>
      <c r="DM36" s="179" t="e">
        <f>+'EnrollAge Data'!DM36/'EnrollAge Data'!EA36</f>
        <v>#DIV/0!</v>
      </c>
      <c r="DN36" s="180" t="e">
        <f>+'EnrollAge Data'!DN36/'EnrollAge Data'!EB36</f>
        <v>#DIV/0!</v>
      </c>
      <c r="DO36" s="170">
        <f>+'EnrollAge Data'!DO36/'EnrollAge Data'!EC36</f>
        <v>2.2477775789034066E-2</v>
      </c>
      <c r="DP36" s="170">
        <f>+'EnrollAge Data'!DP36/'EnrollAge Data'!ED36</f>
        <v>1.8818304430913549E-2</v>
      </c>
      <c r="DQ36" s="170">
        <f>+'EnrollAge Data'!DQ36/'EnrollAge Data'!EE36</f>
        <v>2.3835803637128141E-2</v>
      </c>
      <c r="DR36" s="170">
        <f>+'EnrollAge Data'!DR36/'EnrollAge Data'!EF36</f>
        <v>1.7212589557889832E-2</v>
      </c>
      <c r="DS36" s="170">
        <f>+'EnrollAge Data'!DS36/'EnrollAge Data'!EG36</f>
        <v>1.7191407230628286E-2</v>
      </c>
      <c r="DT36" s="170">
        <f>+'EnrollAge Data'!DT36/'EnrollAge Data'!EH36</f>
        <v>2.0084150437360827E-2</v>
      </c>
      <c r="DU36" s="170">
        <f>+'EnrollAge Data'!DU36/'EnrollAge Data'!EI36</f>
        <v>1.5662765689540885E-2</v>
      </c>
      <c r="DV36" s="170">
        <f>+'EnrollAge Data'!DV36/'EnrollAge Data'!EJ36</f>
        <v>1.0755218347002141E-2</v>
      </c>
      <c r="DW36" s="170">
        <f>+'EnrollAge Data'!DW36/'EnrollAge Data'!EK36</f>
        <v>9.49797628346233E-3</v>
      </c>
      <c r="DX36" s="170">
        <f>+'EnrollAge Data'!DX36/'EnrollAge Data'!EL36</f>
        <v>6.6419837947051591E-3</v>
      </c>
      <c r="DY36" s="170">
        <f>+'EnrollAge Data'!DY36/'EnrollAge Data'!EM36</f>
        <v>4.7875635994968366E-3</v>
      </c>
      <c r="DZ36" s="170">
        <f>+'EnrollAge Data'!DZ36/'EnrollAge Data'!EN36</f>
        <v>3.0216551955682389E-3</v>
      </c>
    </row>
    <row r="37" spans="1:130">
      <c r="A37" s="182" t="s">
        <v>68</v>
      </c>
      <c r="B37" s="173" t="e">
        <f>+'EnrollAge Data'!B37/'EnrollAge Data'!EA37</f>
        <v>#DIV/0!</v>
      </c>
      <c r="C37" s="173" t="e">
        <f>+'EnrollAge Data'!C37/'EnrollAge Data'!EB37</f>
        <v>#DIV/0!</v>
      </c>
      <c r="D37" s="173">
        <f>+'EnrollAge Data'!D37/'EnrollAge Data'!EC37</f>
        <v>1.288996824210723E-2</v>
      </c>
      <c r="E37" s="173">
        <f>+'EnrollAge Data'!E37/'EnrollAge Data'!ED37</f>
        <v>1.7621001889127744E-2</v>
      </c>
      <c r="F37" s="173">
        <f>+'EnrollAge Data'!F37/'EnrollAge Data'!EE37</f>
        <v>2.7207051961823967E-2</v>
      </c>
      <c r="G37" s="173">
        <f>+'EnrollAge Data'!G37/'EnrollAge Data'!EF37</f>
        <v>5.1056803170409511E-2</v>
      </c>
      <c r="H37" s="173">
        <f>+'EnrollAge Data'!H37/'EnrollAge Data'!EG37</f>
        <v>4.9306944348665609E-2</v>
      </c>
      <c r="I37" s="173">
        <f>+'EnrollAge Data'!I37/'EnrollAge Data'!EH37</f>
        <v>5.6665058691107897E-2</v>
      </c>
      <c r="J37" s="173">
        <f>+'EnrollAge Data'!J37/'EnrollAge Data'!EI37</f>
        <v>5.3479744769253601E-2</v>
      </c>
      <c r="K37" s="173">
        <f>+'EnrollAge Data'!K37/'EnrollAge Data'!EJ37</f>
        <v>6.0593196354785758E-2</v>
      </c>
      <c r="L37" s="173">
        <f>+'EnrollAge Data'!L37/'EnrollAge Data'!EK37</f>
        <v>8.0377915224422627E-2</v>
      </c>
      <c r="M37" s="173">
        <f>+'EnrollAge Data'!M37/'EnrollAge Data'!EL37</f>
        <v>8.2680240230535135E-2</v>
      </c>
      <c r="N37" s="173">
        <f>+'EnrollAge Data'!N37/'EnrollAge Data'!EM37</f>
        <v>8.9231334663446391E-2</v>
      </c>
      <c r="O37" s="173">
        <f>+'EnrollAge Data'!O37/'EnrollAge Data'!EN37</f>
        <v>9.8667889116600155E-2</v>
      </c>
      <c r="P37" s="174" t="e">
        <f>+'EnrollAge Data'!P37/'EnrollAge Data'!EA37</f>
        <v>#DIV/0!</v>
      </c>
      <c r="Q37" s="173" t="e">
        <f>+'EnrollAge Data'!Q37/'EnrollAge Data'!EB37</f>
        <v>#DIV/0!</v>
      </c>
      <c r="R37" s="173">
        <f>+'EnrollAge Data'!R37/'EnrollAge Data'!EC37</f>
        <v>0.44043838346098763</v>
      </c>
      <c r="S37" s="173">
        <f>+'EnrollAge Data'!S37/'EnrollAge Data'!ED37</f>
        <v>0.50120513321607718</v>
      </c>
      <c r="T37" s="173">
        <f>+'EnrollAge Data'!T37/'EnrollAge Data'!EE37</f>
        <v>0.52223621420996824</v>
      </c>
      <c r="U37" s="173">
        <f>+'EnrollAge Data'!U37/'EnrollAge Data'!EF37</f>
        <v>0.53893659180977538</v>
      </c>
      <c r="V37" s="173">
        <f>+'EnrollAge Data'!V37/'EnrollAge Data'!EG37</f>
        <v>0.55585821667471214</v>
      </c>
      <c r="W37" s="173">
        <f>+'EnrollAge Data'!W37/'EnrollAge Data'!EH37</f>
        <v>0.54233799646245373</v>
      </c>
      <c r="X37" s="173">
        <f>+'EnrollAge Data'!X37/'EnrollAge Data'!EI37</f>
        <v>0.55494880546075087</v>
      </c>
      <c r="Y37" s="173">
        <f>+'EnrollAge Data'!Y37/'EnrollAge Data'!EJ37</f>
        <v>0.56079130582441838</v>
      </c>
      <c r="Z37" s="173">
        <f>+'EnrollAge Data'!Z37/'EnrollAge Data'!EK37</f>
        <v>0.54653010270669011</v>
      </c>
      <c r="AA37" s="173">
        <f>+'EnrollAge Data'!AA37/'EnrollAge Data'!EL37</f>
        <v>0.54302334976165467</v>
      </c>
      <c r="AB37" s="173">
        <f>+'EnrollAge Data'!AB37/'EnrollAge Data'!EM37</f>
        <v>0.54231859708075192</v>
      </c>
      <c r="AC37" s="173">
        <f>+'EnrollAge Data'!AC37/'EnrollAge Data'!EN37</f>
        <v>0.55476755474058892</v>
      </c>
      <c r="AD37" s="174" t="e">
        <f>+'EnrollAge Data'!AD37/'EnrollAge Data'!EA37</f>
        <v>#DIV/0!</v>
      </c>
      <c r="AE37" s="173" t="e">
        <f>+'EnrollAge Data'!AE37/'EnrollAge Data'!EB37</f>
        <v>#DIV/0!</v>
      </c>
      <c r="AF37" s="173">
        <f>+'EnrollAge Data'!AF37/'EnrollAge Data'!EC37</f>
        <v>0.21368080204246839</v>
      </c>
      <c r="AG37" s="173">
        <f>+'EnrollAge Data'!AG37/'EnrollAge Data'!ED37</f>
        <v>0.21135430916552667</v>
      </c>
      <c r="AH37" s="173">
        <f>+'EnrollAge Data'!AH37/'EnrollAge Data'!EE37</f>
        <v>0.19803817603393425</v>
      </c>
      <c r="AI37" s="173">
        <f>+'EnrollAge Data'!AI37/'EnrollAge Data'!EF37</f>
        <v>0.17721268163804491</v>
      </c>
      <c r="AJ37" s="173">
        <f>+'EnrollAge Data'!AJ37/'EnrollAge Data'!EG37</f>
        <v>0.16857458106337495</v>
      </c>
      <c r="AK37" s="173">
        <f>+'EnrollAge Data'!AK37/'EnrollAge Data'!EH37</f>
        <v>0.17366136034732271</v>
      </c>
      <c r="AL37" s="173">
        <f>+'EnrollAge Data'!AL37/'EnrollAge Data'!EI37</f>
        <v>0.17895830241875649</v>
      </c>
      <c r="AM37" s="173">
        <f>+'EnrollAge Data'!AM37/'EnrollAge Data'!EJ37</f>
        <v>0.17713816720439238</v>
      </c>
      <c r="AN37" s="173">
        <f>+'EnrollAge Data'!AN37/'EnrollAge Data'!EK37</f>
        <v>0.18509901832832096</v>
      </c>
      <c r="AO37" s="173">
        <f>+'EnrollAge Data'!AO37/'EnrollAge Data'!EL37</f>
        <v>0.19942904850394549</v>
      </c>
      <c r="AP37" s="173">
        <f>+'EnrollAge Data'!AP37/'EnrollAge Data'!EM37</f>
        <v>0.20707760159613567</v>
      </c>
      <c r="AQ37" s="174" t="e">
        <f>+'EnrollAge Data'!AQ37/'EnrollAge Data'!EA37</f>
        <v>#DIV/0!</v>
      </c>
      <c r="AR37" s="173" t="e">
        <f>+'EnrollAge Data'!AR37/'EnrollAge Data'!EB37</f>
        <v>#DIV/0!</v>
      </c>
      <c r="AS37" s="173">
        <f>+'EnrollAge Data'!AS37/'EnrollAge Data'!EC37</f>
        <v>0.24708885982937917</v>
      </c>
      <c r="AT37" s="173">
        <f>+'EnrollAge Data'!AT37/'EnrollAge Data'!ED37</f>
        <v>0.25004885675200311</v>
      </c>
      <c r="AU37" s="173">
        <f>+'EnrollAge Data'!AU37/'EnrollAge Data'!EE37</f>
        <v>0.23919671261930012</v>
      </c>
      <c r="AV37" s="173">
        <f>+'EnrollAge Data'!AV37/'EnrollAge Data'!EF37</f>
        <v>0.22711360634081904</v>
      </c>
      <c r="AW37" s="173">
        <f>+'EnrollAge Data'!AW37/'EnrollAge Data'!EG37</f>
        <v>0.20619267636714708</v>
      </c>
      <c r="AX37" s="173">
        <f>+'EnrollAge Data'!AX37/'EnrollAge Data'!EH37</f>
        <v>0.21273516642547033</v>
      </c>
      <c r="AY37" s="173">
        <f>+'EnrollAge Data'!AY37/'EnrollAge Data'!EI37</f>
        <v>0.2082208042736311</v>
      </c>
      <c r="AZ37" s="173">
        <f>+'EnrollAge Data'!AZ37/'EnrollAge Data'!EJ37</f>
        <v>0.19731703175411786</v>
      </c>
      <c r="BA37" s="173">
        <f>+'EnrollAge Data'!BA37/'EnrollAge Data'!EK37</f>
        <v>0.1847301821483289</v>
      </c>
      <c r="BB37" s="173">
        <f>+'EnrollAge Data'!BB37/'EnrollAge Data'!EL37</f>
        <v>0.17125851714201071</v>
      </c>
      <c r="BC37" s="173">
        <f>+'EnrollAge Data'!BC37/'EnrollAge Data'!EM37</f>
        <v>0.15924603591305261</v>
      </c>
      <c r="BD37" s="174" t="e">
        <f>+'EnrollAge Data'!BD37/'EnrollAge Data'!EA37</f>
        <v>#DIV/0!</v>
      </c>
      <c r="BE37" s="173" t="e">
        <f>+'EnrollAge Data'!BE37/'EnrollAge Data'!EB37</f>
        <v>#DIV/0!</v>
      </c>
      <c r="BF37" s="173">
        <f>+'EnrollAge Data'!BF37/'EnrollAge Data'!EC37</f>
        <v>0.90120804533283516</v>
      </c>
      <c r="BG37" s="173">
        <f>+'EnrollAge Data'!BG37/'EnrollAge Data'!ED37</f>
        <v>0.9626082991336069</v>
      </c>
      <c r="BH37" s="173">
        <f>+'EnrollAge Data'!BH37/'EnrollAge Data'!EE37</f>
        <v>0.95947110286320259</v>
      </c>
      <c r="BI37" s="173">
        <f>+'EnrollAge Data'!BI37/'EnrollAge Data'!EF37</f>
        <v>0.94326287978863932</v>
      </c>
      <c r="BJ37" s="173">
        <f>+'EnrollAge Data'!BJ37/'EnrollAge Data'!EG37</f>
        <v>0.93062547410523411</v>
      </c>
      <c r="BK37" s="173">
        <f>+'EnrollAge Data'!BK37/'EnrollAge Data'!EH37</f>
        <v>0.92873452323524686</v>
      </c>
      <c r="BL37" s="173">
        <f>+'EnrollAge Data'!BL37/'EnrollAge Data'!EI37</f>
        <v>0.9421279121531384</v>
      </c>
      <c r="BM37" s="173">
        <f>+'EnrollAge Data'!BM37/'EnrollAge Data'!EJ37</f>
        <v>0.93524650478292859</v>
      </c>
      <c r="BN37" s="173">
        <f>+'EnrollAge Data'!BN37/'EnrollAge Data'!EK37</f>
        <v>0.91635930318333991</v>
      </c>
      <c r="BO37" s="173">
        <f>+'EnrollAge Data'!BO37/'EnrollAge Data'!EL37</f>
        <v>0.91371091540761085</v>
      </c>
      <c r="BP37" s="173">
        <f>+'EnrollAge Data'!BP37/'EnrollAge Data'!EM37</f>
        <v>0.90864223458994009</v>
      </c>
      <c r="BQ37" s="174">
        <f>+'EnrollAge Data'!BQ37/'EnrollAge Data'!EC37</f>
        <v>0.42175727006662933</v>
      </c>
      <c r="BR37" s="173">
        <f>+'EnrollAge Data'!BR37/'EnrollAge Data'!ED37</f>
        <v>0.42391375154713046</v>
      </c>
      <c r="BS37" s="173">
        <f>+'EnrollAge Data'!BS37/'EnrollAge Data'!EE37</f>
        <v>0.3911055143160127</v>
      </c>
      <c r="BT37" s="173">
        <f>+'EnrollAge Data'!BT37/'EnrollAge Data'!EF37</f>
        <v>0.35042932628797885</v>
      </c>
      <c r="BU37" s="173">
        <f>+'EnrollAge Data'!BU37/'EnrollAge Data'!EG37</f>
        <v>0.36007861526791257</v>
      </c>
      <c r="BV37" s="173">
        <f>+'EnrollAge Data'!BV37/'EnrollAge Data'!EH37</f>
        <v>0.33043897732754463</v>
      </c>
      <c r="BW37" s="173">
        <f>+'EnrollAge Data'!BW37/'EnrollAge Data'!EI37</f>
        <v>0.32206558836622645</v>
      </c>
      <c r="BX37" s="173">
        <f>+'EnrollAge Data'!BX37/'EnrollAge Data'!EJ37</f>
        <v>0.31074885379521139</v>
      </c>
      <c r="BY37" s="173">
        <f>+'EnrollAge Data'!BY37/'EnrollAge Data'!EK37</f>
        <v>0.30613402939340634</v>
      </c>
      <c r="BZ37" s="173">
        <f>+'EnrollAge Data'!BZ37/'EnrollAge Data'!EL37</f>
        <v>0.31194958390563143</v>
      </c>
      <c r="CA37" s="173">
        <f>+'EnrollAge Data'!CA37/'EnrollAge Data'!EM37</f>
        <v>0.31589310091357764</v>
      </c>
      <c r="CB37" s="173">
        <f>+'EnrollAge Data'!CB37/'EnrollAge Data'!EN37</f>
        <v>0.30047999137094167</v>
      </c>
      <c r="CC37" s="174">
        <f>+'EnrollAge Data'!CC37/'EnrollAge Data'!EC37</f>
        <v>3.2442866928202252E-2</v>
      </c>
      <c r="CD37" s="173">
        <f>+'EnrollAge Data'!CD37/'EnrollAge Data'!ED37</f>
        <v>3.2440883330076213E-2</v>
      </c>
      <c r="CE37" s="173">
        <f>+'EnrollAge Data'!CE37/'EnrollAge Data'!EE37</f>
        <v>3.7944061505832447E-2</v>
      </c>
      <c r="CF37" s="173">
        <f>+'EnrollAge Data'!CF37/'EnrollAge Data'!EF37</f>
        <v>4.3791281373844124E-2</v>
      </c>
      <c r="CG37" s="173">
        <f>+'EnrollAge Data'!CG37/'EnrollAge Data'!EG37</f>
        <v>4.954830701330943E-2</v>
      </c>
      <c r="CH37" s="173">
        <f>+'EnrollAge Data'!CH37/'EnrollAge Data'!EH37</f>
        <v>4.9782923299565844E-2</v>
      </c>
      <c r="CI37" s="173">
        <f>+'EnrollAge Data'!CI37/'EnrollAge Data'!EI37</f>
        <v>5.7011426027600537E-2</v>
      </c>
      <c r="CJ37" s="173">
        <f>+'EnrollAge Data'!CJ37/'EnrollAge Data'!EJ37</f>
        <v>5.5583856908360221E-2</v>
      </c>
      <c r="CK37" s="173">
        <f>+'EnrollAge Data'!CK37/'EnrollAge Data'!EK37</f>
        <v>5.6063099358792487E-2</v>
      </c>
      <c r="CL37" s="173">
        <f>+'EnrollAge Data'!CL37/'EnrollAge Data'!EL37</f>
        <v>5.2058926503460723E-2</v>
      </c>
      <c r="CM37" s="173">
        <f>+'EnrollAge Data'!CM37/'EnrollAge Data'!EM37</f>
        <v>4.3578704189856141E-2</v>
      </c>
      <c r="CN37" s="173">
        <f>+'EnrollAge Data'!CN37/'EnrollAge Data'!EN37</f>
        <v>3.9073454859238486E-2</v>
      </c>
      <c r="CO37" s="175">
        <f>+'EnrollAge Data'!CO37/'EnrollAge Data'!EC37</f>
        <v>0.45420013699483158</v>
      </c>
      <c r="CP37" s="176">
        <f>+'EnrollAge Data'!CP37/'EnrollAge Data'!ED37</f>
        <v>0.45635463487720668</v>
      </c>
      <c r="CQ37" s="176">
        <f>+'EnrollAge Data'!CQ37/'EnrollAge Data'!EE37</f>
        <v>0.42904957582184516</v>
      </c>
      <c r="CR37" s="176">
        <f>+'EnrollAge Data'!CR37/'EnrollAge Data'!EF37</f>
        <v>0.39422060766182299</v>
      </c>
      <c r="CS37" s="176">
        <f>+'EnrollAge Data'!CS37/'EnrollAge Data'!EG37</f>
        <v>0.40962692228122199</v>
      </c>
      <c r="CT37" s="176">
        <f>+'EnrollAge Data'!CT37/'EnrollAge Data'!EH37</f>
        <v>0.38022190062711048</v>
      </c>
      <c r="CU37" s="176">
        <f>+'EnrollAge Data'!CU37/'EnrollAge Data'!EI37</f>
        <v>0.37907701439382696</v>
      </c>
      <c r="CV37" s="176">
        <f>+'EnrollAge Data'!CV37/'EnrollAge Data'!EJ37</f>
        <v>0.36633271070357165</v>
      </c>
      <c r="CW37" s="176">
        <f>+'EnrollAge Data'!CW37/'EnrollAge Data'!EK37</f>
        <v>0.36219712875219884</v>
      </c>
      <c r="CX37" s="176">
        <f>+'EnrollAge Data'!CX37/'EnrollAge Data'!EL37</f>
        <v>0.36400851040909216</v>
      </c>
      <c r="CY37" s="176">
        <f>+'EnrollAge Data'!CY37/'EnrollAge Data'!EM37</f>
        <v>0.35947180510343379</v>
      </c>
      <c r="CZ37" s="176">
        <f>+'EnrollAge Data'!CZ37/'EnrollAge Data'!EN37</f>
        <v>0.33955344623018013</v>
      </c>
      <c r="DA37" s="174">
        <f>+'EnrollAge Data'!DA37/'EnrollAge Data'!EC37</f>
        <v>6.5695248770160034E-3</v>
      </c>
      <c r="DB37" s="173">
        <f>+'EnrollAge Data'!DB37/'EnrollAge Data'!ED37</f>
        <v>5.0485310403231062E-3</v>
      </c>
      <c r="DC37" s="173">
        <f>+'EnrollAge Data'!DC37/'EnrollAge Data'!EE37</f>
        <v>8.1853128313891833E-3</v>
      </c>
      <c r="DD37" s="173">
        <f>+'EnrollAge Data'!DD37/'EnrollAge Data'!EF37</f>
        <v>1.0105680317040951E-2</v>
      </c>
      <c r="DE37" s="173">
        <f>+'EnrollAge Data'!DE37/'EnrollAge Data'!EG37</f>
        <v>8.5856147851872278E-3</v>
      </c>
      <c r="DF37" s="173">
        <f>+'EnrollAge Data'!DF37/'EnrollAge Data'!EH37</f>
        <v>6.1746261456825857E-3</v>
      </c>
      <c r="DG37" s="173">
        <f>+'EnrollAge Data'!DG37/'EnrollAge Data'!EI37</f>
        <v>8.1020922985606172E-3</v>
      </c>
      <c r="DH37" s="173">
        <f>+'EnrollAge Data'!DH37/'EnrollAge Data'!EJ37</f>
        <v>8.1224882549385865E-3</v>
      </c>
      <c r="DI37" s="173">
        <f>+'EnrollAge Data'!DI37/'EnrollAge Data'!EK37</f>
        <v>7.6320717244510016E-3</v>
      </c>
      <c r="DJ37" s="173">
        <f>+'EnrollAge Data'!DJ37/'EnrollAge Data'!EL37</f>
        <v>6.6790552368640758E-3</v>
      </c>
      <c r="DK37" s="173">
        <f>+'EnrollAge Data'!DK37/'EnrollAge Data'!EM37</f>
        <v>6.8518324057544894E-3</v>
      </c>
      <c r="DL37" s="173">
        <f>+'EnrollAge Data'!DL37/'EnrollAge Data'!EN37</f>
        <v>4.8808111314852763E-3</v>
      </c>
      <c r="DM37" s="183" t="e">
        <f>+'EnrollAge Data'!DM37/'EnrollAge Data'!EA37</f>
        <v>#DIV/0!</v>
      </c>
      <c r="DN37" s="184" t="e">
        <f>+'EnrollAge Data'!DN37/'EnrollAge Data'!EB37</f>
        <v>#DIV/0!</v>
      </c>
      <c r="DO37" s="178">
        <f>+'EnrollAge Data'!DO37/'EnrollAge Data'!EC37</f>
        <v>8.59019864250576E-2</v>
      </c>
      <c r="DP37" s="178">
        <f>+'EnrollAge Data'!DP37/'EnrollAge Data'!ED37</f>
        <v>1.9770698977265324E-2</v>
      </c>
      <c r="DQ37" s="178">
        <f>+'EnrollAge Data'!DQ37/'EnrollAge Data'!EE37</f>
        <v>1.3321845174973489E-2</v>
      </c>
      <c r="DR37" s="178">
        <f>+'EnrollAge Data'!DR37/'EnrollAge Data'!EF37</f>
        <v>5.6803170409511225E-3</v>
      </c>
      <c r="DS37" s="178">
        <f>+'EnrollAge Data'!DS37/'EnrollAge Data'!EG37</f>
        <v>2.006758154610027E-2</v>
      </c>
      <c r="DT37" s="178">
        <f>+'EnrollAge Data'!DT37/'EnrollAge Data'!EH37</f>
        <v>1.4600418073645281E-2</v>
      </c>
      <c r="DU37" s="178">
        <f>+'EnrollAge Data'!DU37/'EnrollAge Data'!EI37</f>
        <v>4.3923430776079539E-3</v>
      </c>
      <c r="DV37" s="178">
        <f>+'EnrollAge Data'!DV37/'EnrollAge Data'!EJ37</f>
        <v>4.1602988622856177E-3</v>
      </c>
      <c r="DW37" s="178">
        <f>+'EnrollAge Data'!DW37/'EnrollAge Data'!EK37</f>
        <v>3.2627815922374168E-3</v>
      </c>
      <c r="DX37" s="178">
        <f>+'EnrollAge Data'!DX37/'EnrollAge Data'!EL37</f>
        <v>3.6088443618539764E-3</v>
      </c>
      <c r="DY37" s="178">
        <f>+'EnrollAge Data'!DY37/'EnrollAge Data'!EM37</f>
        <v>2.1264307466134624E-3</v>
      </c>
      <c r="DZ37" s="178">
        <f>+'EnrollAge Data'!DZ37/'EnrollAge Data'!EN37</f>
        <v>2.1302987811455073E-3</v>
      </c>
    </row>
    <row r="38" spans="1:130">
      <c r="A38" s="181" t="s">
        <v>90</v>
      </c>
      <c r="B38" s="165" t="e">
        <f>+'EnrollAge Data'!B38/'EnrollAge Data'!EA38</f>
        <v>#DIV/0!</v>
      </c>
      <c r="C38" s="165" t="e">
        <f>+'EnrollAge Data'!C38/'EnrollAge Data'!EB38</f>
        <v>#DIV/0!</v>
      </c>
      <c r="D38" s="165">
        <f>+'EnrollAge Data'!D38/'EnrollAge Data'!EC38</f>
        <v>1.7120260030171662E-2</v>
      </c>
      <c r="E38" s="165">
        <f>+'EnrollAge Data'!E38/'EnrollAge Data'!ED38</f>
        <v>1.8021528624522856E-2</v>
      </c>
      <c r="F38" s="165">
        <f>+'EnrollAge Data'!F38/'EnrollAge Data'!EE38</f>
        <v>2.1869491238329191E-2</v>
      </c>
      <c r="G38" s="165">
        <f>+'EnrollAge Data'!G38/'EnrollAge Data'!EF38</f>
        <v>2.5329238518976137E-2</v>
      </c>
      <c r="H38" s="165">
        <f>+'EnrollAge Data'!H38/'EnrollAge Data'!EG38</f>
        <v>2.6699341331973121E-2</v>
      </c>
      <c r="I38" s="165">
        <f>+'EnrollAge Data'!I38/'EnrollAge Data'!EH38</f>
        <v>2.8094958679916043E-2</v>
      </c>
      <c r="J38" s="165">
        <f>+'EnrollAge Data'!J38/'EnrollAge Data'!EI38</f>
        <v>2.9044752145336857E-2</v>
      </c>
      <c r="K38" s="165">
        <f>+'EnrollAge Data'!K38/'EnrollAge Data'!EJ38</f>
        <v>3.4441912319244518E-2</v>
      </c>
      <c r="L38" s="165">
        <f>+'EnrollAge Data'!L38/'EnrollAge Data'!EK38</f>
        <v>3.7233680437041054E-2</v>
      </c>
      <c r="M38" s="165">
        <f>+'EnrollAge Data'!M38/'EnrollAge Data'!EL38</f>
        <v>3.5638598826808671E-2</v>
      </c>
      <c r="N38" s="165">
        <f>+'EnrollAge Data'!N38/'EnrollAge Data'!EM38</f>
        <v>4.1077775638676879E-2</v>
      </c>
      <c r="O38" s="165">
        <f>+'EnrollAge Data'!O38/'EnrollAge Data'!EN38</f>
        <v>4.8740652440261913E-2</v>
      </c>
      <c r="P38" s="166" t="e">
        <f>+'EnrollAge Data'!P38/'EnrollAge Data'!EA38</f>
        <v>#DIV/0!</v>
      </c>
      <c r="Q38" s="165" t="e">
        <f>+'EnrollAge Data'!Q38/'EnrollAge Data'!EB38</f>
        <v>#DIV/0!</v>
      </c>
      <c r="R38" s="165">
        <f>+'EnrollAge Data'!R38/'EnrollAge Data'!EC38</f>
        <v>0.53115552084799078</v>
      </c>
      <c r="S38" s="165">
        <f>+'EnrollAge Data'!S38/'EnrollAge Data'!ED38</f>
        <v>0.55899253746977906</v>
      </c>
      <c r="T38" s="165">
        <f>+'EnrollAge Data'!T38/'EnrollAge Data'!EE38</f>
        <v>0.55389262417154894</v>
      </c>
      <c r="U38" s="165">
        <f>+'EnrollAge Data'!U38/'EnrollAge Data'!EF38</f>
        <v>0.56710010712256131</v>
      </c>
      <c r="V38" s="165">
        <f>+'EnrollAge Data'!V38/'EnrollAge Data'!EG38</f>
        <v>0.58080686833292672</v>
      </c>
      <c r="W38" s="165">
        <f>+'EnrollAge Data'!W38/'EnrollAge Data'!EH38</f>
        <v>0.57942985215351739</v>
      </c>
      <c r="X38" s="165">
        <f>+'EnrollAge Data'!X38/'EnrollAge Data'!EI38</f>
        <v>0.59024713722582933</v>
      </c>
      <c r="Y38" s="165">
        <f>+'EnrollAge Data'!Y38/'EnrollAge Data'!EJ38</f>
        <v>0.58644654536897556</v>
      </c>
      <c r="Z38" s="165">
        <f>+'EnrollAge Data'!Z38/'EnrollAge Data'!EK38</f>
        <v>0.58013507388776664</v>
      </c>
      <c r="AA38" s="165">
        <f>+'EnrollAge Data'!AA38/'EnrollAge Data'!EL38</f>
        <v>0.56118275991180266</v>
      </c>
      <c r="AB38" s="165">
        <f>+'EnrollAge Data'!AB38/'EnrollAge Data'!EM38</f>
        <v>0.55878891007288811</v>
      </c>
      <c r="AC38" s="165">
        <f>+'EnrollAge Data'!AC38/'EnrollAge Data'!EN38</f>
        <v>0.56812589861360885</v>
      </c>
      <c r="AD38" s="166" t="e">
        <f>+'EnrollAge Data'!AD38/'EnrollAge Data'!EA38</f>
        <v>#DIV/0!</v>
      </c>
      <c r="AE38" s="165" t="e">
        <f>+'EnrollAge Data'!AE38/'EnrollAge Data'!EB38</f>
        <v>#DIV/0!</v>
      </c>
      <c r="AF38" s="165">
        <f>+'EnrollAge Data'!AF38/'EnrollAge Data'!EC38</f>
        <v>0.21103625813084814</v>
      </c>
      <c r="AG38" s="165">
        <f>+'EnrollAge Data'!AG38/'EnrollAge Data'!ED38</f>
        <v>0.22604971947422892</v>
      </c>
      <c r="AH38" s="165">
        <f>+'EnrollAge Data'!AH38/'EnrollAge Data'!EE38</f>
        <v>0.22611951372379449</v>
      </c>
      <c r="AI38" s="165">
        <f>+'EnrollAge Data'!AI38/'EnrollAge Data'!EF38</f>
        <v>0.21732330505490066</v>
      </c>
      <c r="AJ38" s="165">
        <f>+'EnrollAge Data'!AJ38/'EnrollAge Data'!EG38</f>
        <v>0.19997338715042914</v>
      </c>
      <c r="AK38" s="165">
        <f>+'EnrollAge Data'!AK38/'EnrollAge Data'!EH38</f>
        <v>0.1937432837337123</v>
      </c>
      <c r="AL38" s="165">
        <f>+'EnrollAge Data'!AL38/'EnrollAge Data'!EI38</f>
        <v>0.20542497200001594</v>
      </c>
      <c r="AM38" s="165">
        <f>+'EnrollAge Data'!AM38/'EnrollAge Data'!EJ38</f>
        <v>0.20989697154397058</v>
      </c>
      <c r="AN38" s="165">
        <f>+'EnrollAge Data'!AN38/'EnrollAge Data'!EK38</f>
        <v>0.20698320062818124</v>
      </c>
      <c r="AO38" s="165">
        <f>+'EnrollAge Data'!AO38/'EnrollAge Data'!EL38</f>
        <v>0.22496963015351334</v>
      </c>
      <c r="AP38" s="165">
        <f>+'EnrollAge Data'!AP38/'EnrollAge Data'!EM38</f>
        <v>0.22582405412063286</v>
      </c>
      <c r="AQ38" s="166" t="e">
        <f>+'EnrollAge Data'!AQ38/'EnrollAge Data'!EA38</f>
        <v>#DIV/0!</v>
      </c>
      <c r="AR38" s="165" t="e">
        <f>+'EnrollAge Data'!AR38/'EnrollAge Data'!EB38</f>
        <v>#DIV/0!</v>
      </c>
      <c r="AS38" s="165">
        <f>+'EnrollAge Data'!AS38/'EnrollAge Data'!EC38</f>
        <v>0.16002221109736386</v>
      </c>
      <c r="AT38" s="165">
        <f>+'EnrollAge Data'!AT38/'EnrollAge Data'!ED38</f>
        <v>0.18668839920835445</v>
      </c>
      <c r="AU38" s="165">
        <f>+'EnrollAge Data'!AU38/'EnrollAge Data'!EE38</f>
        <v>0.18784655634744116</v>
      </c>
      <c r="AV38" s="165">
        <f>+'EnrollAge Data'!AV38/'EnrollAge Data'!EF38</f>
        <v>0.18045611524995878</v>
      </c>
      <c r="AW38" s="165">
        <f>+'EnrollAge Data'!AW38/'EnrollAge Data'!EG38</f>
        <v>0.17130996207668936</v>
      </c>
      <c r="AX38" s="165">
        <f>+'EnrollAge Data'!AX38/'EnrollAge Data'!EH38</f>
        <v>0.15861869914354543</v>
      </c>
      <c r="AY38" s="165">
        <f>+'EnrollAge Data'!AY38/'EnrollAge Data'!EI38</f>
        <v>0.16252545906023683</v>
      </c>
      <c r="AZ38" s="165">
        <f>+'EnrollAge Data'!AZ38/'EnrollAge Data'!EJ38</f>
        <v>0.16308161458504114</v>
      </c>
      <c r="BA38" s="165">
        <f>+'EnrollAge Data'!BA38/'EnrollAge Data'!EK38</f>
        <v>0.15572478648738883</v>
      </c>
      <c r="BB38" s="165">
        <f>+'EnrollAge Data'!BB38/'EnrollAge Data'!EL38</f>
        <v>0.17440300370262513</v>
      </c>
      <c r="BC38" s="165">
        <f>+'EnrollAge Data'!BC38/'EnrollAge Data'!EM38</f>
        <v>0.17112193082147684</v>
      </c>
      <c r="BD38" s="166" t="e">
        <f>+'EnrollAge Data'!BD38/'EnrollAge Data'!EA38</f>
        <v>#DIV/0!</v>
      </c>
      <c r="BE38" s="165" t="e">
        <f>+'EnrollAge Data'!BE38/'EnrollAge Data'!EB38</f>
        <v>#DIV/0!</v>
      </c>
      <c r="BF38" s="165">
        <f>+'EnrollAge Data'!BF38/'EnrollAge Data'!EC38</f>
        <v>0.90221399007620284</v>
      </c>
      <c r="BG38" s="165">
        <f>+'EnrollAge Data'!BG38/'EnrollAge Data'!ED38</f>
        <v>0.97173065615236243</v>
      </c>
      <c r="BH38" s="165">
        <f>+'EnrollAge Data'!BH38/'EnrollAge Data'!EE38</f>
        <v>0.96785869424278459</v>
      </c>
      <c r="BI38" s="165">
        <f>+'EnrollAge Data'!BI38/'EnrollAge Data'!EF38</f>
        <v>0.96487952742742067</v>
      </c>
      <c r="BJ38" s="165">
        <f>+'EnrollAge Data'!BJ38/'EnrollAge Data'!EG38</f>
        <v>0.95209021756004519</v>
      </c>
      <c r="BK38" s="165">
        <f>+'EnrollAge Data'!BK38/'EnrollAge Data'!EH38</f>
        <v>0.93179183503077512</v>
      </c>
      <c r="BL38" s="165">
        <f>+'EnrollAge Data'!BL38/'EnrollAge Data'!EI38</f>
        <v>0.95819756828608216</v>
      </c>
      <c r="BM38" s="165">
        <f>+'EnrollAge Data'!BM38/'EnrollAge Data'!EJ38</f>
        <v>0.95942513149798725</v>
      </c>
      <c r="BN38" s="165">
        <f>+'EnrollAge Data'!BN38/'EnrollAge Data'!EK38</f>
        <v>0.9428430610033367</v>
      </c>
      <c r="BO38" s="165">
        <f>+'EnrollAge Data'!BO38/'EnrollAge Data'!EL38</f>
        <v>0.96055539376794108</v>
      </c>
      <c r="BP38" s="165">
        <f>+'EnrollAge Data'!BP38/'EnrollAge Data'!EM38</f>
        <v>0.95573489501499787</v>
      </c>
      <c r="BQ38" s="166">
        <f>+'EnrollAge Data'!BQ38/'EnrollAge Data'!EC38</f>
        <v>0.34960979216758897</v>
      </c>
      <c r="BR38" s="165">
        <f>+'EnrollAge Data'!BR38/'EnrollAge Data'!ED38</f>
        <v>0.38425005272515739</v>
      </c>
      <c r="BS38" s="165">
        <f>+'EnrollAge Data'!BS38/'EnrollAge Data'!EE38</f>
        <v>0.38402309094143594</v>
      </c>
      <c r="BT38" s="165">
        <f>+'EnrollAge Data'!BT38/'EnrollAge Data'!EF38</f>
        <v>0.36636170539570145</v>
      </c>
      <c r="BU38" s="165">
        <f>+'EnrollAge Data'!BU38/'EnrollAge Data'!EG38</f>
        <v>0.34724155042026122</v>
      </c>
      <c r="BV38" s="165">
        <f>+'EnrollAge Data'!BV38/'EnrollAge Data'!EH38</f>
        <v>0.32011411634173736</v>
      </c>
      <c r="BW38" s="165">
        <f>+'EnrollAge Data'!BW38/'EnrollAge Data'!EI38</f>
        <v>0.33388212305644238</v>
      </c>
      <c r="BX38" s="165">
        <f>+'EnrollAge Data'!BX38/'EnrollAge Data'!EJ38</f>
        <v>0.33771909098098368</v>
      </c>
      <c r="BY38" s="165">
        <f>+'EnrollAge Data'!BY38/'EnrollAge Data'!EK38</f>
        <v>0.32791391790745517</v>
      </c>
      <c r="BZ38" s="165">
        <f>+'EnrollAge Data'!BZ38/'EnrollAge Data'!EL38</f>
        <v>0.35850334900361941</v>
      </c>
      <c r="CA38" s="165">
        <f>+'EnrollAge Data'!CA38/'EnrollAge Data'!EM38</f>
        <v>0.3563809724904724</v>
      </c>
      <c r="CB38" s="165">
        <f>+'EnrollAge Data'!CB38/'EnrollAge Data'!EN38</f>
        <v>0.33949357489264753</v>
      </c>
      <c r="CC38" s="166">
        <f>+'EnrollAge Data'!CC38/'EnrollAge Data'!EC38</f>
        <v>1.8645100636677014E-2</v>
      </c>
      <c r="CD38" s="165">
        <f>+'EnrollAge Data'!CD38/'EnrollAge Data'!ED38</f>
        <v>2.4193514596139262E-2</v>
      </c>
      <c r="CE38" s="165">
        <f>+'EnrollAge Data'!CE38/'EnrollAge Data'!EE38</f>
        <v>2.4927230792234585E-2</v>
      </c>
      <c r="CF38" s="165">
        <f>+'EnrollAge Data'!CF38/'EnrollAge Data'!EF38</f>
        <v>2.6849943270584462E-2</v>
      </c>
      <c r="CG38" s="165">
        <f>+'EnrollAge Data'!CG38/'EnrollAge Data'!EG38</f>
        <v>2.7899553125900957E-2</v>
      </c>
      <c r="CH38" s="165">
        <f>+'EnrollAge Data'!CH38/'EnrollAge Data'!EH38</f>
        <v>2.8138344900346612E-2</v>
      </c>
      <c r="CI38" s="165">
        <f>+'EnrollAge Data'!CI38/'EnrollAge Data'!EI38</f>
        <v>3.0809199539245814E-2</v>
      </c>
      <c r="CJ38" s="165">
        <f>+'EnrollAge Data'!CJ38/'EnrollAge Data'!EJ38</f>
        <v>3.2312966174107768E-2</v>
      </c>
      <c r="CK38" s="165">
        <f>+'EnrollAge Data'!CK38/'EnrollAge Data'!EK38</f>
        <v>3.1823823885435261E-2</v>
      </c>
      <c r="CL38" s="165">
        <f>+'EnrollAge Data'!CL38/'EnrollAge Data'!EL38</f>
        <v>3.7616383076091026E-2</v>
      </c>
      <c r="CM38" s="165">
        <f>+'EnrollAge Data'!CM38/'EnrollAge Data'!EM38</f>
        <v>3.77304277442767E-2</v>
      </c>
      <c r="CN38" s="165">
        <f>+'EnrollAge Data'!CN38/'EnrollAge Data'!EN38</f>
        <v>3.7621849492499179E-2</v>
      </c>
      <c r="CO38" s="167">
        <f>+'EnrollAge Data'!CO38/'EnrollAge Data'!EC38</f>
        <v>0.36825489280426599</v>
      </c>
      <c r="CP38" s="168">
        <f>+'EnrollAge Data'!CP38/'EnrollAge Data'!ED38</f>
        <v>0.40844356732129661</v>
      </c>
      <c r="CQ38" s="168">
        <f>+'EnrollAge Data'!CQ38/'EnrollAge Data'!EE38</f>
        <v>0.40895032173367052</v>
      </c>
      <c r="CR38" s="168">
        <f>+'EnrollAge Data'!CR38/'EnrollAge Data'!EF38</f>
        <v>0.39321164866628594</v>
      </c>
      <c r="CS38" s="168">
        <f>+'EnrollAge Data'!CS38/'EnrollAge Data'!EG38</f>
        <v>0.3751411035461622</v>
      </c>
      <c r="CT38" s="168">
        <f>+'EnrollAge Data'!CT38/'EnrollAge Data'!EH38</f>
        <v>0.34825246124208398</v>
      </c>
      <c r="CU38" s="168">
        <f>+'EnrollAge Data'!CU38/'EnrollAge Data'!EI38</f>
        <v>0.36469132259568821</v>
      </c>
      <c r="CV38" s="168">
        <f>+'EnrollAge Data'!CV38/'EnrollAge Data'!EJ38</f>
        <v>0.37003205715509141</v>
      </c>
      <c r="CW38" s="168">
        <f>+'EnrollAge Data'!CW38/'EnrollAge Data'!EK38</f>
        <v>0.35973774179289042</v>
      </c>
      <c r="CX38" s="168">
        <f>+'EnrollAge Data'!CX38/'EnrollAge Data'!EL38</f>
        <v>0.39611973207971046</v>
      </c>
      <c r="CY38" s="168">
        <f>+'EnrollAge Data'!CY38/'EnrollAge Data'!EM38</f>
        <v>0.39411140023474905</v>
      </c>
      <c r="CZ38" s="168">
        <f>+'EnrollAge Data'!CZ38/'EnrollAge Data'!EN38</f>
        <v>0.37711542438514672</v>
      </c>
      <c r="DA38" s="166">
        <f>+'EnrollAge Data'!DA38/'EnrollAge Data'!EC38</f>
        <v>2.8035764239460522E-3</v>
      </c>
      <c r="DB38" s="165">
        <f>+'EnrollAge Data'!DB38/'EnrollAge Data'!ED38</f>
        <v>4.2945513612867451E-3</v>
      </c>
      <c r="DC38" s="165">
        <f>+'EnrollAge Data'!DC38/'EnrollAge Data'!EE38</f>
        <v>5.0157483375651403E-3</v>
      </c>
      <c r="DD38" s="165">
        <f>+'EnrollAge Data'!DD38/'EnrollAge Data'!EF38</f>
        <v>4.5677716385735135E-3</v>
      </c>
      <c r="DE38" s="165">
        <f>+'EnrollAge Data'!DE38/'EnrollAge Data'!EG38</f>
        <v>4.3913973963762166E-3</v>
      </c>
      <c r="DF38" s="165">
        <f>+'EnrollAge Data'!DF38/'EnrollAge Data'!EH38</f>
        <v>4.1095216351737379E-3</v>
      </c>
      <c r="DG38" s="165">
        <f>+'EnrollAge Data'!DG38/'EnrollAge Data'!EI38</f>
        <v>3.2591084645645753E-3</v>
      </c>
      <c r="DH38" s="165">
        <f>+'EnrollAge Data'!DH38/'EnrollAge Data'!EJ38</f>
        <v>2.9465289739202894E-3</v>
      </c>
      <c r="DI38" s="165">
        <f>+'EnrollAge Data'!DI38/'EnrollAge Data'!EK38</f>
        <v>2.9702453226796181E-3</v>
      </c>
      <c r="DJ38" s="165">
        <f>+'EnrollAge Data'!DJ38/'EnrollAge Data'!EL38</f>
        <v>3.2529017764280068E-3</v>
      </c>
      <c r="DK38" s="165">
        <f>+'EnrollAge Data'!DK38/'EnrollAge Data'!EM38</f>
        <v>2.834584707360646E-3</v>
      </c>
      <c r="DL38" s="165">
        <f>+'EnrollAge Data'!DL38/'EnrollAge Data'!EN38</f>
        <v>3.3774933152664281E-3</v>
      </c>
      <c r="DM38" s="179" t="e">
        <f>+'EnrollAge Data'!DM38/'EnrollAge Data'!EA38</f>
        <v>#DIV/0!</v>
      </c>
      <c r="DN38" s="180" t="e">
        <f>+'EnrollAge Data'!DN38/'EnrollAge Data'!EB38</f>
        <v>#DIV/0!</v>
      </c>
      <c r="DO38" s="170">
        <f>+'EnrollAge Data'!DO38/'EnrollAge Data'!EC38</f>
        <v>8.0665749893625543E-2</v>
      </c>
      <c r="DP38" s="170">
        <f>+'EnrollAge Data'!DP38/'EnrollAge Data'!ED38</f>
        <v>1.0247815223114709E-2</v>
      </c>
      <c r="DQ38" s="170">
        <f>+'EnrollAge Data'!DQ38/'EnrollAge Data'!EE38</f>
        <v>1.027181451888623E-2</v>
      </c>
      <c r="DR38" s="170">
        <f>+'EnrollAge Data'!DR38/'EnrollAge Data'!EF38</f>
        <v>9.7912340536031456E-3</v>
      </c>
      <c r="DS38" s="170">
        <f>+'EnrollAge Data'!DS38/'EnrollAge Data'!EG38</f>
        <v>2.1210441107981638E-2</v>
      </c>
      <c r="DT38" s="170">
        <f>+'EnrollAge Data'!DT38/'EnrollAge Data'!EH38</f>
        <v>4.0113206289308839E-2</v>
      </c>
      <c r="DU38" s="170">
        <f>+'EnrollAge Data'!DU38/'EnrollAge Data'!EI38</f>
        <v>1.2757679568581029E-2</v>
      </c>
      <c r="DV38" s="170">
        <f>+'EnrollAge Data'!DV38/'EnrollAge Data'!EJ38</f>
        <v>6.1329561827682183E-3</v>
      </c>
      <c r="DW38" s="170">
        <f>+'EnrollAge Data'!DW38/'EnrollAge Data'!EK38</f>
        <v>7.8865375612467391E-3</v>
      </c>
      <c r="DX38" s="170">
        <f>+'EnrollAge Data'!DX38/'EnrollAge Data'!EL38</f>
        <v>3.8060074052502393E-3</v>
      </c>
      <c r="DY38" s="170">
        <f>+'EnrollAge Data'!DY38/'EnrollAge Data'!EM38</f>
        <v>3.1873293463252662E-3</v>
      </c>
      <c r="DZ38" s="170">
        <f>+'EnrollAge Data'!DZ38/'EnrollAge Data'!EN38</f>
        <v>2.6405312457161139E-3</v>
      </c>
    </row>
    <row r="39" spans="1:130">
      <c r="A39" s="181"/>
      <c r="B39" s="165"/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6"/>
      <c r="Q39" s="165"/>
      <c r="R39" s="165"/>
      <c r="S39" s="165"/>
      <c r="T39" s="165"/>
      <c r="U39" s="165"/>
      <c r="V39" s="165"/>
      <c r="W39" s="165"/>
      <c r="X39" s="165"/>
      <c r="Y39" s="165"/>
      <c r="Z39" s="165"/>
      <c r="AA39" s="165"/>
      <c r="AB39" s="165"/>
      <c r="AC39" s="165"/>
      <c r="AD39" s="166"/>
      <c r="AE39" s="165"/>
      <c r="AF39" s="165"/>
      <c r="AG39" s="165"/>
      <c r="AH39" s="165"/>
      <c r="AI39" s="165"/>
      <c r="AJ39" s="165"/>
      <c r="AK39" s="165"/>
      <c r="AL39" s="165"/>
      <c r="AM39" s="165"/>
      <c r="AN39" s="165"/>
      <c r="AO39" s="165"/>
      <c r="AP39" s="165"/>
      <c r="AQ39" s="166"/>
      <c r="AR39" s="165"/>
      <c r="AS39" s="165"/>
      <c r="AT39" s="165"/>
      <c r="AU39" s="165"/>
      <c r="AV39" s="165"/>
      <c r="AW39" s="165"/>
      <c r="AX39" s="165"/>
      <c r="AY39" s="165"/>
      <c r="AZ39" s="165"/>
      <c r="BA39" s="165"/>
      <c r="BB39" s="165"/>
      <c r="BC39" s="165"/>
      <c r="BD39" s="166"/>
      <c r="BE39" s="165"/>
      <c r="BF39" s="165"/>
      <c r="BG39" s="165"/>
      <c r="BH39" s="165"/>
      <c r="BI39" s="165"/>
      <c r="BJ39" s="165"/>
      <c r="BK39" s="165"/>
      <c r="BL39" s="165"/>
      <c r="BM39" s="165"/>
      <c r="BN39" s="165"/>
      <c r="BO39" s="165"/>
      <c r="BP39" s="165"/>
      <c r="BQ39" s="166"/>
      <c r="BR39" s="165"/>
      <c r="BS39" s="165"/>
      <c r="BT39" s="165"/>
      <c r="BU39" s="165"/>
      <c r="BV39" s="165"/>
      <c r="BW39" s="165"/>
      <c r="BX39" s="165"/>
      <c r="BY39" s="165"/>
      <c r="BZ39" s="165"/>
      <c r="CA39" s="165"/>
      <c r="CB39" s="165"/>
      <c r="CC39" s="166"/>
      <c r="CD39" s="165"/>
      <c r="CE39" s="165"/>
      <c r="CF39" s="165"/>
      <c r="CG39" s="165"/>
      <c r="CH39" s="165"/>
      <c r="CI39" s="165"/>
      <c r="CJ39" s="165"/>
      <c r="CK39" s="165"/>
      <c r="CL39" s="165"/>
      <c r="CM39" s="165"/>
      <c r="CN39" s="165"/>
      <c r="CO39" s="167"/>
      <c r="CP39" s="168"/>
      <c r="CQ39" s="168"/>
      <c r="CR39" s="168"/>
      <c r="CS39" s="168"/>
      <c r="CT39" s="168"/>
      <c r="CU39" s="168"/>
      <c r="CV39" s="168"/>
      <c r="CW39" s="168"/>
      <c r="CX39" s="168"/>
      <c r="CY39" s="168"/>
      <c r="CZ39" s="168"/>
      <c r="DA39" s="166"/>
      <c r="DB39" s="165"/>
      <c r="DC39" s="165"/>
      <c r="DD39" s="165"/>
      <c r="DE39" s="165"/>
      <c r="DF39" s="165"/>
      <c r="DG39" s="165"/>
      <c r="DH39" s="165"/>
      <c r="DI39" s="165"/>
      <c r="DJ39" s="165"/>
      <c r="DK39" s="165"/>
      <c r="DL39" s="165"/>
      <c r="DM39" s="179"/>
      <c r="DN39" s="180"/>
      <c r="DO39" s="170"/>
      <c r="DP39" s="170"/>
      <c r="DQ39" s="170"/>
      <c r="DR39" s="170"/>
      <c r="DS39" s="170"/>
      <c r="DT39" s="170"/>
      <c r="DU39" s="170"/>
      <c r="DV39" s="170"/>
      <c r="DW39" s="170"/>
      <c r="DX39" s="170"/>
      <c r="DY39" s="170"/>
      <c r="DZ39" s="170"/>
    </row>
    <row r="40" spans="1:130">
      <c r="A40" s="181" t="s">
        <v>42</v>
      </c>
      <c r="B40" s="165" t="e">
        <f>+'EnrollAge Data'!B40/'EnrollAge Data'!EA40</f>
        <v>#DIV/0!</v>
      </c>
      <c r="C40" s="165" t="e">
        <f>+'EnrollAge Data'!C40/'EnrollAge Data'!EB40</f>
        <v>#DIV/0!</v>
      </c>
      <c r="D40" s="165">
        <f>+'EnrollAge Data'!D40/'EnrollAge Data'!EC40</f>
        <v>1.4856894031620186E-2</v>
      </c>
      <c r="E40" s="165">
        <f>+'EnrollAge Data'!E40/'EnrollAge Data'!ED40</f>
        <v>1.3018622521169377E-2</v>
      </c>
      <c r="F40" s="165">
        <f>+'EnrollAge Data'!F40/'EnrollAge Data'!EE40</f>
        <v>1.825098230119267E-2</v>
      </c>
      <c r="G40" s="165">
        <f>+'EnrollAge Data'!G40/'EnrollAge Data'!EF40</f>
        <v>2.2715914769887782E-2</v>
      </c>
      <c r="H40" s="165">
        <f>+'EnrollAge Data'!H40/'EnrollAge Data'!EG40</f>
        <v>2.1211650040508359E-2</v>
      </c>
      <c r="I40" s="165">
        <f>+'EnrollAge Data'!I40/'EnrollAge Data'!EH40</f>
        <v>2.0133770863284359E-2</v>
      </c>
      <c r="J40" s="165">
        <f>+'EnrollAge Data'!J40/'EnrollAge Data'!EI40</f>
        <v>2.1412596294557804E-2</v>
      </c>
      <c r="K40" s="165">
        <f>+'EnrollAge Data'!K40/'EnrollAge Data'!EJ40</f>
        <v>2.2377837297275882E-2</v>
      </c>
      <c r="L40" s="165">
        <f>+'EnrollAge Data'!L40/'EnrollAge Data'!EK40</f>
        <v>2.335792061819459E-2</v>
      </c>
      <c r="M40" s="165">
        <f>+'EnrollAge Data'!M40/'EnrollAge Data'!EL40</f>
        <v>2.3241511738003168E-2</v>
      </c>
      <c r="N40" s="165">
        <f>+'EnrollAge Data'!N40/'EnrollAge Data'!EM40</f>
        <v>2.4862411179184408E-2</v>
      </c>
      <c r="O40" s="165">
        <f>+'EnrollAge Data'!O40/'EnrollAge Data'!EN40</f>
        <v>8.1100730562963227E-2</v>
      </c>
      <c r="P40" s="166" t="e">
        <f>+'EnrollAge Data'!P40/'EnrollAge Data'!EA40</f>
        <v>#DIV/0!</v>
      </c>
      <c r="Q40" s="165" t="e">
        <f>+'EnrollAge Data'!Q40/'EnrollAge Data'!EB40</f>
        <v>#DIV/0!</v>
      </c>
      <c r="R40" s="165">
        <f>+'EnrollAge Data'!R40/'EnrollAge Data'!EC40</f>
        <v>0.48400471023679958</v>
      </c>
      <c r="S40" s="165">
        <f>+'EnrollAge Data'!S40/'EnrollAge Data'!ED40</f>
        <v>0.50816571975881064</v>
      </c>
      <c r="T40" s="165">
        <f>+'EnrollAge Data'!T40/'EnrollAge Data'!EE40</f>
        <v>0.50272123509162348</v>
      </c>
      <c r="U40" s="165">
        <f>+'EnrollAge Data'!U40/'EnrollAge Data'!EF40</f>
        <v>0.50970657921727847</v>
      </c>
      <c r="V40" s="165">
        <f>+'EnrollAge Data'!V40/'EnrollAge Data'!EG40</f>
        <v>0.52057197257979604</v>
      </c>
      <c r="W40" s="165">
        <f>+'EnrollAge Data'!W40/'EnrollAge Data'!EH40</f>
        <v>0.52858864524266347</v>
      </c>
      <c r="X40" s="165">
        <f>+'EnrollAge Data'!X40/'EnrollAge Data'!EI40</f>
        <v>0.54689535552113899</v>
      </c>
      <c r="Y40" s="165">
        <f>+'EnrollAge Data'!Y40/'EnrollAge Data'!EJ40</f>
        <v>0.54176696075594832</v>
      </c>
      <c r="Z40" s="165">
        <f>+'EnrollAge Data'!Z40/'EnrollAge Data'!EK40</f>
        <v>0.54437300034168923</v>
      </c>
      <c r="AA40" s="165">
        <f>+'EnrollAge Data'!AA40/'EnrollAge Data'!EL40</f>
        <v>0.53960082825261702</v>
      </c>
      <c r="AB40" s="165">
        <f>+'EnrollAge Data'!AB40/'EnrollAge Data'!EM40</f>
        <v>0.55436512872242949</v>
      </c>
      <c r="AC40" s="165">
        <f>+'EnrollAge Data'!AC40/'EnrollAge Data'!EN40</f>
        <v>0.45558342016495063</v>
      </c>
      <c r="AD40" s="166" t="e">
        <f>+'EnrollAge Data'!AD40/'EnrollAge Data'!EA40</f>
        <v>#DIV/0!</v>
      </c>
      <c r="AE40" s="165" t="e">
        <f>+'EnrollAge Data'!AE40/'EnrollAge Data'!EB40</f>
        <v>#DIV/0!</v>
      </c>
      <c r="AF40" s="165">
        <f>+'EnrollAge Data'!AF40/'EnrollAge Data'!EC40</f>
        <v>0.2333186857536578</v>
      </c>
      <c r="AG40" s="165">
        <f>+'EnrollAge Data'!AG40/'EnrollAge Data'!ED40</f>
        <v>0.25072106489039814</v>
      </c>
      <c r="AH40" s="165">
        <f>+'EnrollAge Data'!AH40/'EnrollAge Data'!EE40</f>
        <v>0.25024653152056747</v>
      </c>
      <c r="AI40" s="165">
        <f>+'EnrollAge Data'!AI40/'EnrollAge Data'!EF40</f>
        <v>0.24302586998511763</v>
      </c>
      <c r="AJ40" s="165">
        <f>+'EnrollAge Data'!AJ40/'EnrollAge Data'!EG40</f>
        <v>0.22422399895251111</v>
      </c>
      <c r="AK40" s="165">
        <f>+'EnrollAge Data'!AK40/'EnrollAge Data'!EH40</f>
        <v>0.22482109549946289</v>
      </c>
      <c r="AL40" s="165">
        <f>+'EnrollAge Data'!AL40/'EnrollAge Data'!EI40</f>
        <v>0.23149475258981844</v>
      </c>
      <c r="AM40" s="165">
        <f>+'EnrollAge Data'!AM40/'EnrollAge Data'!EJ40</f>
        <v>0.23713904632476437</v>
      </c>
      <c r="AN40" s="165">
        <f>+'EnrollAge Data'!AN40/'EnrollAge Data'!EK40</f>
        <v>0.22303463007963986</v>
      </c>
      <c r="AO40" s="165">
        <f>+'EnrollAge Data'!AO40/'EnrollAge Data'!EL40</f>
        <v>0.24228933093824387</v>
      </c>
      <c r="AP40" s="165">
        <f>+'EnrollAge Data'!AP40/'EnrollAge Data'!EM40</f>
        <v>0.23792852798504696</v>
      </c>
      <c r="AQ40" s="166" t="e">
        <f>+'EnrollAge Data'!AQ40/'EnrollAge Data'!EA40</f>
        <v>#DIV/0!</v>
      </c>
      <c r="AR40" s="165" t="e">
        <f>+'EnrollAge Data'!AR40/'EnrollAge Data'!EB40</f>
        <v>#DIV/0!</v>
      </c>
      <c r="AS40" s="165">
        <f>+'EnrollAge Data'!AS40/'EnrollAge Data'!EC40</f>
        <v>0.17657812182626553</v>
      </c>
      <c r="AT40" s="165">
        <f>+'EnrollAge Data'!AT40/'EnrollAge Data'!ED40</f>
        <v>0.22186350377674743</v>
      </c>
      <c r="AU40" s="165">
        <f>+'EnrollAge Data'!AU40/'EnrollAge Data'!EE40</f>
        <v>0.2205959873430926</v>
      </c>
      <c r="AV40" s="165">
        <f>+'EnrollAge Data'!AV40/'EnrollAge Data'!EF40</f>
        <v>0.21617703544921754</v>
      </c>
      <c r="AW40" s="165">
        <f>+'EnrollAge Data'!AW40/'EnrollAge Data'!EG40</f>
        <v>0.21870013175446207</v>
      </c>
      <c r="AX40" s="165">
        <f>+'EnrollAge Data'!AX40/'EnrollAge Data'!EH40</f>
        <v>0.19164960905558734</v>
      </c>
      <c r="AY40" s="165">
        <f>+'EnrollAge Data'!AY40/'EnrollAge Data'!EI40</f>
        <v>0.19405251677389071</v>
      </c>
      <c r="AZ40" s="165">
        <f>+'EnrollAge Data'!AZ40/'EnrollAge Data'!EJ40</f>
        <v>0.19219969098415662</v>
      </c>
      <c r="BA40" s="165">
        <f>+'EnrollAge Data'!BA40/'EnrollAge Data'!EK40</f>
        <v>0.1768265437541367</v>
      </c>
      <c r="BB40" s="165">
        <f>+'EnrollAge Data'!BB40/'EnrollAge Data'!EL40</f>
        <v>0.19170928864072773</v>
      </c>
      <c r="BC40" s="165">
        <f>+'EnrollAge Data'!BC40/'EnrollAge Data'!EM40</f>
        <v>0.17952217339557686</v>
      </c>
      <c r="BD40" s="166" t="e">
        <f>+'EnrollAge Data'!BD40/'EnrollAge Data'!EA40</f>
        <v>#DIV/0!</v>
      </c>
      <c r="BE40" s="165" t="e">
        <f>+'EnrollAge Data'!BE40/'EnrollAge Data'!EB40</f>
        <v>#DIV/0!</v>
      </c>
      <c r="BF40" s="165">
        <f>+'EnrollAge Data'!BF40/'EnrollAge Data'!EC40</f>
        <v>0.89390151781672289</v>
      </c>
      <c r="BG40" s="165">
        <f>+'EnrollAge Data'!BG40/'EnrollAge Data'!ED40</f>
        <v>0.98075028842595613</v>
      </c>
      <c r="BH40" s="165">
        <f>+'EnrollAge Data'!BH40/'EnrollAge Data'!EE40</f>
        <v>0.97356375395528361</v>
      </c>
      <c r="BI40" s="165">
        <f>+'EnrollAge Data'!BI40/'EnrollAge Data'!EF40</f>
        <v>0.96890948465161364</v>
      </c>
      <c r="BJ40" s="165">
        <f>+'EnrollAge Data'!BJ40/'EnrollAge Data'!EG40</f>
        <v>0.96349610328676916</v>
      </c>
      <c r="BK40" s="165">
        <f>+'EnrollAge Data'!BK40/'EnrollAge Data'!EH40</f>
        <v>0.94505934979771367</v>
      </c>
      <c r="BL40" s="165">
        <f>+'EnrollAge Data'!BL40/'EnrollAge Data'!EI40</f>
        <v>0.97244262488484812</v>
      </c>
      <c r="BM40" s="165">
        <f>+'EnrollAge Data'!BM40/'EnrollAge Data'!EJ40</f>
        <v>0.97110569806486935</v>
      </c>
      <c r="BN40" s="165">
        <f>+'EnrollAge Data'!BN40/'EnrollAge Data'!EK40</f>
        <v>0.94423417417546573</v>
      </c>
      <c r="BO40" s="165">
        <f>+'EnrollAge Data'!BO40/'EnrollAge Data'!EL40</f>
        <v>0.97359944783158858</v>
      </c>
      <c r="BP40" s="165">
        <f>+'EnrollAge Data'!BP40/'EnrollAge Data'!EM40</f>
        <v>0.97181583010305328</v>
      </c>
      <c r="BQ40" s="166">
        <f>+'EnrollAge Data'!BQ40/'EnrollAge Data'!EC40</f>
        <v>0.38420557236413261</v>
      </c>
      <c r="BR40" s="165">
        <f>+'EnrollAge Data'!BR40/'EnrollAge Data'!ED40</f>
        <v>0.42900639979102723</v>
      </c>
      <c r="BS40" s="165">
        <f>+'EnrollAge Data'!BS40/'EnrollAge Data'!EE40</f>
        <v>0.42670468375117354</v>
      </c>
      <c r="BT40" s="165">
        <f>+'EnrollAge Data'!BT40/'EnrollAge Data'!EF40</f>
        <v>0.41169084879048079</v>
      </c>
      <c r="BU40" s="165">
        <f>+'EnrollAge Data'!BU40/'EnrollAge Data'!EG40</f>
        <v>0.393316393473926</v>
      </c>
      <c r="BV40" s="165">
        <f>+'EnrollAge Data'!BV40/'EnrollAge Data'!EH40</f>
        <v>0.37104713245079124</v>
      </c>
      <c r="BW40" s="165">
        <f>+'EnrollAge Data'!BW40/'EnrollAge Data'!EI40</f>
        <v>0.37879122561730177</v>
      </c>
      <c r="BX40" s="165">
        <f>+'EnrollAge Data'!BX40/'EnrollAge Data'!EJ40</f>
        <v>0.38236808901192965</v>
      </c>
      <c r="BY40" s="165">
        <f>+'EnrollAge Data'!BY40/'EnrollAge Data'!EK40</f>
        <v>0.35350613726347579</v>
      </c>
      <c r="BZ40" s="165">
        <f>+'EnrollAge Data'!BZ40/'EnrollAge Data'!EL40</f>
        <v>0.3825071454485926</v>
      </c>
      <c r="CA40" s="165">
        <f>+'EnrollAge Data'!CA40/'EnrollAge Data'!EM40</f>
        <v>0.36816178140294381</v>
      </c>
      <c r="CB40" s="165">
        <f>+'EnrollAge Data'!CB40/'EnrollAge Data'!EN40</f>
        <v>0.41391307419246598</v>
      </c>
      <c r="CC40" s="166">
        <f>+'EnrollAge Data'!CC40/'EnrollAge Data'!EC40</f>
        <v>2.157707967973576E-2</v>
      </c>
      <c r="CD40" s="165">
        <f>+'EnrollAge Data'!CD40/'EnrollAge Data'!ED40</f>
        <v>3.4398876771370733E-2</v>
      </c>
      <c r="CE40" s="165">
        <f>+'EnrollAge Data'!CE40/'EnrollAge Data'!EE40</f>
        <v>3.4703571056017249E-2</v>
      </c>
      <c r="CF40" s="165">
        <f>+'EnrollAge Data'!CF40/'EnrollAge Data'!EF40</f>
        <v>3.775935723598256E-2</v>
      </c>
      <c r="CG40" s="165">
        <f>+'EnrollAge Data'!CG40/'EnrollAge Data'!EG40</f>
        <v>3.7786661429222212E-2</v>
      </c>
      <c r="CH40" s="165">
        <f>+'EnrollAge Data'!CH40/'EnrollAge Data'!EH40</f>
        <v>3.7386898685806823E-2</v>
      </c>
      <c r="CI40" s="165">
        <f>+'EnrollAge Data'!CI40/'EnrollAge Data'!EI40</f>
        <v>4.009920002409717E-2</v>
      </c>
      <c r="CJ40" s="165">
        <f>+'EnrollAge Data'!CJ40/'EnrollAge Data'!EJ40</f>
        <v>4.1184104532352425E-2</v>
      </c>
      <c r="CK40" s="165">
        <f>+'EnrollAge Data'!CK40/'EnrollAge Data'!EK40</f>
        <v>4.0321713511537384E-2</v>
      </c>
      <c r="CL40" s="165">
        <f>+'EnrollAge Data'!CL40/'EnrollAge Data'!EL40</f>
        <v>4.4759709403675817E-2</v>
      </c>
      <c r="CM40" s="165">
        <f>+'EnrollAge Data'!CM40/'EnrollAge Data'!EM40</f>
        <v>4.3178298908075945E-2</v>
      </c>
      <c r="CN40" s="165">
        <f>+'EnrollAge Data'!CN40/'EnrollAge Data'!EN40</f>
        <v>4.4254690379056799E-2</v>
      </c>
      <c r="CO40" s="167">
        <f>+'EnrollAge Data'!CO40/'EnrollAge Data'!EC40</f>
        <v>0.40578265204386837</v>
      </c>
      <c r="CP40" s="168">
        <f>+'EnrollAge Data'!CP40/'EnrollAge Data'!ED40</f>
        <v>0.46340527656239794</v>
      </c>
      <c r="CQ40" s="168">
        <f>+'EnrollAge Data'!CQ40/'EnrollAge Data'!EE40</f>
        <v>0.46140825480719078</v>
      </c>
      <c r="CR40" s="168">
        <f>+'EnrollAge Data'!CR40/'EnrollAge Data'!EF40</f>
        <v>0.44945020602646335</v>
      </c>
      <c r="CS40" s="168">
        <f>+'EnrollAge Data'!CS40/'EnrollAge Data'!EG40</f>
        <v>0.43110305490314821</v>
      </c>
      <c r="CT40" s="168">
        <f>+'EnrollAge Data'!CT40/'EnrollAge Data'!EH40</f>
        <v>0.40843403113659804</v>
      </c>
      <c r="CU40" s="168">
        <f>+'EnrollAge Data'!CU40/'EnrollAge Data'!EI40</f>
        <v>0.41889042564139894</v>
      </c>
      <c r="CV40" s="168">
        <f>+'EnrollAge Data'!CV40/'EnrollAge Data'!EJ40</f>
        <v>0.42355219354428209</v>
      </c>
      <c r="CW40" s="168">
        <f>+'EnrollAge Data'!CW40/'EnrollAge Data'!EK40</f>
        <v>0.3938278507750132</v>
      </c>
      <c r="CX40" s="168">
        <f>+'EnrollAge Data'!CX40/'EnrollAge Data'!EL40</f>
        <v>0.4272668548522684</v>
      </c>
      <c r="CY40" s="168">
        <f>+'EnrollAge Data'!CY40/'EnrollAge Data'!EM40</f>
        <v>0.41134008031101976</v>
      </c>
      <c r="CZ40" s="168">
        <f>+'EnrollAge Data'!CZ40/'EnrollAge Data'!EN40</f>
        <v>0.45816776457152275</v>
      </c>
      <c r="DA40" s="166">
        <f>+'EnrollAge Data'!DA40/'EnrollAge Data'!EC40</f>
        <v>4.1141555360549508E-3</v>
      </c>
      <c r="DB40" s="165">
        <f>+'EnrollAge Data'!DB40/'EnrollAge Data'!ED40</f>
        <v>9.1792921047475998E-3</v>
      </c>
      <c r="DC40" s="165">
        <f>+'EnrollAge Data'!DC40/'EnrollAge Data'!EE40</f>
        <v>9.4342640564692784E-3</v>
      </c>
      <c r="DD40" s="165">
        <f>+'EnrollAge Data'!DD40/'EnrollAge Data'!EF40</f>
        <v>9.7526994078718215E-3</v>
      </c>
      <c r="DE40" s="165">
        <f>+'EnrollAge Data'!DE40/'EnrollAge Data'!EG40</f>
        <v>8.9329798058326582E-3</v>
      </c>
      <c r="DF40" s="165">
        <f>+'EnrollAge Data'!DF40/'EnrollAge Data'!EH40</f>
        <v>8.0366734184521491E-3</v>
      </c>
      <c r="DG40" s="165">
        <f>+'EnrollAge Data'!DG40/'EnrollAge Data'!EI40</f>
        <v>6.6568437223102159E-3</v>
      </c>
      <c r="DH40" s="165">
        <f>+'EnrollAge Data'!DH40/'EnrollAge Data'!EJ40</f>
        <v>5.7865437646389354E-3</v>
      </c>
      <c r="DI40" s="165">
        <f>+'EnrollAge Data'!DI40/'EnrollAge Data'!EK40</f>
        <v>6.0333230587633719E-3</v>
      </c>
      <c r="DJ40" s="165">
        <f>+'EnrollAge Data'!DJ40/'EnrollAge Data'!EL40</f>
        <v>6.7317647267031832E-3</v>
      </c>
      <c r="DK40" s="165">
        <f>+'EnrollAge Data'!DK40/'EnrollAge Data'!EM40</f>
        <v>6.1106210696040249E-3</v>
      </c>
      <c r="DL40" s="165">
        <f>+'EnrollAge Data'!DL40/'EnrollAge Data'!EN40</f>
        <v>1.8131619071166604E-3</v>
      </c>
      <c r="DM40" s="179" t="e">
        <f>+'EnrollAge Data'!DM40/'EnrollAge Data'!EA40</f>
        <v>#DIV/0!</v>
      </c>
      <c r="DN40" s="180" t="e">
        <f>+'EnrollAge Data'!DN40/'EnrollAge Data'!EB40</f>
        <v>#DIV/0!</v>
      </c>
      <c r="DO40" s="170">
        <f>+'EnrollAge Data'!DO40/'EnrollAge Data'!EC40</f>
        <v>9.124158815165688E-2</v>
      </c>
      <c r="DP40" s="170">
        <f>+'EnrollAge Data'!DP40/'EnrollAge Data'!ED40</f>
        <v>6.2310890528744639E-3</v>
      </c>
      <c r="DQ40" s="170">
        <f>+'EnrollAge Data'!DQ40/'EnrollAge Data'!EE40</f>
        <v>8.1852637435237668E-3</v>
      </c>
      <c r="DR40" s="170">
        <f>+'EnrollAge Data'!DR40/'EnrollAge Data'!EF40</f>
        <v>8.3746005784986286E-3</v>
      </c>
      <c r="DS40" s="170">
        <f>+'EnrollAge Data'!DS40/'EnrollAge Data'!EG40</f>
        <v>1.5292246672722462E-2</v>
      </c>
      <c r="DT40" s="170">
        <f>+'EnrollAge Data'!DT40/'EnrollAge Data'!EH40</f>
        <v>3.4806879339001985E-2</v>
      </c>
      <c r="DU40" s="170">
        <f>+'EnrollAge Data'!DU40/'EnrollAge Data'!EI40</f>
        <v>6.1447788205940459E-3</v>
      </c>
      <c r="DV40" s="170">
        <f>+'EnrollAge Data'!DV40/'EnrollAge Data'!EJ40</f>
        <v>6.5164646378548007E-3</v>
      </c>
      <c r="DW40" s="170">
        <f>+'EnrollAge Data'!DW40/'EnrollAge Data'!EK40</f>
        <v>5.9174354673376204E-3</v>
      </c>
      <c r="DX40" s="170">
        <f>+'EnrollAge Data'!DX40/'EnrollAge Data'!EL40</f>
        <v>3.1590404304081975E-3</v>
      </c>
      <c r="DY40" s="170">
        <f>+'EnrollAge Data'!DY40/'EnrollAge Data'!EM40</f>
        <v>3.3217587177623372E-3</v>
      </c>
      <c r="DZ40" s="170">
        <f>+'EnrollAge Data'!DZ40/'EnrollAge Data'!EN40</f>
        <v>3.3349227934467147E-3</v>
      </c>
    </row>
    <row r="41" spans="1:130">
      <c r="A41" s="181" t="s">
        <v>43</v>
      </c>
      <c r="B41" s="165" t="e">
        <f>+'EnrollAge Data'!B41/'EnrollAge Data'!EA41</f>
        <v>#DIV/0!</v>
      </c>
      <c r="C41" s="165" t="e">
        <f>+'EnrollAge Data'!C41/'EnrollAge Data'!EB41</f>
        <v>#DIV/0!</v>
      </c>
      <c r="D41" s="165">
        <f>+'EnrollAge Data'!D41/'EnrollAge Data'!EC41</f>
        <v>3.2335403598334145E-2</v>
      </c>
      <c r="E41" s="165">
        <f>+'EnrollAge Data'!E41/'EnrollAge Data'!ED41</f>
        <v>2.2648112768797867E-2</v>
      </c>
      <c r="F41" s="165">
        <f>+'EnrollAge Data'!F41/'EnrollAge Data'!EE41</f>
        <v>2.2609099506288345E-2</v>
      </c>
      <c r="G41" s="165">
        <f>+'EnrollAge Data'!G41/'EnrollAge Data'!EF41</f>
        <v>2.3363600687443333E-2</v>
      </c>
      <c r="H41" s="165">
        <f>+'EnrollAge Data'!H41/'EnrollAge Data'!EG41</f>
        <v>2.0041020592337352E-2</v>
      </c>
      <c r="I41" s="165">
        <f>+'EnrollAge Data'!I41/'EnrollAge Data'!EH41</f>
        <v>2.1082621082621083E-2</v>
      </c>
      <c r="J41" s="165">
        <f>+'EnrollAge Data'!J41/'EnrollAge Data'!EI41</f>
        <v>2.9957925225155745E-2</v>
      </c>
      <c r="K41" s="165">
        <f>+'EnrollAge Data'!K41/'EnrollAge Data'!EJ41</f>
        <v>2.982397378014854E-2</v>
      </c>
      <c r="L41" s="165">
        <f>+'EnrollAge Data'!L41/'EnrollAge Data'!EK41</f>
        <v>3.0945365948533025E-2</v>
      </c>
      <c r="M41" s="165">
        <f>+'EnrollAge Data'!M41/'EnrollAge Data'!EL41</f>
        <v>3.6727362393986079E-2</v>
      </c>
      <c r="N41" s="165">
        <f>+'EnrollAge Data'!N41/'EnrollAge Data'!EM41</f>
        <v>5.2841266512895786E-2</v>
      </c>
      <c r="O41" s="165">
        <f>+'EnrollAge Data'!O41/'EnrollAge Data'!EN41</f>
        <v>2.9476039521264985E-2</v>
      </c>
      <c r="P41" s="166" t="e">
        <f>+'EnrollAge Data'!P41/'EnrollAge Data'!EA41</f>
        <v>#DIV/0!</v>
      </c>
      <c r="Q41" s="165" t="e">
        <f>+'EnrollAge Data'!Q41/'EnrollAge Data'!EB41</f>
        <v>#DIV/0!</v>
      </c>
      <c r="R41" s="165">
        <f>+'EnrollAge Data'!R41/'EnrollAge Data'!EC41</f>
        <v>0.60521320973747939</v>
      </c>
      <c r="S41" s="165">
        <f>+'EnrollAge Data'!S41/'EnrollAge Data'!ED41</f>
        <v>0.60318124178173627</v>
      </c>
      <c r="T41" s="165">
        <f>+'EnrollAge Data'!T41/'EnrollAge Data'!EE41</f>
        <v>0.59602136388265348</v>
      </c>
      <c r="U41" s="165">
        <f>+'EnrollAge Data'!U41/'EnrollAge Data'!EF41</f>
        <v>0.62180805716064247</v>
      </c>
      <c r="V41" s="165">
        <f>+'EnrollAge Data'!V41/'EnrollAge Data'!EG41</f>
        <v>0.62953482648289438</v>
      </c>
      <c r="W41" s="165">
        <f>+'EnrollAge Data'!W41/'EnrollAge Data'!EH41</f>
        <v>0.58998272884283243</v>
      </c>
      <c r="X41" s="165">
        <f>+'EnrollAge Data'!X41/'EnrollAge Data'!EI41</f>
        <v>0.61778509016227212</v>
      </c>
      <c r="Y41" s="165">
        <f>+'EnrollAge Data'!Y41/'EnrollAge Data'!EJ41</f>
        <v>0.60825238821546124</v>
      </c>
      <c r="Z41" s="165">
        <f>+'EnrollAge Data'!Z41/'EnrollAge Data'!EK41</f>
        <v>0.60883049435314096</v>
      </c>
      <c r="AA41" s="165">
        <f>+'EnrollAge Data'!AA41/'EnrollAge Data'!EL41</f>
        <v>0.58366757834680494</v>
      </c>
      <c r="AB41" s="165">
        <f>+'EnrollAge Data'!AB41/'EnrollAge Data'!EM41</f>
        <v>0.57222644509680576</v>
      </c>
      <c r="AC41" s="165">
        <f>+'EnrollAge Data'!AC41/'EnrollAge Data'!EN41</f>
        <v>0.56271770389423026</v>
      </c>
      <c r="AD41" s="166" t="e">
        <f>+'EnrollAge Data'!AD41/'EnrollAge Data'!EA41</f>
        <v>#DIV/0!</v>
      </c>
      <c r="AE41" s="165" t="e">
        <f>+'EnrollAge Data'!AE41/'EnrollAge Data'!EB41</f>
        <v>#DIV/0!</v>
      </c>
      <c r="AF41" s="165">
        <f>+'EnrollAge Data'!AF41/'EnrollAge Data'!EC41</f>
        <v>0.20412261755901634</v>
      </c>
      <c r="AG41" s="165">
        <f>+'EnrollAge Data'!AG41/'EnrollAge Data'!ED41</f>
        <v>0.20433154776044996</v>
      </c>
      <c r="AH41" s="165">
        <f>+'EnrollAge Data'!AH41/'EnrollAge Data'!EE41</f>
        <v>0.20360305179092472</v>
      </c>
      <c r="AI41" s="165">
        <f>+'EnrollAge Data'!AI41/'EnrollAge Data'!EF41</f>
        <v>0.1987969741667456</v>
      </c>
      <c r="AJ41" s="165">
        <f>+'EnrollAge Data'!AJ41/'EnrollAge Data'!EG41</f>
        <v>0.19357125276888998</v>
      </c>
      <c r="AK41" s="165">
        <f>+'EnrollAge Data'!AK41/'EnrollAge Data'!EH41</f>
        <v>0.18376215992796305</v>
      </c>
      <c r="AL41" s="165">
        <f>+'EnrollAge Data'!AL41/'EnrollAge Data'!EI41</f>
        <v>0.20448112062292376</v>
      </c>
      <c r="AM41" s="165">
        <f>+'EnrollAge Data'!AM41/'EnrollAge Data'!EJ41</f>
        <v>0.20956504167439441</v>
      </c>
      <c r="AN41" s="165">
        <f>+'EnrollAge Data'!AN41/'EnrollAge Data'!EK41</f>
        <v>0.20905337247717995</v>
      </c>
      <c r="AO41" s="165">
        <f>+'EnrollAge Data'!AO41/'EnrollAge Data'!EL41</f>
        <v>0.21844806251003865</v>
      </c>
      <c r="AP41" s="165">
        <f>+'EnrollAge Data'!AP41/'EnrollAge Data'!EM41</f>
        <v>0.21579690011882297</v>
      </c>
      <c r="AQ41" s="166" t="e">
        <f>+'EnrollAge Data'!AQ41/'EnrollAge Data'!EA41</f>
        <v>#DIV/0!</v>
      </c>
      <c r="AR41" s="165" t="e">
        <f>+'EnrollAge Data'!AR41/'EnrollAge Data'!EB41</f>
        <v>#DIV/0!</v>
      </c>
      <c r="AS41" s="165">
        <f>+'EnrollAge Data'!AS41/'EnrollAge Data'!EC41</f>
        <v>0.14672012841843465</v>
      </c>
      <c r="AT41" s="165">
        <f>+'EnrollAge Data'!AT41/'EnrollAge Data'!ED41</f>
        <v>0.15434777517172615</v>
      </c>
      <c r="AU41" s="165">
        <f>+'EnrollAge Data'!AU41/'EnrollAge Data'!EE41</f>
        <v>0.1703355691145835</v>
      </c>
      <c r="AV41" s="165">
        <f>+'EnrollAge Data'!AV41/'EnrollAge Data'!EF41</f>
        <v>0.14803713276587682</v>
      </c>
      <c r="AW41" s="165">
        <f>+'EnrollAge Data'!AW41/'EnrollAge Data'!EG41</f>
        <v>0.14248256624825661</v>
      </c>
      <c r="AX41" s="165">
        <f>+'EnrollAge Data'!AX41/'EnrollAge Data'!EH41</f>
        <v>0.13860620285490752</v>
      </c>
      <c r="AY41" s="165">
        <f>+'EnrollAge Data'!AY41/'EnrollAge Data'!EI41</f>
        <v>0.14351697130174726</v>
      </c>
      <c r="AZ41" s="165">
        <f>+'EnrollAge Data'!AZ41/'EnrollAge Data'!EJ41</f>
        <v>0.14787974079107993</v>
      </c>
      <c r="BA41" s="165">
        <f>+'EnrollAge Data'!BA41/'EnrollAge Data'!EK41</f>
        <v>0.14766989857468388</v>
      </c>
      <c r="BB41" s="165">
        <f>+'EnrollAge Data'!BB41/'EnrollAge Data'!EL41</f>
        <v>0.15945353485310187</v>
      </c>
      <c r="BC41" s="165">
        <f>+'EnrollAge Data'!BC41/'EnrollAge Data'!EM41</f>
        <v>0.15545056615642691</v>
      </c>
      <c r="BD41" s="166" t="e">
        <f>+'EnrollAge Data'!BD41/'EnrollAge Data'!EA41</f>
        <v>#DIV/0!</v>
      </c>
      <c r="BE41" s="165" t="e">
        <f>+'EnrollAge Data'!BE41/'EnrollAge Data'!EB41</f>
        <v>#DIV/0!</v>
      </c>
      <c r="BF41" s="165">
        <f>+'EnrollAge Data'!BF41/'EnrollAge Data'!EC41</f>
        <v>0.95605595571493041</v>
      </c>
      <c r="BG41" s="165">
        <f>+'EnrollAge Data'!BG41/'EnrollAge Data'!ED41</f>
        <v>0.96186056471391246</v>
      </c>
      <c r="BH41" s="165">
        <f>+'EnrollAge Data'!BH41/'EnrollAge Data'!EE41</f>
        <v>0.9699599847881617</v>
      </c>
      <c r="BI41" s="165">
        <f>+'EnrollAge Data'!BI41/'EnrollAge Data'!EF41</f>
        <v>0.96864216409326498</v>
      </c>
      <c r="BJ41" s="165">
        <f>+'EnrollAge Data'!BJ41/'EnrollAge Data'!EG41</f>
        <v>0.96558864550004098</v>
      </c>
      <c r="BK41" s="165">
        <f>+'EnrollAge Data'!BK41/'EnrollAge Data'!EH41</f>
        <v>0.91235109162570305</v>
      </c>
      <c r="BL41" s="165">
        <f>+'EnrollAge Data'!BL41/'EnrollAge Data'!EI41</f>
        <v>0.96578318208694314</v>
      </c>
      <c r="BM41" s="165">
        <f>+'EnrollAge Data'!BM41/'EnrollAge Data'!EJ41</f>
        <v>0.96569717068093552</v>
      </c>
      <c r="BN41" s="165">
        <f>+'EnrollAge Data'!BN41/'EnrollAge Data'!EK41</f>
        <v>0.96555376540500482</v>
      </c>
      <c r="BO41" s="165">
        <f>+'EnrollAge Data'!BO41/'EnrollAge Data'!EL41</f>
        <v>0.96156917570994549</v>
      </c>
      <c r="BP41" s="165">
        <f>+'EnrollAge Data'!BP41/'EnrollAge Data'!EM41</f>
        <v>0.94347391137205561</v>
      </c>
      <c r="BQ41" s="166">
        <f>+'EnrollAge Data'!BQ41/'EnrollAge Data'!EC41</f>
        <v>0.33524169741061866</v>
      </c>
      <c r="BR41" s="165">
        <f>+'EnrollAge Data'!BR41/'EnrollAge Data'!ED41</f>
        <v>0.34140800396149584</v>
      </c>
      <c r="BS41" s="165">
        <f>+'EnrollAge Data'!BS41/'EnrollAge Data'!EE41</f>
        <v>0.34894341667311712</v>
      </c>
      <c r="BT41" s="165">
        <f>+'EnrollAge Data'!BT41/'EnrollAge Data'!EF41</f>
        <v>0.3258826474687741</v>
      </c>
      <c r="BU41" s="165">
        <f>+'EnrollAge Data'!BU41/'EnrollAge Data'!EG41</f>
        <v>0.3225711707277053</v>
      </c>
      <c r="BV41" s="165">
        <f>+'EnrollAge Data'!BV41/'EnrollAge Data'!EH41</f>
        <v>0.29601287217867528</v>
      </c>
      <c r="BW41" s="165">
        <f>+'EnrollAge Data'!BW41/'EnrollAge Data'!EI41</f>
        <v>0.32205340897081047</v>
      </c>
      <c r="BX41" s="165">
        <f>+'EnrollAge Data'!BX41/'EnrollAge Data'!EJ41</f>
        <v>0.32977996030482792</v>
      </c>
      <c r="BY41" s="165">
        <f>+'EnrollAge Data'!BY41/'EnrollAge Data'!EK41</f>
        <v>0.32864273004675709</v>
      </c>
      <c r="BZ41" s="165">
        <f>+'EnrollAge Data'!BZ41/'EnrollAge Data'!EL41</f>
        <v>0.34619186908001748</v>
      </c>
      <c r="CA41" s="165">
        <f>+'EnrollAge Data'!CA41/'EnrollAge Data'!EM41</f>
        <v>0.33969385615433006</v>
      </c>
      <c r="CB41" s="165">
        <f>+'EnrollAge Data'!CB41/'EnrollAge Data'!EN41</f>
        <v>0.35556681314717969</v>
      </c>
      <c r="CC41" s="166">
        <f>+'EnrollAge Data'!CC41/'EnrollAge Data'!EC41</f>
        <v>1.4340288183643872E-2</v>
      </c>
      <c r="CD41" s="165">
        <f>+'EnrollAge Data'!CD41/'EnrollAge Data'!ED41</f>
        <v>1.6143764826333239E-2</v>
      </c>
      <c r="CE41" s="165">
        <f>+'EnrollAge Data'!CE41/'EnrollAge Data'!EE41</f>
        <v>2.257544499675234E-2</v>
      </c>
      <c r="CF41" s="165">
        <f>+'EnrollAge Data'!CF41/'EnrollAge Data'!EF41</f>
        <v>1.9679418650283501E-2</v>
      </c>
      <c r="CG41" s="165">
        <f>+'EnrollAge Data'!CG41/'EnrollAge Data'!EG41</f>
        <v>2.1931249487242597E-2</v>
      </c>
      <c r="CH41" s="165">
        <f>+'EnrollAge Data'!CH41/'EnrollAge Data'!EH41</f>
        <v>2.228717358251037E-2</v>
      </c>
      <c r="CI41" s="165">
        <f>+'EnrollAge Data'!CI41/'EnrollAge Data'!EI41</f>
        <v>2.4173714834143122E-2</v>
      </c>
      <c r="CJ41" s="165">
        <f>+'EnrollAge Data'!CJ41/'EnrollAge Data'!EJ41</f>
        <v>2.6421925907881734E-2</v>
      </c>
      <c r="CK41" s="165">
        <f>+'EnrollAge Data'!CK41/'EnrollAge Data'!EK41</f>
        <v>2.6958265545617737E-2</v>
      </c>
      <c r="CL41" s="165">
        <f>+'EnrollAge Data'!CL41/'EnrollAge Data'!EL41</f>
        <v>3.0562775851108833E-2</v>
      </c>
      <c r="CM41" s="165">
        <f>+'EnrollAge Data'!CM41/'EnrollAge Data'!EM41</f>
        <v>3.0413433983364786E-2</v>
      </c>
      <c r="CN41" s="165">
        <f>+'EnrollAge Data'!CN41/'EnrollAge Data'!EN41</f>
        <v>4.3232315562684483E-2</v>
      </c>
      <c r="CO41" s="167">
        <f>+'EnrollAge Data'!CO41/'EnrollAge Data'!EC41</f>
        <v>0.34958198559426251</v>
      </c>
      <c r="CP41" s="168">
        <f>+'EnrollAge Data'!CP41/'EnrollAge Data'!ED41</f>
        <v>0.35755176878782913</v>
      </c>
      <c r="CQ41" s="168">
        <f>+'EnrollAge Data'!CQ41/'EnrollAge Data'!EE41</f>
        <v>0.37151886166986947</v>
      </c>
      <c r="CR41" s="168">
        <f>+'EnrollAge Data'!CR41/'EnrollAge Data'!EF41</f>
        <v>0.3455620661190576</v>
      </c>
      <c r="CS41" s="168">
        <f>+'EnrollAge Data'!CS41/'EnrollAge Data'!EG41</f>
        <v>0.34450242021494792</v>
      </c>
      <c r="CT41" s="168">
        <f>+'EnrollAge Data'!CT41/'EnrollAge Data'!EH41</f>
        <v>0.31830004576118565</v>
      </c>
      <c r="CU41" s="168">
        <f>+'EnrollAge Data'!CU41/'EnrollAge Data'!EI41</f>
        <v>0.34622712380495357</v>
      </c>
      <c r="CV41" s="168">
        <f>+'EnrollAge Data'!CV41/'EnrollAge Data'!EJ41</f>
        <v>0.35620188621270965</v>
      </c>
      <c r="CW41" s="168">
        <f>+'EnrollAge Data'!CW41/'EnrollAge Data'!EK41</f>
        <v>0.35560099559237485</v>
      </c>
      <c r="CX41" s="168">
        <f>+'EnrollAge Data'!CX41/'EnrollAge Data'!EL41</f>
        <v>0.37675464493112631</v>
      </c>
      <c r="CY41" s="168">
        <f>+'EnrollAge Data'!CY41/'EnrollAge Data'!EM41</f>
        <v>0.37010729013769483</v>
      </c>
      <c r="CZ41" s="168">
        <f>+'EnrollAge Data'!CZ41/'EnrollAge Data'!EN41</f>
        <v>0.39879912870986417</v>
      </c>
      <c r="DA41" s="166">
        <f>+'EnrollAge Data'!DA41/'EnrollAge Data'!EC41</f>
        <v>1.2607603831884836E-3</v>
      </c>
      <c r="DB41" s="165">
        <f>+'EnrollAge Data'!DB41/'EnrollAge Data'!ED41</f>
        <v>1.1275541443470057E-3</v>
      </c>
      <c r="DC41" s="165">
        <f>+'EnrollAge Data'!DC41/'EnrollAge Data'!EE41</f>
        <v>2.4197592356387794E-3</v>
      </c>
      <c r="DD41" s="165">
        <f>+'EnrollAge Data'!DD41/'EnrollAge Data'!EF41</f>
        <v>1.2720408135648267E-3</v>
      </c>
      <c r="DE41" s="165">
        <f>+'EnrollAge Data'!DE41/'EnrollAge Data'!EG41</f>
        <v>2.8780047583887112E-3</v>
      </c>
      <c r="DF41" s="165">
        <f>+'EnrollAge Data'!DF41/'EnrollAge Data'!EH41</f>
        <v>4.068317021684897E-3</v>
      </c>
      <c r="DG41" s="165">
        <f>+'EnrollAge Data'!DG41/'EnrollAge Data'!EI41</f>
        <v>1.7709681197174449E-3</v>
      </c>
      <c r="DH41" s="165">
        <f>+'EnrollAge Data'!DH41/'EnrollAge Data'!EJ41</f>
        <v>1.2428962527646829E-3</v>
      </c>
      <c r="DI41" s="165">
        <f>+'EnrollAge Data'!DI41/'EnrollAge Data'!EK41</f>
        <v>1.1222754594890098E-3</v>
      </c>
      <c r="DJ41" s="165">
        <f>+'EnrollAge Data'!DJ41/'EnrollAge Data'!EL41</f>
        <v>1.1469524320142249E-3</v>
      </c>
      <c r="DK41" s="165">
        <f>+'EnrollAge Data'!DK41/'EnrollAge Data'!EM41</f>
        <v>1.140176137555043E-3</v>
      </c>
      <c r="DL41" s="165">
        <f>+'EnrollAge Data'!DL41/'EnrollAge Data'!EN41</f>
        <v>6.5417944021032449E-3</v>
      </c>
      <c r="DM41" s="179" t="e">
        <f>+'EnrollAge Data'!DM41/'EnrollAge Data'!EA41</f>
        <v>#DIV/0!</v>
      </c>
      <c r="DN41" s="180" t="e">
        <f>+'EnrollAge Data'!DN41/'EnrollAge Data'!EB41</f>
        <v>#DIV/0!</v>
      </c>
      <c r="DO41" s="170">
        <f>+'EnrollAge Data'!DO41/'EnrollAge Data'!EC41</f>
        <v>1.1608640686735491E-2</v>
      </c>
      <c r="DP41" s="170">
        <f>+'EnrollAge Data'!DP41/'EnrollAge Data'!ED41</f>
        <v>1.5491322517289722E-2</v>
      </c>
      <c r="DQ41" s="170">
        <f>+'EnrollAge Data'!DQ41/'EnrollAge Data'!EE41</f>
        <v>7.4309157055499654E-3</v>
      </c>
      <c r="DR41" s="170">
        <f>+'EnrollAge Data'!DR41/'EnrollAge Data'!EF41</f>
        <v>7.9942352192917173E-3</v>
      </c>
      <c r="DS41" s="170">
        <f>+'EnrollAge Data'!DS41/'EnrollAge Data'!EG41</f>
        <v>1.4370333907621626E-2</v>
      </c>
      <c r="DT41" s="170">
        <f>+'EnrollAge Data'!DT41/'EnrollAge Data'!EH41</f>
        <v>6.6566287291675894E-2</v>
      </c>
      <c r="DU41" s="170">
        <f>+'EnrollAge Data'!DU41/'EnrollAge Data'!EI41</f>
        <v>4.258892687901146E-3</v>
      </c>
      <c r="DV41" s="170">
        <f>+'EnrollAge Data'!DV41/'EnrollAge Data'!EJ41</f>
        <v>4.47885553891594E-3</v>
      </c>
      <c r="DW41" s="170">
        <f>+'EnrollAge Data'!DW41/'EnrollAge Data'!EK41</f>
        <v>3.5008686464622039E-3</v>
      </c>
      <c r="DX41" s="170">
        <f>+'EnrollAge Data'!DX41/'EnrollAge Data'!EL41</f>
        <v>1.7034618960684643E-3</v>
      </c>
      <c r="DY41" s="170">
        <f>+'EnrollAge Data'!DY41/'EnrollAge Data'!EM41</f>
        <v>3.6848221150485778E-3</v>
      </c>
      <c r="DZ41" s="170">
        <f>+'EnrollAge Data'!DZ41/'EnrollAge Data'!EN41</f>
        <v>2.4653334725372768E-3</v>
      </c>
    </row>
    <row r="42" spans="1:130">
      <c r="A42" s="181" t="s">
        <v>44</v>
      </c>
      <c r="B42" s="165" t="e">
        <f>+'EnrollAge Data'!B42/'EnrollAge Data'!EA42</f>
        <v>#DIV/0!</v>
      </c>
      <c r="C42" s="165" t="e">
        <f>+'EnrollAge Data'!C42/'EnrollAge Data'!EB42</f>
        <v>#DIV/0!</v>
      </c>
      <c r="D42" s="165">
        <f>+'EnrollAge Data'!D42/'EnrollAge Data'!EC42</f>
        <v>2.5809243147160633E-2</v>
      </c>
      <c r="E42" s="165">
        <f>+'EnrollAge Data'!E42/'EnrollAge Data'!ED42</f>
        <v>2.2594330897993155E-2</v>
      </c>
      <c r="F42" s="165">
        <f>+'EnrollAge Data'!F42/'EnrollAge Data'!EE42</f>
        <v>2.4669795873812902E-2</v>
      </c>
      <c r="G42" s="165">
        <f>+'EnrollAge Data'!G42/'EnrollAge Data'!EF42</f>
        <v>2.9981994284424229E-2</v>
      </c>
      <c r="H42" s="165">
        <f>+'EnrollAge Data'!H42/'EnrollAge Data'!EG42</f>
        <v>3.705428846771603E-2</v>
      </c>
      <c r="I42" s="165">
        <f>+'EnrollAge Data'!I42/'EnrollAge Data'!EH42</f>
        <v>5.1503423637987496E-2</v>
      </c>
      <c r="J42" s="165">
        <f>+'EnrollAge Data'!J42/'EnrollAge Data'!EI42</f>
        <v>5.4281681451499829E-2</v>
      </c>
      <c r="K42" s="165">
        <f>+'EnrollAge Data'!K42/'EnrollAge Data'!EJ42</f>
        <v>6.7121314585327718E-2</v>
      </c>
      <c r="L42" s="165">
        <f>+'EnrollAge Data'!L42/'EnrollAge Data'!EK42</f>
        <v>7.8272372872757637E-2</v>
      </c>
      <c r="M42" s="165">
        <f>+'EnrollAge Data'!M42/'EnrollAge Data'!EL42</f>
        <v>6.6030460767302873E-2</v>
      </c>
      <c r="N42" s="165">
        <f>+'EnrollAge Data'!N42/'EnrollAge Data'!EM42</f>
        <v>7.0093457943925228E-2</v>
      </c>
      <c r="O42" s="165">
        <f>+'EnrollAge Data'!O42/'EnrollAge Data'!EN42</f>
        <v>6.8443888343790227E-2</v>
      </c>
      <c r="P42" s="166" t="e">
        <f>+'EnrollAge Data'!P42/'EnrollAge Data'!EA42</f>
        <v>#DIV/0!</v>
      </c>
      <c r="Q42" s="165" t="e">
        <f>+'EnrollAge Data'!Q42/'EnrollAge Data'!EB42</f>
        <v>#DIV/0!</v>
      </c>
      <c r="R42" s="165">
        <f>+'EnrollAge Data'!R42/'EnrollAge Data'!EC42</f>
        <v>0.61525867714472826</v>
      </c>
      <c r="S42" s="165">
        <f>+'EnrollAge Data'!S42/'EnrollAge Data'!ED42</f>
        <v>0.62720221030241374</v>
      </c>
      <c r="T42" s="165">
        <f>+'EnrollAge Data'!T42/'EnrollAge Data'!EE42</f>
        <v>0.62610953757059384</v>
      </c>
      <c r="U42" s="165">
        <f>+'EnrollAge Data'!U42/'EnrollAge Data'!EF42</f>
        <v>0.63881745948713997</v>
      </c>
      <c r="V42" s="165">
        <f>+'EnrollAge Data'!V42/'EnrollAge Data'!EG42</f>
        <v>0.64692686583145942</v>
      </c>
      <c r="W42" s="165">
        <f>+'EnrollAge Data'!W42/'EnrollAge Data'!EH42</f>
        <v>0.65842666639291247</v>
      </c>
      <c r="X42" s="165">
        <f>+'EnrollAge Data'!X42/'EnrollAge Data'!EI42</f>
        <v>0.63808784901709681</v>
      </c>
      <c r="Y42" s="165">
        <f>+'EnrollAge Data'!Y42/'EnrollAge Data'!EJ42</f>
        <v>0.60653779608469982</v>
      </c>
      <c r="Z42" s="165">
        <f>+'EnrollAge Data'!Z42/'EnrollAge Data'!EK42</f>
        <v>0.55256986096098093</v>
      </c>
      <c r="AA42" s="165">
        <f>+'EnrollAge Data'!AA42/'EnrollAge Data'!EL42</f>
        <v>0.46387178353122627</v>
      </c>
      <c r="AB42" s="165">
        <f>+'EnrollAge Data'!AB42/'EnrollAge Data'!EM42</f>
        <v>0.42494612329569575</v>
      </c>
      <c r="AC42" s="165">
        <f>+'EnrollAge Data'!AC42/'EnrollAge Data'!EN42</f>
        <v>0.59411203427820436</v>
      </c>
      <c r="AD42" s="166" t="e">
        <f>+'EnrollAge Data'!AD42/'EnrollAge Data'!EA42</f>
        <v>#DIV/0!</v>
      </c>
      <c r="AE42" s="165" t="e">
        <f>+'EnrollAge Data'!AE42/'EnrollAge Data'!EB42</f>
        <v>#DIV/0!</v>
      </c>
      <c r="AF42" s="165">
        <f>+'EnrollAge Data'!AF42/'EnrollAge Data'!EC42</f>
        <v>0.19449317054916268</v>
      </c>
      <c r="AG42" s="165">
        <f>+'EnrollAge Data'!AG42/'EnrollAge Data'!ED42</f>
        <v>0.1884132525663553</v>
      </c>
      <c r="AH42" s="165">
        <f>+'EnrollAge Data'!AH42/'EnrollAge Data'!EE42</f>
        <v>0.18434553800722744</v>
      </c>
      <c r="AI42" s="165">
        <f>+'EnrollAge Data'!AI42/'EnrollAge Data'!EF42</f>
        <v>0.17451778270900672</v>
      </c>
      <c r="AJ42" s="165">
        <f>+'EnrollAge Data'!AJ42/'EnrollAge Data'!EG42</f>
        <v>0.15844844201734662</v>
      </c>
      <c r="AK42" s="165">
        <f>+'EnrollAge Data'!AK42/'EnrollAge Data'!EH42</f>
        <v>0.1567738756403281</v>
      </c>
      <c r="AL42" s="165">
        <f>+'EnrollAge Data'!AL42/'EnrollAge Data'!EI42</f>
        <v>0.1761887847147571</v>
      </c>
      <c r="AM42" s="165">
        <f>+'EnrollAge Data'!AM42/'EnrollAge Data'!EJ42</f>
        <v>0.18758398398046741</v>
      </c>
      <c r="AN42" s="165">
        <f>+'EnrollAge Data'!AN42/'EnrollAge Data'!EK42</f>
        <v>0.20638884878189645</v>
      </c>
      <c r="AO42" s="165">
        <f>+'EnrollAge Data'!AO42/'EnrollAge Data'!EL42</f>
        <v>0.25189954524319852</v>
      </c>
      <c r="AP42" s="165">
        <f>+'EnrollAge Data'!AP42/'EnrollAge Data'!EM42</f>
        <v>0.25870222977003648</v>
      </c>
      <c r="AQ42" s="166" t="e">
        <f>+'EnrollAge Data'!AQ42/'EnrollAge Data'!EA42</f>
        <v>#DIV/0!</v>
      </c>
      <c r="AR42" s="165" t="e">
        <f>+'EnrollAge Data'!AR42/'EnrollAge Data'!EB42</f>
        <v>#DIV/0!</v>
      </c>
      <c r="AS42" s="165">
        <f>+'EnrollAge Data'!AS42/'EnrollAge Data'!EC42</f>
        <v>0.14410842922630743</v>
      </c>
      <c r="AT42" s="165">
        <f>+'EnrollAge Data'!AT42/'EnrollAge Data'!ED42</f>
        <v>0.14656547674095996</v>
      </c>
      <c r="AU42" s="165">
        <f>+'EnrollAge Data'!AU42/'EnrollAge Data'!EE42</f>
        <v>0.14846115397652521</v>
      </c>
      <c r="AV42" s="165">
        <f>+'EnrollAge Data'!AV42/'EnrollAge Data'!EF42</f>
        <v>0.14345104042200552</v>
      </c>
      <c r="AW42" s="165">
        <f>+'EnrollAge Data'!AW42/'EnrollAge Data'!EG42</f>
        <v>0.1309401434843131</v>
      </c>
      <c r="AX42" s="165">
        <f>+'EnrollAge Data'!AX42/'EnrollAge Data'!EH42</f>
        <v>0.11644988758969727</v>
      </c>
      <c r="AY42" s="165">
        <f>+'EnrollAge Data'!AY42/'EnrollAge Data'!EI42</f>
        <v>0.12277175894334402</v>
      </c>
      <c r="AZ42" s="165">
        <f>+'EnrollAge Data'!AZ42/'EnrollAge Data'!EJ42</f>
        <v>0.13126970604509006</v>
      </c>
      <c r="BA42" s="165">
        <f>+'EnrollAge Data'!BA42/'EnrollAge Data'!EK42</f>
        <v>0.15555356104566084</v>
      </c>
      <c r="BB42" s="165">
        <f>+'EnrollAge Data'!BB42/'EnrollAge Data'!EL42</f>
        <v>0.21293051633608909</v>
      </c>
      <c r="BC42" s="165">
        <f>+'EnrollAge Data'!BC42/'EnrollAge Data'!EM42</f>
        <v>0.24279986886866983</v>
      </c>
      <c r="BD42" s="166" t="e">
        <f>+'EnrollAge Data'!BD42/'EnrollAge Data'!EA42</f>
        <v>#DIV/0!</v>
      </c>
      <c r="BE42" s="165" t="e">
        <f>+'EnrollAge Data'!BE42/'EnrollAge Data'!EB42</f>
        <v>#DIV/0!</v>
      </c>
      <c r="BF42" s="165">
        <f>+'EnrollAge Data'!BF42/'EnrollAge Data'!EC42</f>
        <v>0.95386027692019837</v>
      </c>
      <c r="BG42" s="165">
        <f>+'EnrollAge Data'!BG42/'EnrollAge Data'!ED42</f>
        <v>0.96218093960972906</v>
      </c>
      <c r="BH42" s="165">
        <f>+'EnrollAge Data'!BH42/'EnrollAge Data'!EE42</f>
        <v>0.95891622955434652</v>
      </c>
      <c r="BI42" s="165">
        <f>+'EnrollAge Data'!BI42/'EnrollAge Data'!EF42</f>
        <v>0.95678628261815224</v>
      </c>
      <c r="BJ42" s="165">
        <f>+'EnrollAge Data'!BJ42/'EnrollAge Data'!EG42</f>
        <v>0.93631545133311922</v>
      </c>
      <c r="BK42" s="165">
        <f>+'EnrollAge Data'!BK42/'EnrollAge Data'!EH42</f>
        <v>0.93165042962293787</v>
      </c>
      <c r="BL42" s="165">
        <f>+'EnrollAge Data'!BL42/'EnrollAge Data'!EI42</f>
        <v>0.93704839267519791</v>
      </c>
      <c r="BM42" s="165">
        <f>+'EnrollAge Data'!BM42/'EnrollAge Data'!EJ42</f>
        <v>0.92539148611025723</v>
      </c>
      <c r="BN42" s="165">
        <f>+'EnrollAge Data'!BN42/'EnrollAge Data'!EK42</f>
        <v>0.91451227078853814</v>
      </c>
      <c r="BO42" s="165">
        <f>+'EnrollAge Data'!BO42/'EnrollAge Data'!EL42</f>
        <v>0.92870184511051379</v>
      </c>
      <c r="BP42" s="165">
        <f>+'EnrollAge Data'!BP42/'EnrollAge Data'!EM42</f>
        <v>0.92644822193440213</v>
      </c>
      <c r="BQ42" s="166">
        <f>+'EnrollAge Data'!BQ42/'EnrollAge Data'!EC42</f>
        <v>0.32349260922443634</v>
      </c>
      <c r="BR42" s="165">
        <f>+'EnrollAge Data'!BR42/'EnrollAge Data'!ED42</f>
        <v>0.31788125404605566</v>
      </c>
      <c r="BS42" s="165">
        <f>+'EnrollAge Data'!BS42/'EnrollAge Data'!EE42</f>
        <v>0.31473810604450214</v>
      </c>
      <c r="BT42" s="165">
        <f>+'EnrollAge Data'!BT42/'EnrollAge Data'!EF42</f>
        <v>0.29765595317412685</v>
      </c>
      <c r="BU42" s="165">
        <f>+'EnrollAge Data'!BU42/'EnrollAge Data'!EG42</f>
        <v>0.27709604882749761</v>
      </c>
      <c r="BV42" s="165">
        <f>+'EnrollAge Data'!BV42/'EnrollAge Data'!EH42</f>
        <v>0.25384710145671435</v>
      </c>
      <c r="BW42" s="165">
        <f>+'EnrollAge Data'!BW42/'EnrollAge Data'!EI42</f>
        <v>0.2779610951682106</v>
      </c>
      <c r="BX42" s="165">
        <f>+'EnrollAge Data'!BX42/'EnrollAge Data'!EJ42</f>
        <v>0.29584756852653676</v>
      </c>
      <c r="BY42" s="165">
        <f>+'EnrollAge Data'!BY42/'EnrollAge Data'!EK42</f>
        <v>0.33294050160189498</v>
      </c>
      <c r="BZ42" s="165">
        <f>+'EnrollAge Data'!BZ42/'EnrollAge Data'!EL42</f>
        <v>0.42195420678392814</v>
      </c>
      <c r="CA42" s="165">
        <f>+'EnrollAge Data'!CA42/'EnrollAge Data'!EM42</f>
        <v>0.44615016686999187</v>
      </c>
      <c r="CB42" s="165">
        <f>+'EnrollAge Data'!CB42/'EnrollAge Data'!EN42</f>
        <v>0.30566382515235258</v>
      </c>
      <c r="CC42" s="166">
        <f>+'EnrollAge Data'!CC42/'EnrollAge Data'!EC42</f>
        <v>1.3600430348956872E-2</v>
      </c>
      <c r="CD42" s="165">
        <f>+'EnrollAge Data'!CD42/'EnrollAge Data'!ED42</f>
        <v>1.5155368537871082E-2</v>
      </c>
      <c r="CE42" s="165">
        <f>+'EnrollAge Data'!CE42/'EnrollAge Data'!EE42</f>
        <v>1.5460274964236265E-2</v>
      </c>
      <c r="CF42" s="165">
        <f>+'EnrollAge Data'!CF42/'EnrollAge Data'!EF42</f>
        <v>1.8892235516962265E-2</v>
      </c>
      <c r="CG42" s="165">
        <f>+'EnrollAge Data'!CG42/'EnrollAge Data'!EG42</f>
        <v>1.8738622978905665E-2</v>
      </c>
      <c r="CH42" s="165">
        <f>+'EnrollAge Data'!CH42/'EnrollAge Data'!EH42</f>
        <v>1.8319286322899878E-2</v>
      </c>
      <c r="CI42" s="165">
        <f>+'EnrollAge Data'!CI42/'EnrollAge Data'!EI42</f>
        <v>1.9667411361108254E-2</v>
      </c>
      <c r="CJ42" s="165">
        <f>+'EnrollAge Data'!CJ42/'EnrollAge Data'!EJ42</f>
        <v>2.1868769815828071E-2</v>
      </c>
      <c r="CK42" s="165">
        <f>+'EnrollAge Data'!CK42/'EnrollAge Data'!EK42</f>
        <v>2.7706343972309266E-2</v>
      </c>
      <c r="CL42" s="165">
        <f>+'EnrollAge Data'!CL42/'EnrollAge Data'!EL42</f>
        <v>4.1455448576191607E-2</v>
      </c>
      <c r="CM42" s="165">
        <f>+'EnrollAge Data'!CM42/'EnrollAge Data'!EM42</f>
        <v>5.343064281222961E-2</v>
      </c>
      <c r="CN42" s="165">
        <f>+'EnrollAge Data'!CN42/'EnrollAge Data'!EN42</f>
        <v>2.8868225148751925E-2</v>
      </c>
      <c r="CO42" s="167">
        <f>+'EnrollAge Data'!CO42/'EnrollAge Data'!EC42</f>
        <v>0.33709303957339321</v>
      </c>
      <c r="CP42" s="168">
        <f>+'EnrollAge Data'!CP42/'EnrollAge Data'!ED42</f>
        <v>0.33303662258392674</v>
      </c>
      <c r="CQ42" s="168">
        <f>+'EnrollAge Data'!CQ42/'EnrollAge Data'!EE42</f>
        <v>0.33019838100873844</v>
      </c>
      <c r="CR42" s="168">
        <f>+'EnrollAge Data'!CR42/'EnrollAge Data'!EF42</f>
        <v>0.31654818869108908</v>
      </c>
      <c r="CS42" s="168">
        <f>+'EnrollAge Data'!CS42/'EnrollAge Data'!EG42</f>
        <v>0.29583467180640327</v>
      </c>
      <c r="CT42" s="168">
        <f>+'EnrollAge Data'!CT42/'EnrollAge Data'!EH42</f>
        <v>0.27216638777961422</v>
      </c>
      <c r="CU42" s="168">
        <f>+'EnrollAge Data'!CU42/'EnrollAge Data'!EI42</f>
        <v>0.29762850652931883</v>
      </c>
      <c r="CV42" s="168">
        <f>+'EnrollAge Data'!CV42/'EnrollAge Data'!EJ42</f>
        <v>0.31771633834236479</v>
      </c>
      <c r="CW42" s="168">
        <f>+'EnrollAge Data'!CW42/'EnrollAge Data'!EK42</f>
        <v>0.36064684557420423</v>
      </c>
      <c r="CX42" s="168">
        <f>+'EnrollAge Data'!CX42/'EnrollAge Data'!EL42</f>
        <v>0.46340965536011974</v>
      </c>
      <c r="CY42" s="168">
        <f>+'EnrollAge Data'!CY42/'EnrollAge Data'!EM42</f>
        <v>0.49958080968222152</v>
      </c>
      <c r="CZ42" s="168">
        <f>+'EnrollAge Data'!CZ42/'EnrollAge Data'!EN42</f>
        <v>0.3345320503011045</v>
      </c>
      <c r="DA42" s="166">
        <f>+'EnrollAge Data'!DA42/'EnrollAge Data'!EC42</f>
        <v>1.5085602020769016E-3</v>
      </c>
      <c r="DB42" s="165">
        <f>+'EnrollAge Data'!DB42/'EnrollAge Data'!ED42</f>
        <v>1.9421067233885139E-3</v>
      </c>
      <c r="DC42" s="165">
        <f>+'EnrollAge Data'!DC42/'EnrollAge Data'!EE42</f>
        <v>2.6083109750142195E-3</v>
      </c>
      <c r="DD42" s="165">
        <f>+'EnrollAge Data'!DD42/'EnrollAge Data'!EF42</f>
        <v>1.4206344399231316E-3</v>
      </c>
      <c r="DE42" s="165">
        <f>+'EnrollAge Data'!DE42/'EnrollAge Data'!EG42</f>
        <v>1.2421030088874611E-3</v>
      </c>
      <c r="DF42" s="165">
        <f>+'EnrollAge Data'!DF42/'EnrollAge Data'!EH42</f>
        <v>1.0573754504111445E-3</v>
      </c>
      <c r="DG42" s="165">
        <f>+'EnrollAge Data'!DG42/'EnrollAge Data'!EI42</f>
        <v>1.3320371287822844E-3</v>
      </c>
      <c r="DH42" s="165">
        <f>+'EnrollAge Data'!DH42/'EnrollAge Data'!EJ42</f>
        <v>1.1373516831926648E-3</v>
      </c>
      <c r="DI42" s="165">
        <f>+'EnrollAge Data'!DI42/'EnrollAge Data'!EK42</f>
        <v>1.2955642533530529E-3</v>
      </c>
      <c r="DJ42" s="165">
        <f>+'EnrollAge Data'!DJ42/'EnrollAge Data'!EL42</f>
        <v>1.420406219167829E-3</v>
      </c>
      <c r="DK42" s="165">
        <f>+'EnrollAge Data'!DK42/'EnrollAge Data'!EM42</f>
        <v>1.9212889564848205E-3</v>
      </c>
      <c r="DL42" s="165">
        <f>+'EnrollAge Data'!DL42/'EnrollAge Data'!EN42</f>
        <v>1.4402606871843804E-3</v>
      </c>
      <c r="DM42" s="179" t="e">
        <f>+'EnrollAge Data'!DM42/'EnrollAge Data'!EA42</f>
        <v>#DIV/0!</v>
      </c>
      <c r="DN42" s="180" t="e">
        <f>+'EnrollAge Data'!DN42/'EnrollAge Data'!EB42</f>
        <v>#DIV/0!</v>
      </c>
      <c r="DO42" s="170">
        <f>+'EnrollAge Data'!DO42/'EnrollAge Data'!EC42</f>
        <v>2.0330479932641032E-2</v>
      </c>
      <c r="DP42" s="170">
        <f>+'EnrollAge Data'!DP42/'EnrollAge Data'!ED42</f>
        <v>1.5224729492277813E-2</v>
      </c>
      <c r="DQ42" s="170">
        <f>+'EnrollAge Data'!DQ42/'EnrollAge Data'!EE42</f>
        <v>1.6413974571840583E-2</v>
      </c>
      <c r="DR42" s="170">
        <f>+'EnrollAge Data'!DR42/'EnrollAge Data'!EF42</f>
        <v>1.3231723097423586E-2</v>
      </c>
      <c r="DS42" s="170">
        <f>+'EnrollAge Data'!DS42/'EnrollAge Data'!EG42</f>
        <v>2.6630260199164792E-2</v>
      </c>
      <c r="DT42" s="170">
        <f>+'EnrollAge Data'!DT42/'EnrollAge Data'!EH42</f>
        <v>1.6846146739074641E-2</v>
      </c>
      <c r="DU42" s="170">
        <f>+'EnrollAge Data'!DU42/'EnrollAge Data'!EI42</f>
        <v>8.6699258733022363E-3</v>
      </c>
      <c r="DV42" s="170">
        <f>+'EnrollAge Data'!DV42/'EnrollAge Data'!EJ42</f>
        <v>7.4871993044150322E-3</v>
      </c>
      <c r="DW42" s="170">
        <f>+'EnrollAge Data'!DW42/'EnrollAge Data'!EK42</f>
        <v>7.2153563387042019E-3</v>
      </c>
      <c r="DX42" s="170">
        <f>+'EnrollAge Data'!DX42/'EnrollAge Data'!EL42</f>
        <v>5.2676941221832859E-3</v>
      </c>
      <c r="DY42" s="170">
        <f>+'EnrollAge Data'!DY42/'EnrollAge Data'!EM42</f>
        <v>3.4583201216726767E-3</v>
      </c>
      <c r="DZ42" s="170">
        <f>+'EnrollAge Data'!DZ42/'EnrollAge Data'!EN42</f>
        <v>1.4717663897165388E-3</v>
      </c>
    </row>
    <row r="43" spans="1:130">
      <c r="A43" s="181" t="s">
        <v>45</v>
      </c>
      <c r="B43" s="165" t="e">
        <f>+'EnrollAge Data'!B43/'EnrollAge Data'!EA43</f>
        <v>#DIV/0!</v>
      </c>
      <c r="C43" s="165" t="e">
        <f>+'EnrollAge Data'!C43/'EnrollAge Data'!EB43</f>
        <v>#DIV/0!</v>
      </c>
      <c r="D43" s="165">
        <f>+'EnrollAge Data'!D43/'EnrollAge Data'!EC43</f>
        <v>2.2373419042451059E-2</v>
      </c>
      <c r="E43" s="165">
        <f>+'EnrollAge Data'!E43/'EnrollAge Data'!ED43</f>
        <v>2.8409489307000116E-2</v>
      </c>
      <c r="F43" s="165">
        <f>+'EnrollAge Data'!F43/'EnrollAge Data'!EE43</f>
        <v>4.0408841010837103E-2</v>
      </c>
      <c r="G43" s="165">
        <f>+'EnrollAge Data'!G43/'EnrollAge Data'!EF43</f>
        <v>5.2112120015791553E-2</v>
      </c>
      <c r="H43" s="165">
        <f>+'EnrollAge Data'!H43/'EnrollAge Data'!EG43</f>
        <v>5.0623242444988885E-2</v>
      </c>
      <c r="I43" s="165">
        <f>+'EnrollAge Data'!I43/'EnrollAge Data'!EH43</f>
        <v>5.1383399209486168E-2</v>
      </c>
      <c r="J43" s="165">
        <f>+'EnrollAge Data'!J43/'EnrollAge Data'!EI43</f>
        <v>5.3176450804294478E-2</v>
      </c>
      <c r="K43" s="165">
        <f>+'EnrollAge Data'!K43/'EnrollAge Data'!EJ43</f>
        <v>6.0739914055655223E-2</v>
      </c>
      <c r="L43" s="165">
        <f>+'EnrollAge Data'!L43/'EnrollAge Data'!EK43</f>
        <v>5.5749039164975117E-2</v>
      </c>
      <c r="M43" s="165">
        <f>+'EnrollAge Data'!M43/'EnrollAge Data'!EL43</f>
        <v>5.7654273558998874E-2</v>
      </c>
      <c r="N43" s="165">
        <f>+'EnrollAge Data'!N43/'EnrollAge Data'!EM43</f>
        <v>6.3024434372432631E-2</v>
      </c>
      <c r="O43" s="165">
        <f>+'EnrollAge Data'!O43/'EnrollAge Data'!EN43</f>
        <v>7.0348150378726465E-2</v>
      </c>
      <c r="P43" s="166" t="e">
        <f>+'EnrollAge Data'!P43/'EnrollAge Data'!EA43</f>
        <v>#DIV/0!</v>
      </c>
      <c r="Q43" s="165" t="e">
        <f>+'EnrollAge Data'!Q43/'EnrollAge Data'!EB43</f>
        <v>#DIV/0!</v>
      </c>
      <c r="R43" s="165">
        <f>+'EnrollAge Data'!R43/'EnrollAge Data'!EC43</f>
        <v>0.53887023774739262</v>
      </c>
      <c r="S43" s="165">
        <f>+'EnrollAge Data'!S43/'EnrollAge Data'!ED43</f>
        <v>0.54806591095009938</v>
      </c>
      <c r="T43" s="165">
        <f>+'EnrollAge Data'!T43/'EnrollAge Data'!EE43</f>
        <v>0.53983090129259004</v>
      </c>
      <c r="U43" s="165">
        <f>+'EnrollAge Data'!U43/'EnrollAge Data'!EF43</f>
        <v>0.53843550843156052</v>
      </c>
      <c r="V43" s="165">
        <f>+'EnrollAge Data'!V43/'EnrollAge Data'!EG43</f>
        <v>0.57501824745242935</v>
      </c>
      <c r="W43" s="165">
        <f>+'EnrollAge Data'!W43/'EnrollAge Data'!EH43</f>
        <v>0.58985200845665964</v>
      </c>
      <c r="X43" s="165">
        <f>+'EnrollAge Data'!X43/'EnrollAge Data'!EI43</f>
        <v>0.60340741285715038</v>
      </c>
      <c r="Y43" s="165">
        <f>+'EnrollAge Data'!Y43/'EnrollAge Data'!EJ43</f>
        <v>0.60792586257248948</v>
      </c>
      <c r="Z43" s="165">
        <f>+'EnrollAge Data'!Z43/'EnrollAge Data'!EK43</f>
        <v>0.61040071714871558</v>
      </c>
      <c r="AA43" s="165">
        <f>+'EnrollAge Data'!AA43/'EnrollAge Data'!EL43</f>
        <v>0.5979852307166944</v>
      </c>
      <c r="AB43" s="165">
        <f>+'EnrollAge Data'!AB43/'EnrollAge Data'!EM43</f>
        <v>0.58007403236377397</v>
      </c>
      <c r="AC43" s="165">
        <f>+'EnrollAge Data'!AC43/'EnrollAge Data'!EN43</f>
        <v>0.58921961501934172</v>
      </c>
      <c r="AD43" s="166" t="e">
        <f>+'EnrollAge Data'!AD43/'EnrollAge Data'!EA43</f>
        <v>#DIV/0!</v>
      </c>
      <c r="AE43" s="165" t="e">
        <f>+'EnrollAge Data'!AE43/'EnrollAge Data'!EB43</f>
        <v>#DIV/0!</v>
      </c>
      <c r="AF43" s="165">
        <f>+'EnrollAge Data'!AF43/'EnrollAge Data'!EC43</f>
        <v>0.21597028008515257</v>
      </c>
      <c r="AG43" s="165">
        <f>+'EnrollAge Data'!AG43/'EnrollAge Data'!ED43</f>
        <v>0.21291924739978965</v>
      </c>
      <c r="AH43" s="165">
        <f>+'EnrollAge Data'!AH43/'EnrollAge Data'!EE43</f>
        <v>0.20678507096630347</v>
      </c>
      <c r="AI43" s="165">
        <f>+'EnrollAge Data'!AI43/'EnrollAge Data'!EF43</f>
        <v>0.1957532006091027</v>
      </c>
      <c r="AJ43" s="165">
        <f>+'EnrollAge Data'!AJ43/'EnrollAge Data'!EG43</f>
        <v>0.17582622767162506</v>
      </c>
      <c r="AK43" s="165">
        <f>+'EnrollAge Data'!AK43/'EnrollAge Data'!EH43</f>
        <v>0.17277755849099452</v>
      </c>
      <c r="AL43" s="165">
        <f>+'EnrollAge Data'!AL43/'EnrollAge Data'!EI43</f>
        <v>0.17833213341671439</v>
      </c>
      <c r="AM43" s="165">
        <f>+'EnrollAge Data'!AM43/'EnrollAge Data'!EJ43</f>
        <v>0.17842317159664567</v>
      </c>
      <c r="AN43" s="165">
        <f>+'EnrollAge Data'!AN43/'EnrollAge Data'!EK43</f>
        <v>0.18447517284726586</v>
      </c>
      <c r="AO43" s="165">
        <f>+'EnrollAge Data'!AO43/'EnrollAge Data'!EL43</f>
        <v>0.19828023695356262</v>
      </c>
      <c r="AP43" s="165">
        <f>+'EnrollAge Data'!AP43/'EnrollAge Data'!EM43</f>
        <v>0.20919681346982857</v>
      </c>
      <c r="AQ43" s="166" t="e">
        <f>+'EnrollAge Data'!AQ43/'EnrollAge Data'!EA43</f>
        <v>#DIV/0!</v>
      </c>
      <c r="AR43" s="165" t="e">
        <f>+'EnrollAge Data'!AR43/'EnrollAge Data'!EB43</f>
        <v>#DIV/0!</v>
      </c>
      <c r="AS43" s="165">
        <f>+'EnrollAge Data'!AS43/'EnrollAge Data'!EC43</f>
        <v>0.20083602168170353</v>
      </c>
      <c r="AT43" s="165">
        <f>+'EnrollAge Data'!AT43/'EnrollAge Data'!ED43</f>
        <v>0.20335982236765221</v>
      </c>
      <c r="AU43" s="165">
        <f>+'EnrollAge Data'!AU43/'EnrollAge Data'!EE43</f>
        <v>0.20533582111445553</v>
      </c>
      <c r="AV43" s="165">
        <f>+'EnrollAge Data'!AV43/'EnrollAge Data'!EF43</f>
        <v>0.20605718797586148</v>
      </c>
      <c r="AW43" s="165">
        <f>+'EnrollAge Data'!AW43/'EnrollAge Data'!EG43</f>
        <v>0.18311955051856713</v>
      </c>
      <c r="AX43" s="165">
        <f>+'EnrollAge Data'!AX43/'EnrollAge Data'!EH43</f>
        <v>0.17288569991835323</v>
      </c>
      <c r="AY43" s="165">
        <f>+'EnrollAge Data'!AY43/'EnrollAge Data'!EI43</f>
        <v>0.15897756593848369</v>
      </c>
      <c r="AZ43" s="165">
        <f>+'EnrollAge Data'!AZ43/'EnrollAge Data'!EJ43</f>
        <v>0.14966727856815054</v>
      </c>
      <c r="BA43" s="165">
        <f>+'EnrollAge Data'!BA43/'EnrollAge Data'!EK43</f>
        <v>0.14551112301779476</v>
      </c>
      <c r="BB43" s="165">
        <f>+'EnrollAge Data'!BB43/'EnrollAge Data'!EL43</f>
        <v>0.14367088307413572</v>
      </c>
      <c r="BC43" s="165">
        <f>+'EnrollAge Data'!BC43/'EnrollAge Data'!EM43</f>
        <v>0.14435387839122688</v>
      </c>
      <c r="BD43" s="166" t="e">
        <f>+'EnrollAge Data'!BD43/'EnrollAge Data'!EA43</f>
        <v>#DIV/0!</v>
      </c>
      <c r="BE43" s="165" t="e">
        <f>+'EnrollAge Data'!BE43/'EnrollAge Data'!EB43</f>
        <v>#DIV/0!</v>
      </c>
      <c r="BF43" s="165">
        <f>+'EnrollAge Data'!BF43/'EnrollAge Data'!EC43</f>
        <v>0.95567653951424869</v>
      </c>
      <c r="BG43" s="165">
        <f>+'EnrollAge Data'!BG43/'EnrollAge Data'!ED43</f>
        <v>0.96434498071754116</v>
      </c>
      <c r="BH43" s="165">
        <f>+'EnrollAge Data'!BH43/'EnrollAge Data'!EE43</f>
        <v>0.95195179337334901</v>
      </c>
      <c r="BI43" s="165">
        <f>+'EnrollAge Data'!BI43/'EnrollAge Data'!EF43</f>
        <v>0.94024589701652472</v>
      </c>
      <c r="BJ43" s="165">
        <f>+'EnrollAge Data'!BJ43/'EnrollAge Data'!EG43</f>
        <v>0.93396402564262149</v>
      </c>
      <c r="BK43" s="165">
        <f>+'EnrollAge Data'!BK43/'EnrollAge Data'!EH43</f>
        <v>0.93551526686600739</v>
      </c>
      <c r="BL43" s="165">
        <f>+'EnrollAge Data'!BL43/'EnrollAge Data'!EI43</f>
        <v>0.94071711221234844</v>
      </c>
      <c r="BM43" s="165">
        <f>+'EnrollAge Data'!BM43/'EnrollAge Data'!EJ43</f>
        <v>0.93601631273728569</v>
      </c>
      <c r="BN43" s="165">
        <f>+'EnrollAge Data'!BN43/'EnrollAge Data'!EK43</f>
        <v>0.94038701301377625</v>
      </c>
      <c r="BO43" s="165">
        <f>+'EnrollAge Data'!BO43/'EnrollAge Data'!EL43</f>
        <v>0.93993635074439275</v>
      </c>
      <c r="BP43" s="165">
        <f>+'EnrollAge Data'!BP43/'EnrollAge Data'!EM43</f>
        <v>0.93362472422482945</v>
      </c>
      <c r="BQ43" s="166">
        <f>+'EnrollAge Data'!BQ43/'EnrollAge Data'!EC43</f>
        <v>0.38085498422769365</v>
      </c>
      <c r="BR43" s="165">
        <f>+'EnrollAge Data'!BR43/'EnrollAge Data'!ED43</f>
        <v>0.37787776089751079</v>
      </c>
      <c r="BS43" s="165">
        <f>+'EnrollAge Data'!BS43/'EnrollAge Data'!EE43</f>
        <v>0.37052096718358535</v>
      </c>
      <c r="BT43" s="165">
        <f>+'EnrollAge Data'!BT43/'EnrollAge Data'!EF43</f>
        <v>0.35203880209802041</v>
      </c>
      <c r="BU43" s="165">
        <f>+'EnrollAge Data'!BU43/'EnrollAge Data'!EG43</f>
        <v>0.3328476776226823</v>
      </c>
      <c r="BV43" s="165">
        <f>+'EnrollAge Data'!BV43/'EnrollAge Data'!EH43</f>
        <v>0.29864877286515307</v>
      </c>
      <c r="BW43" s="165">
        <f>+'EnrollAge Data'!BW43/'EnrollAge Data'!EI43</f>
        <v>0.29479061017073849</v>
      </c>
      <c r="BX43" s="165">
        <f>+'EnrollAge Data'!BX43/'EnrollAge Data'!EJ43</f>
        <v>0.28667236847594812</v>
      </c>
      <c r="BY43" s="165">
        <f>+'EnrollAge Data'!BY43/'EnrollAge Data'!EK43</f>
        <v>0.29037310280161976</v>
      </c>
      <c r="BZ43" s="165">
        <f>+'EnrollAge Data'!BZ43/'EnrollAge Data'!EL43</f>
        <v>0.30292682232751383</v>
      </c>
      <c r="CA43" s="165">
        <f>+'EnrollAge Data'!CA43/'EnrollAge Data'!EM43</f>
        <v>0.31544525574396987</v>
      </c>
      <c r="CB43" s="165">
        <f>+'EnrollAge Data'!CB43/'EnrollAge Data'!EN43</f>
        <v>0.29964559542285329</v>
      </c>
      <c r="CC43" s="166">
        <f>+'EnrollAge Data'!CC43/'EnrollAge Data'!EC43</f>
        <v>2.8879122713910042E-2</v>
      </c>
      <c r="CD43" s="165">
        <f>+'EnrollAge Data'!CD43/'EnrollAge Data'!ED43</f>
        <v>2.9543064157999298E-2</v>
      </c>
      <c r="CE43" s="165">
        <f>+'EnrollAge Data'!CE43/'EnrollAge Data'!EE43</f>
        <v>3.187176192404053E-2</v>
      </c>
      <c r="CF43" s="165">
        <f>+'EnrollAge Data'!CF43/'EnrollAge Data'!EF43</f>
        <v>3.7629011336078058E-2</v>
      </c>
      <c r="CG43" s="165">
        <f>+'EnrollAge Data'!CG43/'EnrollAge Data'!EG43</f>
        <v>3.7601068253959272E-2</v>
      </c>
      <c r="CH43" s="165">
        <f>+'EnrollAge Data'!CH43/'EnrollAge Data'!EH43</f>
        <v>3.5789405384361671E-2</v>
      </c>
      <c r="CI43" s="165">
        <f>+'EnrollAge Data'!CI43/'EnrollAge Data'!EI43</f>
        <v>3.4405200456143488E-2</v>
      </c>
      <c r="CJ43" s="165">
        <f>+'EnrollAge Data'!CJ43/'EnrollAge Data'!EJ43</f>
        <v>3.2661980057574369E-2</v>
      </c>
      <c r="CK43" s="165">
        <f>+'EnrollAge Data'!CK43/'EnrollAge Data'!EK43</f>
        <v>3.1911057073085287E-2</v>
      </c>
      <c r="CL43" s="165">
        <f>+'EnrollAge Data'!CL43/'EnrollAge Data'!EL43</f>
        <v>3.252657190421309E-2</v>
      </c>
      <c r="CM43" s="165">
        <f>+'EnrollAge Data'!CM43/'EnrollAge Data'!EM43</f>
        <v>3.1777607517700382E-2</v>
      </c>
      <c r="CN43" s="165">
        <f>+'EnrollAge Data'!CN43/'EnrollAge Data'!EN43</f>
        <v>3.1145908132774316E-2</v>
      </c>
      <c r="CO43" s="167">
        <f>+'EnrollAge Data'!CO43/'EnrollAge Data'!EC43</f>
        <v>0.40973410694160373</v>
      </c>
      <c r="CP43" s="168">
        <f>+'EnrollAge Data'!CP43/'EnrollAge Data'!ED43</f>
        <v>0.40742082505551008</v>
      </c>
      <c r="CQ43" s="168">
        <f>+'EnrollAge Data'!CQ43/'EnrollAge Data'!EE43</f>
        <v>0.40239272910762586</v>
      </c>
      <c r="CR43" s="168">
        <f>+'EnrollAge Data'!CR43/'EnrollAge Data'!EF43</f>
        <v>0.38966781343409845</v>
      </c>
      <c r="CS43" s="168">
        <f>+'EnrollAge Data'!CS43/'EnrollAge Data'!EG43</f>
        <v>0.37044874587664156</v>
      </c>
      <c r="CT43" s="168">
        <f>+'EnrollAge Data'!CT43/'EnrollAge Data'!EH43</f>
        <v>0.33443817824951472</v>
      </c>
      <c r="CU43" s="168">
        <f>+'EnrollAge Data'!CU43/'EnrollAge Data'!EI43</f>
        <v>0.32919581062688197</v>
      </c>
      <c r="CV43" s="168">
        <f>+'EnrollAge Data'!CV43/'EnrollAge Data'!EJ43</f>
        <v>0.31933434853352249</v>
      </c>
      <c r="CW43" s="168">
        <f>+'EnrollAge Data'!CW43/'EnrollAge Data'!EK43</f>
        <v>0.32228415987470505</v>
      </c>
      <c r="CX43" s="168">
        <f>+'EnrollAge Data'!CX43/'EnrollAge Data'!EL43</f>
        <v>0.33545339423172693</v>
      </c>
      <c r="CY43" s="168">
        <f>+'EnrollAge Data'!CY43/'EnrollAge Data'!EM43</f>
        <v>0.34722286326167023</v>
      </c>
      <c r="CZ43" s="168">
        <f>+'EnrollAge Data'!CZ43/'EnrollAge Data'!EN43</f>
        <v>0.33079150355562764</v>
      </c>
      <c r="DA43" s="166">
        <f>+'EnrollAge Data'!DA43/'EnrollAge Data'!EC43</f>
        <v>7.0721948252523868E-3</v>
      </c>
      <c r="DB43" s="165">
        <f>+'EnrollAge Data'!DB43/'EnrollAge Data'!ED43</f>
        <v>8.8582447119317526E-3</v>
      </c>
      <c r="DC43" s="165">
        <f>+'EnrollAge Data'!DC43/'EnrollAge Data'!EE43</f>
        <v>9.7281629731331368E-3</v>
      </c>
      <c r="DD43" s="165">
        <f>+'EnrollAge Data'!DD43/'EnrollAge Data'!EF43</f>
        <v>1.2142575150865715E-2</v>
      </c>
      <c r="DE43" s="165">
        <f>+'EnrollAge Data'!DE43/'EnrollAge Data'!EG43</f>
        <v>1.1964104856368502E-2</v>
      </c>
      <c r="DF43" s="165">
        <f>+'EnrollAge Data'!DF43/'EnrollAge Data'!EH43</f>
        <v>1.1225080159833029E-2</v>
      </c>
      <c r="DG43" s="165">
        <f>+'EnrollAge Data'!DG43/'EnrollAge Data'!EI43</f>
        <v>8.113888728316105E-3</v>
      </c>
      <c r="DH43" s="165">
        <f>+'EnrollAge Data'!DH43/'EnrollAge Data'!EJ43</f>
        <v>8.7561016312737282E-3</v>
      </c>
      <c r="DI43" s="165">
        <f>+'EnrollAge Data'!DI43/'EnrollAge Data'!EK43</f>
        <v>7.7021359903555863E-3</v>
      </c>
      <c r="DJ43" s="165">
        <f>+'EnrollAge Data'!DJ43/'EnrollAge Data'!EL43</f>
        <v>6.4977257959714096E-3</v>
      </c>
      <c r="DK43" s="165">
        <f>+'EnrollAge Data'!DK43/'EnrollAge Data'!EM43</f>
        <v>6.3278285993852174E-3</v>
      </c>
      <c r="DL43" s="165">
        <f>+'EnrollAge Data'!DL43/'EnrollAge Data'!EN43</f>
        <v>7.1344189386393642E-3</v>
      </c>
      <c r="DM43" s="179" t="e">
        <f>+'EnrollAge Data'!DM43/'EnrollAge Data'!EA43</f>
        <v>#DIV/0!</v>
      </c>
      <c r="DN43" s="180" t="e">
        <f>+'EnrollAge Data'!DN43/'EnrollAge Data'!EB43</f>
        <v>#DIV/0!</v>
      </c>
      <c r="DO43" s="170">
        <f>+'EnrollAge Data'!DO43/'EnrollAge Data'!EC43</f>
        <v>2.1950041443300199E-2</v>
      </c>
      <c r="DP43" s="170">
        <f>+'EnrollAge Data'!DP43/'EnrollAge Data'!ED43</f>
        <v>7.2455299754586892E-3</v>
      </c>
      <c r="DQ43" s="170">
        <f>+'EnrollAge Data'!DQ43/'EnrollAge Data'!EE43</f>
        <v>7.6393656158138387E-3</v>
      </c>
      <c r="DR43" s="170">
        <f>+'EnrollAge Data'!DR43/'EnrollAge Data'!EF43</f>
        <v>7.6419829676837182E-3</v>
      </c>
      <c r="DS43" s="170">
        <f>+'EnrollAge Data'!DS43/'EnrollAge Data'!EG43</f>
        <v>1.5412731912389595E-2</v>
      </c>
      <c r="DT43" s="170">
        <f>+'EnrollAge Data'!DT43/'EnrollAge Data'!EH43</f>
        <v>1.3101333924506469E-2</v>
      </c>
      <c r="DU43" s="170">
        <f>+'EnrollAge Data'!DU43/'EnrollAge Data'!EI43</f>
        <v>6.1064369833570692E-3</v>
      </c>
      <c r="DV43" s="170">
        <f>+'EnrollAge Data'!DV43/'EnrollAge Data'!EJ43</f>
        <v>3.2437732070591178E-3</v>
      </c>
      <c r="DW43" s="170">
        <f>+'EnrollAge Data'!DW43/'EnrollAge Data'!EK43</f>
        <v>3.863947821248622E-3</v>
      </c>
      <c r="DX43" s="170">
        <f>+'EnrollAge Data'!DX43/'EnrollAge Data'!EL43</f>
        <v>2.4093756966083769E-3</v>
      </c>
      <c r="DY43" s="170">
        <f>+'EnrollAge Data'!DY43/'EnrollAge Data'!EM43</f>
        <v>3.3508414027379053E-3</v>
      </c>
      <c r="DZ43" s="170">
        <f>+'EnrollAge Data'!DZ43/'EnrollAge Data'!EN43</f>
        <v>2.5063121076648676E-3</v>
      </c>
    </row>
    <row r="44" spans="1:130">
      <c r="A44" s="181" t="s">
        <v>48</v>
      </c>
      <c r="B44" s="165" t="e">
        <f>+'EnrollAge Data'!B44/'EnrollAge Data'!EA44</f>
        <v>#DIV/0!</v>
      </c>
      <c r="C44" s="165" t="e">
        <f>+'EnrollAge Data'!C44/'EnrollAge Data'!EB44</f>
        <v>#DIV/0!</v>
      </c>
      <c r="D44" s="165">
        <f>+'EnrollAge Data'!D44/'EnrollAge Data'!EC44</f>
        <v>7.0256169402857739E-3</v>
      </c>
      <c r="E44" s="165">
        <f>+'EnrollAge Data'!E44/'EnrollAge Data'!ED44</f>
        <v>1.2227369250717369E-2</v>
      </c>
      <c r="F44" s="165">
        <f>+'EnrollAge Data'!F44/'EnrollAge Data'!EE44</f>
        <v>1.4890309207116946E-2</v>
      </c>
      <c r="G44" s="165">
        <f>+'EnrollAge Data'!G44/'EnrollAge Data'!EF44</f>
        <v>1.6753063832258813E-2</v>
      </c>
      <c r="H44" s="165">
        <f>+'EnrollAge Data'!H44/'EnrollAge Data'!EG44</f>
        <v>1.8738886364530822E-2</v>
      </c>
      <c r="I44" s="165">
        <f>+'EnrollAge Data'!I44/'EnrollAge Data'!EH44</f>
        <v>1.9090508841327104E-2</v>
      </c>
      <c r="J44" s="165">
        <f>+'EnrollAge Data'!J44/'EnrollAge Data'!EI44</f>
        <v>2.1381533539580846E-2</v>
      </c>
      <c r="K44" s="165">
        <f>+'EnrollAge Data'!K44/'EnrollAge Data'!EJ44</f>
        <v>2.3661709355070833E-2</v>
      </c>
      <c r="L44" s="165">
        <f>+'EnrollAge Data'!L44/'EnrollAge Data'!EK44</f>
        <v>2.8636097245518664E-2</v>
      </c>
      <c r="M44" s="165">
        <f>+'EnrollAge Data'!M44/'EnrollAge Data'!EL44</f>
        <v>2.6539265799256504E-2</v>
      </c>
      <c r="N44" s="165">
        <f>+'EnrollAge Data'!N44/'EnrollAge Data'!EM44</f>
        <v>3.2014832406064835E-2</v>
      </c>
      <c r="O44" s="165">
        <f>+'EnrollAge Data'!O44/'EnrollAge Data'!EN44</f>
        <v>3.6774851147932233E-2</v>
      </c>
      <c r="P44" s="166" t="e">
        <f>+'EnrollAge Data'!P44/'EnrollAge Data'!EA44</f>
        <v>#DIV/0!</v>
      </c>
      <c r="Q44" s="165" t="e">
        <f>+'EnrollAge Data'!Q44/'EnrollAge Data'!EB44</f>
        <v>#DIV/0!</v>
      </c>
      <c r="R44" s="165">
        <f>+'EnrollAge Data'!R44/'EnrollAge Data'!EC44</f>
        <v>0.42710086879123854</v>
      </c>
      <c r="S44" s="165">
        <f>+'EnrollAge Data'!S44/'EnrollAge Data'!ED44</f>
        <v>0.55161445257452102</v>
      </c>
      <c r="T44" s="165">
        <f>+'EnrollAge Data'!T44/'EnrollAge Data'!EE44</f>
        <v>0.54893764035239245</v>
      </c>
      <c r="U44" s="165">
        <f>+'EnrollAge Data'!U44/'EnrollAge Data'!EF44</f>
        <v>0.55541216530173665</v>
      </c>
      <c r="V44" s="165">
        <f>+'EnrollAge Data'!V44/'EnrollAge Data'!EG44</f>
        <v>0.57231331775784533</v>
      </c>
      <c r="W44" s="165">
        <f>+'EnrollAge Data'!W44/'EnrollAge Data'!EH44</f>
        <v>0.56981935091928637</v>
      </c>
      <c r="X44" s="165">
        <f>+'EnrollAge Data'!X44/'EnrollAge Data'!EI44</f>
        <v>0.5903534627658279</v>
      </c>
      <c r="Y44" s="165">
        <f>+'EnrollAge Data'!Y44/'EnrollAge Data'!EJ44</f>
        <v>0.59815939663438911</v>
      </c>
      <c r="Z44" s="165">
        <f>+'EnrollAge Data'!Z44/'EnrollAge Data'!EK44</f>
        <v>0.58626505761885594</v>
      </c>
      <c r="AA44" s="165">
        <f>+'EnrollAge Data'!AA44/'EnrollAge Data'!EL44</f>
        <v>0.58749128717472121</v>
      </c>
      <c r="AB44" s="165">
        <f>+'EnrollAge Data'!AB44/'EnrollAge Data'!EM44</f>
        <v>0.59040065584675128</v>
      </c>
      <c r="AC44" s="165">
        <f>+'EnrollAge Data'!AC44/'EnrollAge Data'!EN44</f>
        <v>0.61631281930166937</v>
      </c>
      <c r="AD44" s="166" t="e">
        <f>+'EnrollAge Data'!AD44/'EnrollAge Data'!EA44</f>
        <v>#DIV/0!</v>
      </c>
      <c r="AE44" s="165" t="e">
        <f>+'EnrollAge Data'!AE44/'EnrollAge Data'!EB44</f>
        <v>#DIV/0!</v>
      </c>
      <c r="AF44" s="165">
        <f>+'EnrollAge Data'!AF44/'EnrollAge Data'!EC44</f>
        <v>0.15536393715995503</v>
      </c>
      <c r="AG44" s="165">
        <f>+'EnrollAge Data'!AG44/'EnrollAge Data'!ED44</f>
        <v>0.23630314727206511</v>
      </c>
      <c r="AH44" s="165">
        <f>+'EnrollAge Data'!AH44/'EnrollAge Data'!EE44</f>
        <v>0.24763844314534825</v>
      </c>
      <c r="AI44" s="165">
        <f>+'EnrollAge Data'!AI44/'EnrollAge Data'!EF44</f>
        <v>0.23751234245222744</v>
      </c>
      <c r="AJ44" s="165">
        <f>+'EnrollAge Data'!AJ44/'EnrollAge Data'!EG44</f>
        <v>0.22182726950722542</v>
      </c>
      <c r="AK44" s="165">
        <f>+'EnrollAge Data'!AK44/'EnrollAge Data'!EH44</f>
        <v>0.20818501087034427</v>
      </c>
      <c r="AL44" s="165">
        <f>+'EnrollAge Data'!AL44/'EnrollAge Data'!EI44</f>
        <v>0.21772916615916788</v>
      </c>
      <c r="AM44" s="165">
        <f>+'EnrollAge Data'!AM44/'EnrollAge Data'!EJ44</f>
        <v>0.21383611673535424</v>
      </c>
      <c r="AN44" s="165">
        <f>+'EnrollAge Data'!AN44/'EnrollAge Data'!EK44</f>
        <v>0.20923269685470847</v>
      </c>
      <c r="AO44" s="165">
        <f>+'EnrollAge Data'!AO44/'EnrollAge Data'!EL44</f>
        <v>0.2149817030669145</v>
      </c>
      <c r="AP44" s="165">
        <f>+'EnrollAge Data'!AP44/'EnrollAge Data'!EM44</f>
        <v>0.21405606789530959</v>
      </c>
      <c r="AQ44" s="166" t="e">
        <f>+'EnrollAge Data'!AQ44/'EnrollAge Data'!EA44</f>
        <v>#DIV/0!</v>
      </c>
      <c r="AR44" s="165" t="e">
        <f>+'EnrollAge Data'!AR44/'EnrollAge Data'!EB44</f>
        <v>#DIV/0!</v>
      </c>
      <c r="AS44" s="165">
        <f>+'EnrollAge Data'!AS44/'EnrollAge Data'!EC44</f>
        <v>0.11738444408090894</v>
      </c>
      <c r="AT44" s="165">
        <f>+'EnrollAge Data'!AT44/'EnrollAge Data'!ED44</f>
        <v>0.19298835145153828</v>
      </c>
      <c r="AU44" s="165">
        <f>+'EnrollAge Data'!AU44/'EnrollAge Data'!EE44</f>
        <v>0.17868552881599403</v>
      </c>
      <c r="AV44" s="165">
        <f>+'EnrollAge Data'!AV44/'EnrollAge Data'!EF44</f>
        <v>0.18416935296509265</v>
      </c>
      <c r="AW44" s="165">
        <f>+'EnrollAge Data'!AW44/'EnrollAge Data'!EG44</f>
        <v>0.17342101402867274</v>
      </c>
      <c r="AX44" s="165">
        <f>+'EnrollAge Data'!AX44/'EnrollAge Data'!EH44</f>
        <v>0.16228383032023999</v>
      </c>
      <c r="AY44" s="165">
        <f>+'EnrollAge Data'!AY44/'EnrollAge Data'!EI44</f>
        <v>0.16515066624442767</v>
      </c>
      <c r="AZ44" s="165">
        <f>+'EnrollAge Data'!AZ44/'EnrollAge Data'!EJ44</f>
        <v>0.16114533522882293</v>
      </c>
      <c r="BA44" s="165">
        <f>+'EnrollAge Data'!BA44/'EnrollAge Data'!EK44</f>
        <v>0.15638626474671177</v>
      </c>
      <c r="BB44" s="165">
        <f>+'EnrollAge Data'!BB44/'EnrollAge Data'!EL44</f>
        <v>0.16827515102230484</v>
      </c>
      <c r="BC44" s="165">
        <f>+'EnrollAge Data'!BC44/'EnrollAge Data'!EM44</f>
        <v>0.16140890352809376</v>
      </c>
      <c r="BD44" s="166" t="e">
        <f>+'EnrollAge Data'!BD44/'EnrollAge Data'!EA44</f>
        <v>#DIV/0!</v>
      </c>
      <c r="BE44" s="165" t="e">
        <f>+'EnrollAge Data'!BE44/'EnrollAge Data'!EB44</f>
        <v>#DIV/0!</v>
      </c>
      <c r="BF44" s="165">
        <f>+'EnrollAge Data'!BF44/'EnrollAge Data'!EC44</f>
        <v>0.69984925003210252</v>
      </c>
      <c r="BG44" s="165">
        <f>+'EnrollAge Data'!BG44/'EnrollAge Data'!ED44</f>
        <v>0.98090595129812441</v>
      </c>
      <c r="BH44" s="165">
        <f>+'EnrollAge Data'!BH44/'EnrollAge Data'!EE44</f>
        <v>0.97526161231373476</v>
      </c>
      <c r="BI44" s="165">
        <f>+'EnrollAge Data'!BI44/'EnrollAge Data'!EF44</f>
        <v>0.97709386071905679</v>
      </c>
      <c r="BJ44" s="165">
        <f>+'EnrollAge Data'!BJ44/'EnrollAge Data'!EG44</f>
        <v>0.96756160129374347</v>
      </c>
      <c r="BK44" s="165">
        <f>+'EnrollAge Data'!BK44/'EnrollAge Data'!EH44</f>
        <v>0.94028819210987069</v>
      </c>
      <c r="BL44" s="165">
        <f>+'EnrollAge Data'!BL44/'EnrollAge Data'!EI44</f>
        <v>0.97323329516942336</v>
      </c>
      <c r="BM44" s="165">
        <f>+'EnrollAge Data'!BM44/'EnrollAge Data'!EJ44</f>
        <v>0.97314084859856631</v>
      </c>
      <c r="BN44" s="165">
        <f>+'EnrollAge Data'!BN44/'EnrollAge Data'!EK44</f>
        <v>0.9518840192202761</v>
      </c>
      <c r="BO44" s="165">
        <f>+'EnrollAge Data'!BO44/'EnrollAge Data'!EL44</f>
        <v>0.97074814126394049</v>
      </c>
      <c r="BP44" s="165">
        <f>+'EnrollAge Data'!BP44/'EnrollAge Data'!EM44</f>
        <v>0.96586562727015457</v>
      </c>
      <c r="BQ44" s="166">
        <f>+'EnrollAge Data'!BQ44/'EnrollAge Data'!EC44</f>
        <v>0.25472522871953995</v>
      </c>
      <c r="BR44" s="165">
        <f>+'EnrollAge Data'!BR44/'EnrollAge Data'!ED44</f>
        <v>0.39942856841257079</v>
      </c>
      <c r="BS44" s="165">
        <f>+'EnrollAge Data'!BS44/'EnrollAge Data'!EE44</f>
        <v>0.4035057413788401</v>
      </c>
      <c r="BT44" s="165">
        <f>+'EnrollAge Data'!BT44/'EnrollAge Data'!EF44</f>
        <v>0.39373148632165883</v>
      </c>
      <c r="BU44" s="165">
        <f>+'EnrollAge Data'!BU44/'EnrollAge Data'!EG44</f>
        <v>0.37273746954371928</v>
      </c>
      <c r="BV44" s="165">
        <f>+'EnrollAge Data'!BV44/'EnrollAge Data'!EH44</f>
        <v>0.34094826262205674</v>
      </c>
      <c r="BW44" s="165">
        <f>+'EnrollAge Data'!BW44/'EnrollAge Data'!EI44</f>
        <v>0.35124601105941389</v>
      </c>
      <c r="BX44" s="165">
        <f>+'EnrollAge Data'!BX44/'EnrollAge Data'!EJ44</f>
        <v>0.34312829177775545</v>
      </c>
      <c r="BY44" s="165">
        <f>+'EnrollAge Data'!BY44/'EnrollAge Data'!EK44</f>
        <v>0.33331260619420189</v>
      </c>
      <c r="BZ44" s="165">
        <f>+'EnrollAge Data'!BZ44/'EnrollAge Data'!EL44</f>
        <v>0.34652067843866169</v>
      </c>
      <c r="CA44" s="165">
        <f>+'EnrollAge Data'!CA44/'EnrollAge Data'!EM44</f>
        <v>0.33857942660088747</v>
      </c>
      <c r="CB44" s="165">
        <f>+'EnrollAge Data'!CB44/'EnrollAge Data'!EN44</f>
        <v>0.31112412832974928</v>
      </c>
      <c r="CC44" s="166">
        <f>+'EnrollAge Data'!CC44/'EnrollAge Data'!EC44</f>
        <v>1.6457604429973384E-2</v>
      </c>
      <c r="CD44" s="165">
        <f>+'EnrollAge Data'!CD44/'EnrollAge Data'!ED44</f>
        <v>2.6791133661859579E-2</v>
      </c>
      <c r="CE44" s="165">
        <f>+'EnrollAge Data'!CE44/'EnrollAge Data'!EE44</f>
        <v>1.9765253520742605E-2</v>
      </c>
      <c r="CF44" s="165">
        <f>+'EnrollAge Data'!CF44/'EnrollAge Data'!EF44</f>
        <v>2.4127679038159957E-2</v>
      </c>
      <c r="CG44" s="165">
        <f>+'EnrollAge Data'!CG44/'EnrollAge Data'!EG44</f>
        <v>2.5441057034193325E-2</v>
      </c>
      <c r="CH44" s="165">
        <f>+'EnrollAge Data'!CH44/'EnrollAge Data'!EH44</f>
        <v>2.5853330557442177E-2</v>
      </c>
      <c r="CI44" s="165">
        <f>+'EnrollAge Data'!CI44/'EnrollAge Data'!EI44</f>
        <v>2.8736612181595251E-2</v>
      </c>
      <c r="CJ44" s="165">
        <f>+'EnrollAge Data'!CJ44/'EnrollAge Data'!EJ44</f>
        <v>2.9335413904405416E-2</v>
      </c>
      <c r="CK44" s="165">
        <f>+'EnrollAge Data'!CK44/'EnrollAge Data'!EK44</f>
        <v>2.9735153797963248E-2</v>
      </c>
      <c r="CL44" s="165">
        <f>+'EnrollAge Data'!CL44/'EnrollAge Data'!EL44</f>
        <v>3.4237046933085505E-2</v>
      </c>
      <c r="CM44" s="165">
        <f>+'EnrollAge Data'!CM44/'EnrollAge Data'!EM44</f>
        <v>3.4334219271041508E-2</v>
      </c>
      <c r="CN44" s="165">
        <f>+'EnrollAge Data'!CN44/'EnrollAge Data'!EN44</f>
        <v>3.0360849730885407E-2</v>
      </c>
      <c r="CO44" s="167">
        <f>+'EnrollAge Data'!CO44/'EnrollAge Data'!EC44</f>
        <v>0.27118283314951336</v>
      </c>
      <c r="CP44" s="168">
        <f>+'EnrollAge Data'!CP44/'EnrollAge Data'!ED44</f>
        <v>0.42621970207443038</v>
      </c>
      <c r="CQ44" s="168">
        <f>+'EnrollAge Data'!CQ44/'EnrollAge Data'!EE44</f>
        <v>0.4232709948995827</v>
      </c>
      <c r="CR44" s="168">
        <f>+'EnrollAge Data'!CR44/'EnrollAge Data'!EF44</f>
        <v>0.41785916535981876</v>
      </c>
      <c r="CS44" s="168">
        <f>+'EnrollAge Data'!CS44/'EnrollAge Data'!EG44</f>
        <v>0.39817852657791264</v>
      </c>
      <c r="CT44" s="168">
        <f>+'EnrollAge Data'!CT44/'EnrollAge Data'!EH44</f>
        <v>0.3668015931794989</v>
      </c>
      <c r="CU44" s="168">
        <f>+'EnrollAge Data'!CU44/'EnrollAge Data'!EI44</f>
        <v>0.37998262324100918</v>
      </c>
      <c r="CV44" s="168">
        <f>+'EnrollAge Data'!CV44/'EnrollAge Data'!EJ44</f>
        <v>0.37246370568216086</v>
      </c>
      <c r="CW44" s="168">
        <f>+'EnrollAge Data'!CW44/'EnrollAge Data'!EK44</f>
        <v>0.36304775999216515</v>
      </c>
      <c r="CX44" s="168">
        <f>+'EnrollAge Data'!CX44/'EnrollAge Data'!EL44</f>
        <v>0.38075772537174724</v>
      </c>
      <c r="CY44" s="168">
        <f>+'EnrollAge Data'!CY44/'EnrollAge Data'!EM44</f>
        <v>0.37291364587192899</v>
      </c>
      <c r="CZ44" s="168">
        <f>+'EnrollAge Data'!CZ44/'EnrollAge Data'!EN44</f>
        <v>0.34148497806063471</v>
      </c>
      <c r="DA44" s="166">
        <f>+'EnrollAge Data'!DA44/'EnrollAge Data'!EC44</f>
        <v>1.5655480913506106E-3</v>
      </c>
      <c r="DB44" s="165">
        <f>+'EnrollAge Data'!DB44/'EnrollAge Data'!ED44</f>
        <v>3.0717966491730251E-3</v>
      </c>
      <c r="DC44" s="165">
        <f>+'EnrollAge Data'!DC44/'EnrollAge Data'!EE44</f>
        <v>3.0529770617595984E-3</v>
      </c>
      <c r="DD44" s="165">
        <f>+'EnrollAge Data'!DD44/'EnrollAge Data'!EF44</f>
        <v>3.8225300575013069E-3</v>
      </c>
      <c r="DE44" s="165">
        <f>+'EnrollAge Data'!DE44/'EnrollAge Data'!EG44</f>
        <v>3.8059170158032765E-3</v>
      </c>
      <c r="DF44" s="165">
        <f>+'EnrollAge Data'!DF44/'EnrollAge Data'!EH44</f>
        <v>3.6672480110853619E-3</v>
      </c>
      <c r="DG44" s="165">
        <f>+'EnrollAge Data'!DG44/'EnrollAge Data'!EI44</f>
        <v>2.8972091625863762E-3</v>
      </c>
      <c r="DH44" s="165">
        <f>+'EnrollAge Data'!DH44/'EnrollAge Data'!EJ44</f>
        <v>2.5177462820163031E-3</v>
      </c>
      <c r="DI44" s="165">
        <f>+'EnrollAge Data'!DI44/'EnrollAge Data'!EK44</f>
        <v>2.5712016092550821E-3</v>
      </c>
      <c r="DJ44" s="165">
        <f>+'EnrollAge Data'!DJ44/'EnrollAge Data'!EL44</f>
        <v>2.4991287174721188E-3</v>
      </c>
      <c r="DK44" s="165">
        <f>+'EnrollAge Data'!DK44/'EnrollAge Data'!EM44</f>
        <v>2.5513255514743424E-3</v>
      </c>
      <c r="DL44" s="165">
        <f>+'EnrollAge Data'!DL44/'EnrollAge Data'!EN44</f>
        <v>2.956842223023282E-3</v>
      </c>
      <c r="DM44" s="179" t="e">
        <f>+'EnrollAge Data'!DM44/'EnrollAge Data'!EA44</f>
        <v>#DIV/0!</v>
      </c>
      <c r="DN44" s="180" t="e">
        <f>+'EnrollAge Data'!DN44/'EnrollAge Data'!EB44</f>
        <v>#DIV/0!</v>
      </c>
      <c r="DO44" s="170">
        <f>+'EnrollAge Data'!DO44/'EnrollAge Data'!EC44</f>
        <v>0.29312513302761167</v>
      </c>
      <c r="DP44" s="170">
        <f>+'EnrollAge Data'!DP44/'EnrollAge Data'!ED44</f>
        <v>6.8666794511582571E-3</v>
      </c>
      <c r="DQ44" s="170">
        <f>+'EnrollAge Data'!DQ44/'EnrollAge Data'!EE44</f>
        <v>9.8480784791482937E-3</v>
      </c>
      <c r="DR44" s="170">
        <f>+'EnrollAge Data'!DR44/'EnrollAge Data'!EF44</f>
        <v>6.1530754486844395E-3</v>
      </c>
      <c r="DS44" s="170">
        <f>+'EnrollAge Data'!DS44/'EnrollAge Data'!EG44</f>
        <v>1.3699512341725732E-2</v>
      </c>
      <c r="DT44" s="170">
        <f>+'EnrollAge Data'!DT44/'EnrollAge Data'!EH44</f>
        <v>4.0621299048802212E-2</v>
      </c>
      <c r="DU44" s="170">
        <f>+'EnrollAge Data'!DU44/'EnrollAge Data'!EI44</f>
        <v>5.3851712909957529E-3</v>
      </c>
      <c r="DV44" s="170">
        <f>+'EnrollAge Data'!DV44/'EnrollAge Data'!EJ44</f>
        <v>3.1974420463629096E-3</v>
      </c>
      <c r="DW44" s="170">
        <f>+'EnrollAge Data'!DW44/'EnrollAge Data'!EK44</f>
        <v>1.9479883534205222E-2</v>
      </c>
      <c r="DX44" s="170">
        <f>+'EnrollAge Data'!DX44/'EnrollAge Data'!EL44</f>
        <v>2.712592936802974E-3</v>
      </c>
      <c r="DY44" s="170">
        <f>+'EnrollAge Data'!DY44/'EnrollAge Data'!EM44</f>
        <v>2.1195403237805714E-3</v>
      </c>
      <c r="DZ44" s="170">
        <f>+'EnrollAge Data'!DZ44/'EnrollAge Data'!EN44</f>
        <v>2.4705092667404193E-3</v>
      </c>
    </row>
    <row r="45" spans="1:130">
      <c r="A45" s="181" t="s">
        <v>49</v>
      </c>
      <c r="B45" s="165" t="e">
        <f>+'EnrollAge Data'!B45/'EnrollAge Data'!EA45</f>
        <v>#DIV/0!</v>
      </c>
      <c r="C45" s="165" t="e">
        <f>+'EnrollAge Data'!C45/'EnrollAge Data'!EB45</f>
        <v>#DIV/0!</v>
      </c>
      <c r="D45" s="165">
        <f>+'EnrollAge Data'!D45/'EnrollAge Data'!EC45</f>
        <v>1.9604689749312582E-2</v>
      </c>
      <c r="E45" s="165">
        <f>+'EnrollAge Data'!E45/'EnrollAge Data'!ED45</f>
        <v>2.1914339915431364E-2</v>
      </c>
      <c r="F45" s="165">
        <f>+'EnrollAge Data'!F45/'EnrollAge Data'!EE45</f>
        <v>2.464893828704625E-2</v>
      </c>
      <c r="G45" s="165">
        <f>+'EnrollAge Data'!G45/'EnrollAge Data'!EF45</f>
        <v>3.273665059785609E-2</v>
      </c>
      <c r="H45" s="165">
        <f>+'EnrollAge Data'!H45/'EnrollAge Data'!EG45</f>
        <v>3.3201771138366649E-2</v>
      </c>
      <c r="I45" s="165">
        <f>+'EnrollAge Data'!I45/'EnrollAge Data'!EH45</f>
        <v>3.8941320364788971E-2</v>
      </c>
      <c r="J45" s="165">
        <f>+'EnrollAge Data'!J45/'EnrollAge Data'!EI45</f>
        <v>4.1381964592338207E-2</v>
      </c>
      <c r="K45" s="165">
        <f>+'EnrollAge Data'!K45/'EnrollAge Data'!EJ45</f>
        <v>4.7478442138672548E-2</v>
      </c>
      <c r="L45" s="165">
        <f>+'EnrollAge Data'!L45/'EnrollAge Data'!EK45</f>
        <v>4.7972313471443172E-2</v>
      </c>
      <c r="M45" s="165">
        <f>+'EnrollAge Data'!M45/'EnrollAge Data'!EL45</f>
        <v>4.7611296860199888E-2</v>
      </c>
      <c r="N45" s="165">
        <f>+'EnrollAge Data'!N45/'EnrollAge Data'!EM45</f>
        <v>6.1009858844827167E-2</v>
      </c>
      <c r="O45" s="165">
        <f>+'EnrollAge Data'!O45/'EnrollAge Data'!EN45</f>
        <v>6.3976389099664549E-2</v>
      </c>
      <c r="P45" s="166" t="e">
        <f>+'EnrollAge Data'!P45/'EnrollAge Data'!EA45</f>
        <v>#DIV/0!</v>
      </c>
      <c r="Q45" s="165" t="e">
        <f>+'EnrollAge Data'!Q45/'EnrollAge Data'!EB45</f>
        <v>#DIV/0!</v>
      </c>
      <c r="R45" s="165">
        <f>+'EnrollAge Data'!R45/'EnrollAge Data'!EC45</f>
        <v>0.57689878755310098</v>
      </c>
      <c r="S45" s="165">
        <f>+'EnrollAge Data'!S45/'EnrollAge Data'!ED45</f>
        <v>0.57574238863706395</v>
      </c>
      <c r="T45" s="165">
        <f>+'EnrollAge Data'!T45/'EnrollAge Data'!EE45</f>
        <v>0.54877199465590265</v>
      </c>
      <c r="U45" s="165">
        <f>+'EnrollAge Data'!U45/'EnrollAge Data'!EF45</f>
        <v>0.57621321990062291</v>
      </c>
      <c r="V45" s="165">
        <f>+'EnrollAge Data'!V45/'EnrollAge Data'!EG45</f>
        <v>0.58496725091598412</v>
      </c>
      <c r="W45" s="165">
        <f>+'EnrollAge Data'!W45/'EnrollAge Data'!EH45</f>
        <v>0.56073489859943615</v>
      </c>
      <c r="X45" s="165">
        <f>+'EnrollAge Data'!X45/'EnrollAge Data'!EI45</f>
        <v>0.56482325774172537</v>
      </c>
      <c r="Y45" s="165">
        <f>+'EnrollAge Data'!Y45/'EnrollAge Data'!EJ45</f>
        <v>0.54517128788695635</v>
      </c>
      <c r="Z45" s="165">
        <f>+'EnrollAge Data'!Z45/'EnrollAge Data'!EK45</f>
        <v>0.51796031019921351</v>
      </c>
      <c r="AA45" s="165">
        <f>+'EnrollAge Data'!AA45/'EnrollAge Data'!EL45</f>
        <v>0.48910259453422944</v>
      </c>
      <c r="AB45" s="165">
        <f>+'EnrollAge Data'!AB45/'EnrollAge Data'!EM45</f>
        <v>0.51278714191354546</v>
      </c>
      <c r="AC45" s="165">
        <f>+'EnrollAge Data'!AC45/'EnrollAge Data'!EN45</f>
        <v>0.46157452813307631</v>
      </c>
      <c r="AD45" s="166" t="e">
        <f>+'EnrollAge Data'!AD45/'EnrollAge Data'!EA45</f>
        <v>#DIV/0!</v>
      </c>
      <c r="AE45" s="165" t="e">
        <f>+'EnrollAge Data'!AE45/'EnrollAge Data'!EB45</f>
        <v>#DIV/0!</v>
      </c>
      <c r="AF45" s="165">
        <f>+'EnrollAge Data'!AF45/'EnrollAge Data'!EC45</f>
        <v>0.22115094199004467</v>
      </c>
      <c r="AG45" s="165">
        <f>+'EnrollAge Data'!AG45/'EnrollAge Data'!ED45</f>
        <v>0.21747281589801276</v>
      </c>
      <c r="AH45" s="165">
        <f>+'EnrollAge Data'!AH45/'EnrollAge Data'!EE45</f>
        <v>0.21360044344637424</v>
      </c>
      <c r="AI45" s="165">
        <f>+'EnrollAge Data'!AI45/'EnrollAge Data'!EF45</f>
        <v>0.19634950218800137</v>
      </c>
      <c r="AJ45" s="165">
        <f>+'EnrollAge Data'!AJ45/'EnrollAge Data'!EG45</f>
        <v>0.18155229243588111</v>
      </c>
      <c r="AK45" s="165">
        <f>+'EnrollAge Data'!AK45/'EnrollAge Data'!EH45</f>
        <v>0.17913721113573172</v>
      </c>
      <c r="AL45" s="165">
        <f>+'EnrollAge Data'!AL45/'EnrollAge Data'!EI45</f>
        <v>0.1955888448102315</v>
      </c>
      <c r="AM45" s="165">
        <f>+'EnrollAge Data'!AM45/'EnrollAge Data'!EJ45</f>
        <v>0.2059021125183508</v>
      </c>
      <c r="AN45" s="165">
        <f>+'EnrollAge Data'!AN45/'EnrollAge Data'!EK45</f>
        <v>0.19213135810271845</v>
      </c>
      <c r="AO45" s="165">
        <f>+'EnrollAge Data'!AO45/'EnrollAge Data'!EL45</f>
        <v>0.23959597877713049</v>
      </c>
      <c r="AP45" s="165">
        <f>+'EnrollAge Data'!AP45/'EnrollAge Data'!EM45</f>
        <v>0.234953641412041</v>
      </c>
      <c r="AQ45" s="166" t="e">
        <f>+'EnrollAge Data'!AQ45/'EnrollAge Data'!EA45</f>
        <v>#DIV/0!</v>
      </c>
      <c r="AR45" s="165" t="e">
        <f>+'EnrollAge Data'!AR45/'EnrollAge Data'!EB45</f>
        <v>#DIV/0!</v>
      </c>
      <c r="AS45" s="165">
        <f>+'EnrollAge Data'!AS45/'EnrollAge Data'!EC45</f>
        <v>0.14561914810994003</v>
      </c>
      <c r="AT45" s="165">
        <f>+'EnrollAge Data'!AT45/'EnrollAge Data'!ED45</f>
        <v>0.16612651141379606</v>
      </c>
      <c r="AU45" s="165">
        <f>+'EnrollAge Data'!AU45/'EnrollAge Data'!EE45</f>
        <v>0.1823637681571392</v>
      </c>
      <c r="AV45" s="165">
        <f>+'EnrollAge Data'!AV45/'EnrollAge Data'!EF45</f>
        <v>0.15370478099606863</v>
      </c>
      <c r="AW45" s="165">
        <f>+'EnrollAge Data'!AW45/'EnrollAge Data'!EG45</f>
        <v>0.14884211121956739</v>
      </c>
      <c r="AX45" s="165">
        <f>+'EnrollAge Data'!AX45/'EnrollAge Data'!EH45</f>
        <v>0.14857591497341296</v>
      </c>
      <c r="AY45" s="165">
        <f>+'EnrollAge Data'!AY45/'EnrollAge Data'!EI45</f>
        <v>0.16614660429865594</v>
      </c>
      <c r="AZ45" s="165">
        <f>+'EnrollAge Data'!AZ45/'EnrollAge Data'!EJ45</f>
        <v>0.17829643821830737</v>
      </c>
      <c r="BA45" s="165">
        <f>+'EnrollAge Data'!BA45/'EnrollAge Data'!EK45</f>
        <v>0.14889919035252921</v>
      </c>
      <c r="BB45" s="165">
        <f>+'EnrollAge Data'!BB45/'EnrollAge Data'!EL45</f>
        <v>0.21694212540663227</v>
      </c>
      <c r="BC45" s="165">
        <f>+'EnrollAge Data'!BC45/'EnrollAge Data'!EM45</f>
        <v>0.18571323727279399</v>
      </c>
      <c r="BD45" s="166" t="e">
        <f>+'EnrollAge Data'!BD45/'EnrollAge Data'!EA45</f>
        <v>#DIV/0!</v>
      </c>
      <c r="BE45" s="165" t="e">
        <f>+'EnrollAge Data'!BE45/'EnrollAge Data'!EB45</f>
        <v>#DIV/0!</v>
      </c>
      <c r="BF45" s="165">
        <f>+'EnrollAge Data'!BF45/'EnrollAge Data'!EC45</f>
        <v>0.9436688776530856</v>
      </c>
      <c r="BG45" s="165">
        <f>+'EnrollAge Data'!BG45/'EnrollAge Data'!ED45</f>
        <v>0.95934171594887274</v>
      </c>
      <c r="BH45" s="165">
        <f>+'EnrollAge Data'!BH45/'EnrollAge Data'!EE45</f>
        <v>0.94473620625941612</v>
      </c>
      <c r="BI45" s="165">
        <f>+'EnrollAge Data'!BI45/'EnrollAge Data'!EF45</f>
        <v>0.92626750308469286</v>
      </c>
      <c r="BJ45" s="165">
        <f>+'EnrollAge Data'!BJ45/'EnrollAge Data'!EG45</f>
        <v>0.91536165457143259</v>
      </c>
      <c r="BK45" s="165">
        <f>+'EnrollAge Data'!BK45/'EnrollAge Data'!EH45</f>
        <v>0.88844802470858086</v>
      </c>
      <c r="BL45" s="165">
        <f>+'EnrollAge Data'!BL45/'EnrollAge Data'!EI45</f>
        <v>0.92655870685061281</v>
      </c>
      <c r="BM45" s="165">
        <f>+'EnrollAge Data'!BM45/'EnrollAge Data'!EJ45</f>
        <v>0.92936983862361455</v>
      </c>
      <c r="BN45" s="165">
        <f>+'EnrollAge Data'!BN45/'EnrollAge Data'!EK45</f>
        <v>0.85899085865446123</v>
      </c>
      <c r="BO45" s="165">
        <f>+'EnrollAge Data'!BO45/'EnrollAge Data'!EL45</f>
        <v>0.94564069871799217</v>
      </c>
      <c r="BP45" s="165">
        <f>+'EnrollAge Data'!BP45/'EnrollAge Data'!EM45</f>
        <v>0.93345402059838056</v>
      </c>
      <c r="BQ45" s="166">
        <f>+'EnrollAge Data'!BQ45/'EnrollAge Data'!EC45</f>
        <v>0.34938161677891572</v>
      </c>
      <c r="BR45" s="165">
        <f>+'EnrollAge Data'!BR45/'EnrollAge Data'!ED45</f>
        <v>0.36252399143176411</v>
      </c>
      <c r="BS45" s="165">
        <f>+'EnrollAge Data'!BS45/'EnrollAge Data'!EE45</f>
        <v>0.36324582847721654</v>
      </c>
      <c r="BT45" s="165">
        <f>+'EnrollAge Data'!BT45/'EnrollAge Data'!EF45</f>
        <v>0.32644387711621048</v>
      </c>
      <c r="BU45" s="165">
        <f>+'EnrollAge Data'!BU45/'EnrollAge Data'!EG45</f>
        <v>0.31857502581731245</v>
      </c>
      <c r="BV45" s="165">
        <f>+'EnrollAge Data'!BV45/'EnrollAge Data'!EH45</f>
        <v>0.29866042896120792</v>
      </c>
      <c r="BW45" s="165">
        <f>+'EnrollAge Data'!BW45/'EnrollAge Data'!EI45</f>
        <v>0.32634851086506012</v>
      </c>
      <c r="BX45" s="165">
        <f>+'EnrollAge Data'!BX45/'EnrollAge Data'!EJ45</f>
        <v>0.34371760100193255</v>
      </c>
      <c r="BY45" s="165">
        <f>+'EnrollAge Data'!BY45/'EnrollAge Data'!EK45</f>
        <v>0.30688111153868697</v>
      </c>
      <c r="BZ45" s="165">
        <f>+'EnrollAge Data'!BZ45/'EnrollAge Data'!EL45</f>
        <v>0.40142827108666607</v>
      </c>
      <c r="CA45" s="165">
        <f>+'EnrollAge Data'!CA45/'EnrollAge Data'!EM45</f>
        <v>0.37480245614893459</v>
      </c>
      <c r="CB45" s="165">
        <f>+'EnrollAge Data'!CB45/'EnrollAge Data'!EN45</f>
        <v>0.40840243628975448</v>
      </c>
      <c r="CC45" s="166">
        <f>+'EnrollAge Data'!CC45/'EnrollAge Data'!EC45</f>
        <v>1.452112073868651E-2</v>
      </c>
      <c r="CD45" s="165">
        <f>+'EnrollAge Data'!CD45/'EnrollAge Data'!ED45</f>
        <v>1.7403765123418978E-2</v>
      </c>
      <c r="CE45" s="165">
        <f>+'EnrollAge Data'!CE45/'EnrollAge Data'!EE45</f>
        <v>2.3415958384263341E-2</v>
      </c>
      <c r="CF45" s="165">
        <f>+'EnrollAge Data'!CF45/'EnrollAge Data'!EF45</f>
        <v>2.079805543924915E-2</v>
      </c>
      <c r="CG45" s="165">
        <f>+'EnrollAge Data'!CG45/'EnrollAge Data'!EG45</f>
        <v>2.4614862284089462E-2</v>
      </c>
      <c r="CH45" s="165">
        <f>+'EnrollAge Data'!CH45/'EnrollAge Data'!EH45</f>
        <v>2.6950391424669002E-2</v>
      </c>
      <c r="CI45" s="165">
        <f>+'EnrollAge Data'!CI45/'EnrollAge Data'!EI45</f>
        <v>3.3441885250754928E-2</v>
      </c>
      <c r="CJ45" s="165">
        <f>+'EnrollAge Data'!CJ45/'EnrollAge Data'!EJ45</f>
        <v>3.8523531867481704E-2</v>
      </c>
      <c r="CK45" s="165">
        <f>+'EnrollAge Data'!CK45/'EnrollAge Data'!EK45</f>
        <v>3.2197312388345355E-2</v>
      </c>
      <c r="CL45" s="165">
        <f>+'EnrollAge Data'!CL45/'EnrollAge Data'!EL45</f>
        <v>5.2724860009992019E-2</v>
      </c>
      <c r="CM45" s="165">
        <f>+'EnrollAge Data'!CM45/'EnrollAge Data'!EM45</f>
        <v>4.3577072681459009E-2</v>
      </c>
      <c r="CN45" s="165">
        <f>+'EnrollAge Data'!CN45/'EnrollAge Data'!EN45</f>
        <v>5.8624071611878839E-2</v>
      </c>
      <c r="CO45" s="167">
        <f>+'EnrollAge Data'!CO45/'EnrollAge Data'!EC45</f>
        <v>0.36390273751760227</v>
      </c>
      <c r="CP45" s="168">
        <f>+'EnrollAge Data'!CP45/'EnrollAge Data'!ED45</f>
        <v>0.37992775655518307</v>
      </c>
      <c r="CQ45" s="168">
        <f>+'EnrollAge Data'!CQ45/'EnrollAge Data'!EE45</f>
        <v>0.38666178686147984</v>
      </c>
      <c r="CR45" s="168">
        <f>+'EnrollAge Data'!CR45/'EnrollAge Data'!EF45</f>
        <v>0.34724193255545965</v>
      </c>
      <c r="CS45" s="168">
        <f>+'EnrollAge Data'!CS45/'EnrollAge Data'!EG45</f>
        <v>0.34318988810140194</v>
      </c>
      <c r="CT45" s="168">
        <f>+'EnrollAge Data'!CT45/'EnrollAge Data'!EH45</f>
        <v>0.32561082038587691</v>
      </c>
      <c r="CU45" s="168">
        <f>+'EnrollAge Data'!CU45/'EnrollAge Data'!EI45</f>
        <v>0.35979039611581504</v>
      </c>
      <c r="CV45" s="168">
        <f>+'EnrollAge Data'!CV45/'EnrollAge Data'!EJ45</f>
        <v>0.38224113286941425</v>
      </c>
      <c r="CW45" s="168">
        <f>+'EnrollAge Data'!CW45/'EnrollAge Data'!EK45</f>
        <v>0.33907842392703236</v>
      </c>
      <c r="CX45" s="168">
        <f>+'EnrollAge Data'!CX45/'EnrollAge Data'!EL45</f>
        <v>0.45415313109665811</v>
      </c>
      <c r="CY45" s="168">
        <f>+'EnrollAge Data'!CY45/'EnrollAge Data'!EM45</f>
        <v>0.41837952883039364</v>
      </c>
      <c r="CZ45" s="168">
        <f>+'EnrollAge Data'!CZ45/'EnrollAge Data'!EN45</f>
        <v>0.4670265079016333</v>
      </c>
      <c r="DA45" s="166">
        <f>+'EnrollAge Data'!DA45/'EnrollAge Data'!EC45</f>
        <v>2.8673525823824523E-3</v>
      </c>
      <c r="DB45" s="165">
        <f>+'EnrollAge Data'!DB45/'EnrollAge Data'!ED45</f>
        <v>3.671570756625719E-3</v>
      </c>
      <c r="DC45" s="165">
        <f>+'EnrollAge Data'!DC45/'EnrollAge Data'!EE45</f>
        <v>9.3024247420335996E-3</v>
      </c>
      <c r="DD45" s="165">
        <f>+'EnrollAge Data'!DD45/'EnrollAge Data'!EF45</f>
        <v>2.8123506286103876E-3</v>
      </c>
      <c r="DE45" s="165">
        <f>+'EnrollAge Data'!DE45/'EnrollAge Data'!EG45</f>
        <v>2.488010864490939E-3</v>
      </c>
      <c r="DF45" s="165">
        <f>+'EnrollAge Data'!DF45/'EnrollAge Data'!EH45</f>
        <v>2.1023057232677877E-3</v>
      </c>
      <c r="DG45" s="165">
        <f>+'EnrollAge Data'!DG45/'EnrollAge Data'!EI45</f>
        <v>1.9450529930724141E-3</v>
      </c>
      <c r="DH45" s="165">
        <f>+'EnrollAge Data'!DH45/'EnrollAge Data'!EJ45</f>
        <v>1.9574178672439389E-3</v>
      </c>
      <c r="DI45" s="165">
        <f>+'EnrollAge Data'!DI45/'EnrollAge Data'!EK45</f>
        <v>1.9521245282153351E-3</v>
      </c>
      <c r="DJ45" s="165">
        <f>+'EnrollAge Data'!DJ45/'EnrollAge Data'!EL45</f>
        <v>2.3849730871046428E-3</v>
      </c>
      <c r="DK45" s="165">
        <f>+'EnrollAge Data'!DK45/'EnrollAge Data'!EM45</f>
        <v>2.2873498544413728E-3</v>
      </c>
      <c r="DL45" s="165">
        <f>+'EnrollAge Data'!DL45/'EnrollAge Data'!EN45</f>
        <v>3.8369978096948749E-3</v>
      </c>
      <c r="DM45" s="179" t="e">
        <f>+'EnrollAge Data'!DM45/'EnrollAge Data'!EA45</f>
        <v>#DIV/0!</v>
      </c>
      <c r="DN45" s="180" t="e">
        <f>+'EnrollAge Data'!DN45/'EnrollAge Data'!EB45</f>
        <v>#DIV/0!</v>
      </c>
      <c r="DO45" s="170">
        <f>+'EnrollAge Data'!DO45/'EnrollAge Data'!EC45</f>
        <v>3.6726432597601777E-2</v>
      </c>
      <c r="DP45" s="170">
        <f>+'EnrollAge Data'!DP45/'EnrollAge Data'!ED45</f>
        <v>1.8743944135695908E-2</v>
      </c>
      <c r="DQ45" s="170">
        <f>+'EnrollAge Data'!DQ45/'EnrollAge Data'!EE45</f>
        <v>3.061485545353762E-2</v>
      </c>
      <c r="DR45" s="170">
        <f>+'EnrollAge Data'!DR45/'EnrollAge Data'!EF45</f>
        <v>4.0995846317451026E-2</v>
      </c>
      <c r="DS45" s="170">
        <f>+'EnrollAge Data'!DS45/'EnrollAge Data'!EG45</f>
        <v>5.1436574290200737E-2</v>
      </c>
      <c r="DT45" s="170">
        <f>+'EnrollAge Data'!DT45/'EnrollAge Data'!EH45</f>
        <v>7.2610654926630186E-2</v>
      </c>
      <c r="DU45" s="170">
        <f>+'EnrollAge Data'!DU45/'EnrollAge Data'!EI45</f>
        <v>3.2059328557048968E-2</v>
      </c>
      <c r="DV45" s="170">
        <f>+'EnrollAge Data'!DV45/'EnrollAge Data'!EJ45</f>
        <v>2.3151719237712916E-2</v>
      </c>
      <c r="DW45" s="170">
        <f>+'EnrollAge Data'!DW45/'EnrollAge Data'!EK45</f>
        <v>1.7971778293700447E-2</v>
      </c>
      <c r="DX45" s="170">
        <f>+'EnrollAge Data'!DX45/'EnrollAge Data'!EL45</f>
        <v>6.7480044218079229E-3</v>
      </c>
      <c r="DY45" s="170">
        <f>+'EnrollAge Data'!DY45/'EnrollAge Data'!EM45</f>
        <v>5.5361205567923278E-3</v>
      </c>
      <c r="DZ45" s="170">
        <f>+'EnrollAge Data'!DZ45/'EnrollAge Data'!EN45</f>
        <v>3.5855770559309248E-3</v>
      </c>
    </row>
    <row r="46" spans="1:130">
      <c r="A46" s="181" t="s">
        <v>50</v>
      </c>
      <c r="B46" s="165" t="e">
        <f>+'EnrollAge Data'!B46/'EnrollAge Data'!EA46</f>
        <v>#DIV/0!</v>
      </c>
      <c r="C46" s="165" t="e">
        <f>+'EnrollAge Data'!C46/'EnrollAge Data'!EB46</f>
        <v>#DIV/0!</v>
      </c>
      <c r="D46" s="165">
        <f>+'EnrollAge Data'!D46/'EnrollAge Data'!EC46</f>
        <v>3.3737723469896397E-2</v>
      </c>
      <c r="E46" s="165">
        <f>+'EnrollAge Data'!E46/'EnrollAge Data'!ED46</f>
        <v>4.2098783604758529E-2</v>
      </c>
      <c r="F46" s="165">
        <f>+'EnrollAge Data'!F46/'EnrollAge Data'!EE46</f>
        <v>4.9220942936381205E-2</v>
      </c>
      <c r="G46" s="165">
        <f>+'EnrollAge Data'!G46/'EnrollAge Data'!EF46</f>
        <v>5.2287365594953117E-2</v>
      </c>
      <c r="H46" s="165">
        <f>+'EnrollAge Data'!H46/'EnrollAge Data'!EG46</f>
        <v>5.5927932468186975E-2</v>
      </c>
      <c r="I46" s="165">
        <f>+'EnrollAge Data'!I46/'EnrollAge Data'!EH46</f>
        <v>5.0078412449484286E-2</v>
      </c>
      <c r="J46" s="165">
        <f>+'EnrollAge Data'!J46/'EnrollAge Data'!EI46</f>
        <v>4.7155805160142346E-2</v>
      </c>
      <c r="K46" s="165">
        <f>+'EnrollAge Data'!K46/'EnrollAge Data'!EJ46</f>
        <v>6.9246484797500299E-2</v>
      </c>
      <c r="L46" s="165">
        <f>+'EnrollAge Data'!L46/'EnrollAge Data'!EK46</f>
        <v>6.9811065494866875E-2</v>
      </c>
      <c r="M46" s="165">
        <f>+'EnrollAge Data'!M46/'EnrollAge Data'!EL46</f>
        <v>5.1104170632374747E-2</v>
      </c>
      <c r="N46" s="165">
        <f>+'EnrollAge Data'!N46/'EnrollAge Data'!EM46</f>
        <v>5.169437711853038E-2</v>
      </c>
      <c r="O46" s="165">
        <f>+'EnrollAge Data'!O46/'EnrollAge Data'!EN46</f>
        <v>6.1149371779600295E-2</v>
      </c>
      <c r="P46" s="166" t="e">
        <f>+'EnrollAge Data'!P46/'EnrollAge Data'!EA46</f>
        <v>#DIV/0!</v>
      </c>
      <c r="Q46" s="165" t="e">
        <f>+'EnrollAge Data'!Q46/'EnrollAge Data'!EB46</f>
        <v>#DIV/0!</v>
      </c>
      <c r="R46" s="165">
        <f>+'EnrollAge Data'!R46/'EnrollAge Data'!EC46</f>
        <v>0.53709229795088043</v>
      </c>
      <c r="S46" s="165">
        <f>+'EnrollAge Data'!S46/'EnrollAge Data'!ED46</f>
        <v>0.54415956322177472</v>
      </c>
      <c r="T46" s="165">
        <f>+'EnrollAge Data'!T46/'EnrollAge Data'!EE46</f>
        <v>0.53638120850491633</v>
      </c>
      <c r="U46" s="165">
        <f>+'EnrollAge Data'!U46/'EnrollAge Data'!EF46</f>
        <v>0.54664665194217776</v>
      </c>
      <c r="V46" s="165">
        <f>+'EnrollAge Data'!V46/'EnrollAge Data'!EG46</f>
        <v>0.54467997984124983</v>
      </c>
      <c r="W46" s="165">
        <f>+'EnrollAge Data'!W46/'EnrollAge Data'!EH46</f>
        <v>0.54996682550214127</v>
      </c>
      <c r="X46" s="165">
        <f>+'EnrollAge Data'!X46/'EnrollAge Data'!EI46</f>
        <v>0.54435053380782916</v>
      </c>
      <c r="Y46" s="165">
        <f>+'EnrollAge Data'!Y46/'EnrollAge Data'!EJ46</f>
        <v>0.54591729092390073</v>
      </c>
      <c r="Z46" s="165">
        <f>+'EnrollAge Data'!Z46/'EnrollAge Data'!EK46</f>
        <v>0.54548269097682933</v>
      </c>
      <c r="AA46" s="165">
        <f>+'EnrollAge Data'!AA46/'EnrollAge Data'!EL46</f>
        <v>0.54102363444514168</v>
      </c>
      <c r="AB46" s="165">
        <f>+'EnrollAge Data'!AB46/'EnrollAge Data'!EM46</f>
        <v>0.533442595093506</v>
      </c>
      <c r="AC46" s="165">
        <f>+'EnrollAge Data'!AC46/'EnrollAge Data'!EN46</f>
        <v>0.53484078845881766</v>
      </c>
      <c r="AD46" s="166" t="e">
        <f>+'EnrollAge Data'!AD46/'EnrollAge Data'!EA46</f>
        <v>#DIV/0!</v>
      </c>
      <c r="AE46" s="165" t="e">
        <f>+'EnrollAge Data'!AE46/'EnrollAge Data'!EB46</f>
        <v>#DIV/0!</v>
      </c>
      <c r="AF46" s="165">
        <f>+'EnrollAge Data'!AF46/'EnrollAge Data'!EC46</f>
        <v>0.23061689142764763</v>
      </c>
      <c r="AG46" s="165">
        <f>+'EnrollAge Data'!AG46/'EnrollAge Data'!ED46</f>
        <v>0.22150370003613054</v>
      </c>
      <c r="AH46" s="165">
        <f>+'EnrollAge Data'!AH46/'EnrollAge Data'!EE46</f>
        <v>0.21936633330531977</v>
      </c>
      <c r="AI46" s="165">
        <f>+'EnrollAge Data'!AI46/'EnrollAge Data'!EF46</f>
        <v>0.21538532753170836</v>
      </c>
      <c r="AJ46" s="165">
        <f>+'EnrollAge Data'!AJ46/'EnrollAge Data'!EG46</f>
        <v>0.19320587123598337</v>
      </c>
      <c r="AK46" s="165">
        <f>+'EnrollAge Data'!AK46/'EnrollAge Data'!EH46</f>
        <v>0.18543036371313107</v>
      </c>
      <c r="AL46" s="165">
        <f>+'EnrollAge Data'!AL46/'EnrollAge Data'!EI46</f>
        <v>0.1959269350533808</v>
      </c>
      <c r="AM46" s="165">
        <f>+'EnrollAge Data'!AM46/'EnrollAge Data'!EJ46</f>
        <v>0.21403410380696763</v>
      </c>
      <c r="AN46" s="165">
        <f>+'EnrollAge Data'!AN46/'EnrollAge Data'!EK46</f>
        <v>0.21794591613202</v>
      </c>
      <c r="AO46" s="165">
        <f>+'EnrollAge Data'!AO46/'EnrollAge Data'!EL46</f>
        <v>0.22874439219501649</v>
      </c>
      <c r="AP46" s="165">
        <f>+'EnrollAge Data'!AP46/'EnrollAge Data'!EM46</f>
        <v>0.23368228528498985</v>
      </c>
      <c r="AQ46" s="166" t="e">
        <f>+'EnrollAge Data'!AQ46/'EnrollAge Data'!EA46</f>
        <v>#DIV/0!</v>
      </c>
      <c r="AR46" s="165" t="e">
        <f>+'EnrollAge Data'!AR46/'EnrollAge Data'!EB46</f>
        <v>#DIV/0!</v>
      </c>
      <c r="AS46" s="165">
        <f>+'EnrollAge Data'!AS46/'EnrollAge Data'!EC46</f>
        <v>0.17634418742506097</v>
      </c>
      <c r="AT46" s="165">
        <f>+'EnrollAge Data'!AT46/'EnrollAge Data'!ED46</f>
        <v>0.17965582304058667</v>
      </c>
      <c r="AU46" s="165">
        <f>+'EnrollAge Data'!AU46/'EnrollAge Data'!EE46</f>
        <v>0.18691654760904278</v>
      </c>
      <c r="AV46" s="165">
        <f>+'EnrollAge Data'!AV46/'EnrollAge Data'!EF46</f>
        <v>0.18118064831836639</v>
      </c>
      <c r="AW46" s="165">
        <f>+'EnrollAge Data'!AW46/'EnrollAge Data'!EG46</f>
        <v>0.16349691319138213</v>
      </c>
      <c r="AX46" s="165">
        <f>+'EnrollAge Data'!AX46/'EnrollAge Data'!EH46</f>
        <v>0.15212618372640088</v>
      </c>
      <c r="AY46" s="165">
        <f>+'EnrollAge Data'!AY46/'EnrollAge Data'!EI46</f>
        <v>0.15098420818505337</v>
      </c>
      <c r="AZ46" s="165">
        <f>+'EnrollAge Data'!AZ46/'EnrollAge Data'!EJ46</f>
        <v>0.16658521278158342</v>
      </c>
      <c r="BA46" s="165">
        <f>+'EnrollAge Data'!BA46/'EnrollAge Data'!EK46</f>
        <v>0.16296446615985805</v>
      </c>
      <c r="BB46" s="165">
        <f>+'EnrollAge Data'!BB46/'EnrollAge Data'!EL46</f>
        <v>0.17112353503805905</v>
      </c>
      <c r="BC46" s="165">
        <f>+'EnrollAge Data'!BC46/'EnrollAge Data'!EM46</f>
        <v>0.17693250216883849</v>
      </c>
      <c r="BD46" s="166" t="e">
        <f>+'EnrollAge Data'!BD46/'EnrollAge Data'!EA46</f>
        <v>#DIV/0!</v>
      </c>
      <c r="BE46" s="165" t="e">
        <f>+'EnrollAge Data'!BE46/'EnrollAge Data'!EB46</f>
        <v>#DIV/0!</v>
      </c>
      <c r="BF46" s="165">
        <f>+'EnrollAge Data'!BF46/'EnrollAge Data'!EC46</f>
        <v>0.94405337680358903</v>
      </c>
      <c r="BG46" s="165">
        <f>+'EnrollAge Data'!BG46/'EnrollAge Data'!ED46</f>
        <v>0.94531908629849193</v>
      </c>
      <c r="BH46" s="165">
        <f>+'EnrollAge Data'!BH46/'EnrollAge Data'!EE46</f>
        <v>0.94266408941927893</v>
      </c>
      <c r="BI46" s="165">
        <f>+'EnrollAge Data'!BI46/'EnrollAge Data'!EF46</f>
        <v>0.94321262779225246</v>
      </c>
      <c r="BJ46" s="165">
        <f>+'EnrollAge Data'!BJ46/'EnrollAge Data'!EG46</f>
        <v>0.9013827642686153</v>
      </c>
      <c r="BK46" s="165">
        <f>+'EnrollAge Data'!BK46/'EnrollAge Data'!EH46</f>
        <v>0.88752337294167316</v>
      </c>
      <c r="BL46" s="165">
        <f>+'EnrollAge Data'!BL46/'EnrollAge Data'!EI46</f>
        <v>0.89126167704626336</v>
      </c>
      <c r="BM46" s="165">
        <f>+'EnrollAge Data'!BM46/'EnrollAge Data'!EJ46</f>
        <v>0.92653660751245182</v>
      </c>
      <c r="BN46" s="165">
        <f>+'EnrollAge Data'!BN46/'EnrollAge Data'!EK46</f>
        <v>0.92639307326870746</v>
      </c>
      <c r="BO46" s="165">
        <f>+'EnrollAge Data'!BO46/'EnrollAge Data'!EL46</f>
        <v>0.94089156167821719</v>
      </c>
      <c r="BP46" s="165">
        <f>+'EnrollAge Data'!BP46/'EnrollAge Data'!EM46</f>
        <v>0.94405738254733429</v>
      </c>
      <c r="BQ46" s="166">
        <f>+'EnrollAge Data'!BQ46/'EnrollAge Data'!EC46</f>
        <v>0.38592089131987012</v>
      </c>
      <c r="BR46" s="165">
        <f>+'EnrollAge Data'!BR46/'EnrollAge Data'!ED46</f>
        <v>0.37844411138915279</v>
      </c>
      <c r="BS46" s="165">
        <f>+'EnrollAge Data'!BS46/'EnrollAge Data'!EE46</f>
        <v>0.38026052609462979</v>
      </c>
      <c r="BT46" s="165">
        <f>+'EnrollAge Data'!BT46/'EnrollAge Data'!EF46</f>
        <v>0.3709942997711973</v>
      </c>
      <c r="BU46" s="165">
        <f>+'EnrollAge Data'!BU46/'EnrollAge Data'!EG46</f>
        <v>0.33932058712359836</v>
      </c>
      <c r="BV46" s="165">
        <f>+'EnrollAge Data'!BV46/'EnrollAge Data'!EH46</f>
        <v>0.31138790035587188</v>
      </c>
      <c r="BW46" s="165">
        <f>+'EnrollAge Data'!BW46/'EnrollAge Data'!EI46</f>
        <v>0.31888901245551604</v>
      </c>
      <c r="BX46" s="165">
        <f>+'EnrollAge Data'!BX46/'EnrollAge Data'!EJ46</f>
        <v>0.34985378359972757</v>
      </c>
      <c r="BY46" s="165">
        <f>+'EnrollAge Data'!BY46/'EnrollAge Data'!EK46</f>
        <v>0.34916720001248808</v>
      </c>
      <c r="BZ46" s="165">
        <f>+'EnrollAge Data'!BZ46/'EnrollAge Data'!EL46</f>
        <v>0.3647276410440799</v>
      </c>
      <c r="CA46" s="165">
        <f>+'EnrollAge Data'!CA46/'EnrollAge Data'!EM46</f>
        <v>0.37310506121937914</v>
      </c>
      <c r="CB46" s="165">
        <f>+'EnrollAge Data'!CB46/'EnrollAge Data'!EN46</f>
        <v>0.35746721981096341</v>
      </c>
      <c r="CC46" s="166">
        <f>+'EnrollAge Data'!CC46/'EnrollAge Data'!EC46</f>
        <v>1.8709499238821453E-2</v>
      </c>
      <c r="CD46" s="165">
        <f>+'EnrollAge Data'!CD46/'EnrollAge Data'!ED46</f>
        <v>2.0269908603085817E-2</v>
      </c>
      <c r="CE46" s="165">
        <f>+'EnrollAge Data'!CE46/'EnrollAge Data'!EE46</f>
        <v>2.2848978905790403E-2</v>
      </c>
      <c r="CF46" s="165">
        <f>+'EnrollAge Data'!CF46/'EnrollAge Data'!EF46</f>
        <v>2.3310100382219517E-2</v>
      </c>
      <c r="CG46" s="165">
        <f>+'EnrollAge Data'!CG46/'EnrollAge Data'!EG46</f>
        <v>2.372432909159632E-2</v>
      </c>
      <c r="CH46" s="165">
        <f>+'EnrollAge Data'!CH46/'EnrollAge Data'!EH46</f>
        <v>2.4169129621810725E-2</v>
      </c>
      <c r="CI46" s="165">
        <f>+'EnrollAge Data'!CI46/'EnrollAge Data'!EI46</f>
        <v>2.6012010676156584E-2</v>
      </c>
      <c r="CJ46" s="165">
        <f>+'EnrollAge Data'!CJ46/'EnrollAge Data'!EJ46</f>
        <v>2.9163161478988904E-2</v>
      </c>
      <c r="CK46" s="165">
        <f>+'EnrollAge Data'!CK46/'EnrollAge Data'!EK46</f>
        <v>2.9869967687048284E-2</v>
      </c>
      <c r="CL46" s="165">
        <f>+'EnrollAge Data'!CL46/'EnrollAge Data'!EL46</f>
        <v>3.3438850543918895E-2</v>
      </c>
      <c r="CM46" s="165">
        <f>+'EnrollAge Data'!CM46/'EnrollAge Data'!EM46</f>
        <v>3.5931169562923145E-2</v>
      </c>
      <c r="CN46" s="165">
        <f>+'EnrollAge Data'!CN46/'EnrollAge Data'!EN46</f>
        <v>3.7935110514761922E-2</v>
      </c>
      <c r="CO46" s="167">
        <f>+'EnrollAge Data'!CO46/'EnrollAge Data'!EC46</f>
        <v>0.4046303905586916</v>
      </c>
      <c r="CP46" s="168">
        <f>+'EnrollAge Data'!CP46/'EnrollAge Data'!ED46</f>
        <v>0.3987140199922386</v>
      </c>
      <c r="CQ46" s="168">
        <f>+'EnrollAge Data'!CQ46/'EnrollAge Data'!EE46</f>
        <v>0.4031095050004202</v>
      </c>
      <c r="CR46" s="168">
        <f>+'EnrollAge Data'!CR46/'EnrollAge Data'!EF46</f>
        <v>0.39430440015341683</v>
      </c>
      <c r="CS46" s="168">
        <f>+'EnrollAge Data'!CS46/'EnrollAge Data'!EG46</f>
        <v>0.36304491621519464</v>
      </c>
      <c r="CT46" s="168">
        <f>+'EnrollAge Data'!CT46/'EnrollAge Data'!EH46</f>
        <v>0.33555702997768261</v>
      </c>
      <c r="CU46" s="168">
        <f>+'EnrollAge Data'!CU46/'EnrollAge Data'!EI46</f>
        <v>0.34490102313167259</v>
      </c>
      <c r="CV46" s="168">
        <f>+'EnrollAge Data'!CV46/'EnrollAge Data'!EJ46</f>
        <v>0.37901694507871653</v>
      </c>
      <c r="CW46" s="168">
        <f>+'EnrollAge Data'!CW46/'EnrollAge Data'!EK46</f>
        <v>0.37903716769953638</v>
      </c>
      <c r="CX46" s="168">
        <f>+'EnrollAge Data'!CX46/'EnrollAge Data'!EL46</f>
        <v>0.39816649158799877</v>
      </c>
      <c r="CY46" s="168">
        <f>+'EnrollAge Data'!CY46/'EnrollAge Data'!EM46</f>
        <v>0.40903623078230228</v>
      </c>
      <c r="CZ46" s="168">
        <f>+'EnrollAge Data'!CZ46/'EnrollAge Data'!EN46</f>
        <v>0.3954023303257253</v>
      </c>
      <c r="DA46" s="166">
        <f>+'EnrollAge Data'!DA46/'EnrollAge Data'!EC46</f>
        <v>2.3306882940170017E-3</v>
      </c>
      <c r="DB46" s="165">
        <f>+'EnrollAge Data'!DB46/'EnrollAge Data'!ED46</f>
        <v>2.4455030844785825E-3</v>
      </c>
      <c r="DC46" s="165">
        <f>+'EnrollAge Data'!DC46/'EnrollAge Data'!EE46</f>
        <v>3.173375913942348E-3</v>
      </c>
      <c r="DD46" s="165">
        <f>+'EnrollAge Data'!DD46/'EnrollAge Data'!EF46</f>
        <v>2.2615756966578937E-3</v>
      </c>
      <c r="DE46" s="165">
        <f>+'EnrollAge Data'!DE46/'EnrollAge Data'!EG46</f>
        <v>2.1213934736046365E-3</v>
      </c>
      <c r="DF46" s="165">
        <f>+'EnrollAge Data'!DF46/'EnrollAge Data'!EH46</f>
        <v>1.9995174618493276E-3</v>
      </c>
      <c r="DG46" s="165">
        <f>+'EnrollAge Data'!DG46/'EnrollAge Data'!EI46</f>
        <v>2.010120106761566E-3</v>
      </c>
      <c r="DH46" s="165">
        <f>+'EnrollAge Data'!DH46/'EnrollAge Data'!EJ46</f>
        <v>1.6023715098345552E-3</v>
      </c>
      <c r="DI46" s="165">
        <f>+'EnrollAge Data'!DI46/'EnrollAge Data'!EK46</f>
        <v>1.8732145923416744E-3</v>
      </c>
      <c r="DJ46" s="165">
        <f>+'EnrollAge Data'!DJ46/'EnrollAge Data'!EL46</f>
        <v>1.7014356450767644E-3</v>
      </c>
      <c r="DK46" s="165">
        <f>+'EnrollAge Data'!DK46/'EnrollAge Data'!EM46</f>
        <v>1.5785566715260573E-3</v>
      </c>
      <c r="DL46" s="165">
        <f>+'EnrollAge Data'!DL46/'EnrollAge Data'!EN46</f>
        <v>2.145031513707664E-3</v>
      </c>
      <c r="DM46" s="179" t="e">
        <f>+'EnrollAge Data'!DM46/'EnrollAge Data'!EA46</f>
        <v>#DIV/0!</v>
      </c>
      <c r="DN46" s="180" t="e">
        <f>+'EnrollAge Data'!DN46/'EnrollAge Data'!EB46</f>
        <v>#DIV/0!</v>
      </c>
      <c r="DO46" s="170">
        <f>+'EnrollAge Data'!DO46/'EnrollAge Data'!EC46</f>
        <v>2.220889972651461E-2</v>
      </c>
      <c r="DP46" s="170">
        <f>+'EnrollAge Data'!DP46/'EnrollAge Data'!ED46</f>
        <v>1.2582130096749588E-2</v>
      </c>
      <c r="DQ46" s="170">
        <f>+'EnrollAge Data'!DQ46/'EnrollAge Data'!EE46</f>
        <v>8.11496764433986E-3</v>
      </c>
      <c r="DR46" s="170">
        <f>+'EnrollAge Data'!DR46/'EnrollAge Data'!EF46</f>
        <v>4.500006612794435E-3</v>
      </c>
      <c r="DS46" s="170">
        <f>+'EnrollAge Data'!DS46/'EnrollAge Data'!EG46</f>
        <v>4.2689303263197684E-2</v>
      </c>
      <c r="DT46" s="170">
        <f>+'EnrollAge Data'!DT46/'EnrollAge Data'!EH46</f>
        <v>6.2398214608842512E-2</v>
      </c>
      <c r="DU46" s="170">
        <f>+'EnrollAge Data'!DU46/'EnrollAge Data'!EI46</f>
        <v>6.1582517793594305E-2</v>
      </c>
      <c r="DV46" s="170">
        <f>+'EnrollAge Data'!DV46/'EnrollAge Data'!EJ46</f>
        <v>4.2169076900479378E-3</v>
      </c>
      <c r="DW46" s="170">
        <f>+'EnrollAge Data'!DW46/'EnrollAge Data'!EK46</f>
        <v>3.7958612364256982E-3</v>
      </c>
      <c r="DX46" s="170">
        <f>+'EnrollAge Data'!DX46/'EnrollAge Data'!EL46</f>
        <v>8.0042676894080938E-3</v>
      </c>
      <c r="DY46" s="170">
        <f>+'EnrollAge Data'!DY46/'EnrollAge Data'!EM46</f>
        <v>4.2482403341352823E-3</v>
      </c>
      <c r="DZ46" s="170">
        <f>+'EnrollAge Data'!DZ46/'EnrollAge Data'!EN46</f>
        <v>6.4624779221490476E-3</v>
      </c>
    </row>
    <row r="47" spans="1:130">
      <c r="A47" s="181" t="s">
        <v>52</v>
      </c>
      <c r="B47" s="165" t="e">
        <f>+'EnrollAge Data'!B47/'EnrollAge Data'!EA47</f>
        <v>#DIV/0!</v>
      </c>
      <c r="C47" s="165" t="e">
        <f>+'EnrollAge Data'!C47/'EnrollAge Data'!EB47</f>
        <v>#DIV/0!</v>
      </c>
      <c r="D47" s="165">
        <f>+'EnrollAge Data'!D47/'EnrollAge Data'!EC47</f>
        <v>8.1655638462621426E-3</v>
      </c>
      <c r="E47" s="165">
        <f>+'EnrollAge Data'!E47/'EnrollAge Data'!ED47</f>
        <v>1.8817646193644393E-2</v>
      </c>
      <c r="F47" s="165">
        <f>+'EnrollAge Data'!F47/'EnrollAge Data'!EE47</f>
        <v>1.9852852282344E-2</v>
      </c>
      <c r="G47" s="165">
        <f>+'EnrollAge Data'!G47/'EnrollAge Data'!EF47</f>
        <v>1.8782162772767209E-2</v>
      </c>
      <c r="H47" s="165">
        <f>+'EnrollAge Data'!H47/'EnrollAge Data'!EG47</f>
        <v>3.5783260834250853E-2</v>
      </c>
      <c r="I47" s="165">
        <f>+'EnrollAge Data'!I47/'EnrollAge Data'!EH47</f>
        <v>2.8387674951896466E-2</v>
      </c>
      <c r="J47" s="165">
        <f>+'EnrollAge Data'!J47/'EnrollAge Data'!EI47</f>
        <v>2.4407795098359147E-2</v>
      </c>
      <c r="K47" s="165">
        <f>+'EnrollAge Data'!K47/'EnrollAge Data'!EJ47</f>
        <v>3.1550034643175295E-2</v>
      </c>
      <c r="L47" s="165">
        <f>+'EnrollAge Data'!L47/'EnrollAge Data'!EK47</f>
        <v>3.6309252775204512E-2</v>
      </c>
      <c r="M47" s="165">
        <f>+'EnrollAge Data'!M47/'EnrollAge Data'!EL47</f>
        <v>3.9138088967767791E-2</v>
      </c>
      <c r="N47" s="165">
        <f>+'EnrollAge Data'!N47/'EnrollAge Data'!EM47</f>
        <v>4.3107611548556433E-2</v>
      </c>
      <c r="O47" s="165">
        <f>+'EnrollAge Data'!O47/'EnrollAge Data'!EN47</f>
        <v>5.2194758730908231E-2</v>
      </c>
      <c r="P47" s="166" t="e">
        <f>+'EnrollAge Data'!P47/'EnrollAge Data'!EA47</f>
        <v>#DIV/0!</v>
      </c>
      <c r="Q47" s="165" t="e">
        <f>+'EnrollAge Data'!Q47/'EnrollAge Data'!EB47</f>
        <v>#DIV/0!</v>
      </c>
      <c r="R47" s="165">
        <f>+'EnrollAge Data'!R47/'EnrollAge Data'!EC47</f>
        <v>0.52204174292552441</v>
      </c>
      <c r="S47" s="165">
        <f>+'EnrollAge Data'!S47/'EnrollAge Data'!ED47</f>
        <v>0.52358045733369096</v>
      </c>
      <c r="T47" s="165">
        <f>+'EnrollAge Data'!T47/'EnrollAge Data'!EE47</f>
        <v>0.54480060793423257</v>
      </c>
      <c r="U47" s="165">
        <f>+'EnrollAge Data'!U47/'EnrollAge Data'!EF47</f>
        <v>0.58050779078732673</v>
      </c>
      <c r="V47" s="165">
        <f>+'EnrollAge Data'!V47/'EnrollAge Data'!EG47</f>
        <v>0.5986318430409906</v>
      </c>
      <c r="W47" s="165">
        <f>+'EnrollAge Data'!W47/'EnrollAge Data'!EH47</f>
        <v>0.6176142404034547</v>
      </c>
      <c r="X47" s="165">
        <f>+'EnrollAge Data'!X47/'EnrollAge Data'!EI47</f>
        <v>0.62395930081749795</v>
      </c>
      <c r="Y47" s="165">
        <f>+'EnrollAge Data'!Y47/'EnrollAge Data'!EJ47</f>
        <v>0.62377511630208848</v>
      </c>
      <c r="Z47" s="165">
        <f>+'EnrollAge Data'!Z47/'EnrollAge Data'!EK47</f>
        <v>0.60772660899056352</v>
      </c>
      <c r="AA47" s="165">
        <f>+'EnrollAge Data'!AA47/'EnrollAge Data'!EL47</f>
        <v>0.59400583958321407</v>
      </c>
      <c r="AB47" s="165">
        <f>+'EnrollAge Data'!AB47/'EnrollAge Data'!EM47</f>
        <v>0.57423622047244094</v>
      </c>
      <c r="AC47" s="165">
        <f>+'EnrollAge Data'!AC47/'EnrollAge Data'!EN47</f>
        <v>0.67242976227230622</v>
      </c>
      <c r="AD47" s="166" t="e">
        <f>+'EnrollAge Data'!AD47/'EnrollAge Data'!EA47</f>
        <v>#DIV/0!</v>
      </c>
      <c r="AE47" s="165" t="e">
        <f>+'EnrollAge Data'!AE47/'EnrollAge Data'!EB47</f>
        <v>#DIV/0!</v>
      </c>
      <c r="AF47" s="165">
        <f>+'EnrollAge Data'!AF47/'EnrollAge Data'!EC47</f>
        <v>0.22598725890468815</v>
      </c>
      <c r="AG47" s="165">
        <f>+'EnrollAge Data'!AG47/'EnrollAge Data'!ED47</f>
        <v>0.22152911760379987</v>
      </c>
      <c r="AH47" s="165">
        <f>+'EnrollAge Data'!AH47/'EnrollAge Data'!EE47</f>
        <v>0.21275971054040518</v>
      </c>
      <c r="AI47" s="165">
        <f>+'EnrollAge Data'!AI47/'EnrollAge Data'!EF47</f>
        <v>0.21018091839845079</v>
      </c>
      <c r="AJ47" s="165">
        <f>+'EnrollAge Data'!AJ47/'EnrollAge Data'!EG47</f>
        <v>0.18400628124830784</v>
      </c>
      <c r="AK47" s="165">
        <f>+'EnrollAge Data'!AK47/'EnrollAge Data'!EH47</f>
        <v>0.18325909134839261</v>
      </c>
      <c r="AL47" s="165">
        <f>+'EnrollAge Data'!AL47/'EnrollAge Data'!EI47</f>
        <v>0.18994904234756632</v>
      </c>
      <c r="AM47" s="165">
        <f>+'EnrollAge Data'!AM47/'EnrollAge Data'!EJ47</f>
        <v>0.19349038239466826</v>
      </c>
      <c r="AN47" s="165">
        <f>+'EnrollAge Data'!AN47/'EnrollAge Data'!EK47</f>
        <v>0.20145551037070766</v>
      </c>
      <c r="AO47" s="165">
        <f>+'EnrollAge Data'!AO47/'EnrollAge Data'!EL47</f>
        <v>0.21648680368695253</v>
      </c>
      <c r="AP47" s="165">
        <f>+'EnrollAge Data'!AP47/'EnrollAge Data'!EM47</f>
        <v>0.22874540682414699</v>
      </c>
      <c r="AQ47" s="166" t="e">
        <f>+'EnrollAge Data'!AQ47/'EnrollAge Data'!EA47</f>
        <v>#DIV/0!</v>
      </c>
      <c r="AR47" s="165" t="e">
        <f>+'EnrollAge Data'!AR47/'EnrollAge Data'!EB47</f>
        <v>#DIV/0!</v>
      </c>
      <c r="AS47" s="165">
        <f>+'EnrollAge Data'!AS47/'EnrollAge Data'!EC47</f>
        <v>0.20171054484020837</v>
      </c>
      <c r="AT47" s="165">
        <f>+'EnrollAge Data'!AT47/'EnrollAge Data'!ED47</f>
        <v>0.21844042809063616</v>
      </c>
      <c r="AU47" s="165">
        <f>+'EnrollAge Data'!AU47/'EnrollAge Data'!EE47</f>
        <v>0.20841608953213242</v>
      </c>
      <c r="AV47" s="165">
        <f>+'EnrollAge Data'!AV47/'EnrollAge Data'!EF47</f>
        <v>0.18305212386365674</v>
      </c>
      <c r="AW47" s="165">
        <f>+'EnrollAge Data'!AW47/'EnrollAge Data'!EG47</f>
        <v>0.16344782773496019</v>
      </c>
      <c r="AX47" s="165">
        <f>+'EnrollAge Data'!AX47/'EnrollAge Data'!EH47</f>
        <v>0.15640018626391489</v>
      </c>
      <c r="AY47" s="165">
        <f>+'EnrollAge Data'!AY47/'EnrollAge Data'!EI47</f>
        <v>0.15626176669929964</v>
      </c>
      <c r="AZ47" s="165">
        <f>+'EnrollAge Data'!AZ47/'EnrollAge Data'!EJ47</f>
        <v>0.1464828928701046</v>
      </c>
      <c r="BA47" s="165">
        <f>+'EnrollAge Data'!BA47/'EnrollAge Data'!EK47</f>
        <v>0.15082667336588737</v>
      </c>
      <c r="BB47" s="165">
        <f>+'EnrollAge Data'!BB47/'EnrollAge Data'!EL47</f>
        <v>0.14758544684261751</v>
      </c>
      <c r="BC47" s="165">
        <f>+'EnrollAge Data'!BC47/'EnrollAge Data'!EM47</f>
        <v>0.15254593175853018</v>
      </c>
      <c r="BD47" s="166" t="e">
        <f>+'EnrollAge Data'!BD47/'EnrollAge Data'!EA47</f>
        <v>#DIV/0!</v>
      </c>
      <c r="BE47" s="165" t="e">
        <f>+'EnrollAge Data'!BE47/'EnrollAge Data'!EB47</f>
        <v>#DIV/0!</v>
      </c>
      <c r="BF47" s="165">
        <f>+'EnrollAge Data'!BF47/'EnrollAge Data'!EC47</f>
        <v>0.94973954667042093</v>
      </c>
      <c r="BG47" s="165">
        <f>+'EnrollAge Data'!BG47/'EnrollAge Data'!ED47</f>
        <v>0.96355000302812699</v>
      </c>
      <c r="BH47" s="165">
        <f>+'EnrollAge Data'!BH47/'EnrollAge Data'!EE47</f>
        <v>0.9659764080067702</v>
      </c>
      <c r="BI47" s="165">
        <f>+'EnrollAge Data'!BI47/'EnrollAge Data'!EF47</f>
        <v>0.97374083304943426</v>
      </c>
      <c r="BJ47" s="165">
        <f>+'EnrollAge Data'!BJ47/'EnrollAge Data'!EG47</f>
        <v>0.9460859520242586</v>
      </c>
      <c r="BK47" s="165">
        <f>+'EnrollAge Data'!BK47/'EnrollAge Data'!EH47</f>
        <v>0.9572735180157621</v>
      </c>
      <c r="BL47" s="165">
        <f>+'EnrollAge Data'!BL47/'EnrollAge Data'!EI47</f>
        <v>0.97017010986436392</v>
      </c>
      <c r="BM47" s="165">
        <f>+'EnrollAge Data'!BM47/'EnrollAge Data'!EJ47</f>
        <v>0.96374839156686132</v>
      </c>
      <c r="BN47" s="165">
        <f>+'EnrollAge Data'!BN47/'EnrollAge Data'!EK47</f>
        <v>0.96000879272715856</v>
      </c>
      <c r="BO47" s="165">
        <f>+'EnrollAge Data'!BO47/'EnrollAge Data'!EL47</f>
        <v>0.95807809011278411</v>
      </c>
      <c r="BP47" s="165">
        <f>+'EnrollAge Data'!BP47/'EnrollAge Data'!EM47</f>
        <v>0.9555275590551181</v>
      </c>
      <c r="BQ47" s="166">
        <f>+'EnrollAge Data'!BQ47/'EnrollAge Data'!EC47</f>
        <v>0.39405884837392652</v>
      </c>
      <c r="BR47" s="165">
        <f>+'EnrollAge Data'!BR47/'EnrollAge Data'!ED47</f>
        <v>0.40119221684849848</v>
      </c>
      <c r="BS47" s="165">
        <f>+'EnrollAge Data'!BS47/'EnrollAge Data'!EE47</f>
        <v>0.38426797464637918</v>
      </c>
      <c r="BT47" s="165">
        <f>+'EnrollAge Data'!BT47/'EnrollAge Data'!EF47</f>
        <v>0.3594161840382995</v>
      </c>
      <c r="BU47" s="165">
        <f>+'EnrollAge Data'!BU47/'EnrollAge Data'!EG47</f>
        <v>0.33869104561124846</v>
      </c>
      <c r="BV47" s="165">
        <f>+'EnrollAge Data'!BV47/'EnrollAge Data'!EH47</f>
        <v>0.30723002714884418</v>
      </c>
      <c r="BW47" s="165">
        <f>+'EnrollAge Data'!BW47/'EnrollAge Data'!EI47</f>
        <v>0.31019738768816257</v>
      </c>
      <c r="BX47" s="165">
        <f>+'EnrollAge Data'!BX47/'EnrollAge Data'!EJ47</f>
        <v>0.30561879309775974</v>
      </c>
      <c r="BY47" s="165">
        <f>+'EnrollAge Data'!BY47/'EnrollAge Data'!EK47</f>
        <v>0.31566675564069147</v>
      </c>
      <c r="BZ47" s="165">
        <f>+'EnrollAge Data'!BZ47/'EnrollAge Data'!EL47</f>
        <v>0.32902759489322725</v>
      </c>
      <c r="CA47" s="165">
        <f>+'EnrollAge Data'!CA47/'EnrollAge Data'!EM47</f>
        <v>0.34440594925634294</v>
      </c>
      <c r="CB47" s="165">
        <f>+'EnrollAge Data'!CB47/'EnrollAge Data'!EN47</f>
        <v>0.25116684524998639</v>
      </c>
      <c r="CC47" s="166">
        <f>+'EnrollAge Data'!CC47/'EnrollAge Data'!EC47</f>
        <v>2.9512177952977614E-2</v>
      </c>
      <c r="CD47" s="165">
        <f>+'EnrollAge Data'!CD47/'EnrollAge Data'!ED47</f>
        <v>3.4416826003824091E-2</v>
      </c>
      <c r="CE47" s="165">
        <f>+'EnrollAge Data'!CE47/'EnrollAge Data'!EE47</f>
        <v>3.2460579264606826E-2</v>
      </c>
      <c r="CF47" s="165">
        <f>+'EnrollAge Data'!CF47/'EnrollAge Data'!EF47</f>
        <v>3.0463861146473974E-2</v>
      </c>
      <c r="CG47" s="165">
        <f>+'EnrollAge Data'!CG47/'EnrollAge Data'!EG47</f>
        <v>3.0300705737956429E-2</v>
      </c>
      <c r="CH47" s="165">
        <f>+'EnrollAge Data'!CH47/'EnrollAge Data'!EH47</f>
        <v>2.9143273851885042E-2</v>
      </c>
      <c r="CI47" s="165">
        <f>+'EnrollAge Data'!CI47/'EnrollAge Data'!EI47</f>
        <v>3.3268904117612602E-2</v>
      </c>
      <c r="CJ47" s="165">
        <f>+'EnrollAge Data'!CJ47/'EnrollAge Data'!EJ47</f>
        <v>3.2209904648784191E-2</v>
      </c>
      <c r="CK47" s="165">
        <f>+'EnrollAge Data'!CK47/'EnrollAge Data'!EK47</f>
        <v>3.3129739829483897E-2</v>
      </c>
      <c r="CL47" s="165">
        <f>+'EnrollAge Data'!CL47/'EnrollAge Data'!EL47</f>
        <v>3.3155378714146679E-2</v>
      </c>
      <c r="CM47" s="165">
        <f>+'EnrollAge Data'!CM47/'EnrollAge Data'!EM47</f>
        <v>3.4932633420822395E-2</v>
      </c>
      <c r="CN47" s="165">
        <f>+'EnrollAge Data'!CN47/'EnrollAge Data'!EN47</f>
        <v>2.1321032272124656E-2</v>
      </c>
      <c r="CO47" s="167">
        <f>+'EnrollAge Data'!CO47/'EnrollAge Data'!EC47</f>
        <v>0.42357102632690413</v>
      </c>
      <c r="CP47" s="168">
        <f>+'EnrollAge Data'!CP47/'EnrollAge Data'!ED47</f>
        <v>0.43560904285232255</v>
      </c>
      <c r="CQ47" s="168">
        <f>+'EnrollAge Data'!CQ47/'EnrollAge Data'!EE47</f>
        <v>0.41672855391098601</v>
      </c>
      <c r="CR47" s="168">
        <f>+'EnrollAge Data'!CR47/'EnrollAge Data'!EF47</f>
        <v>0.38988004518477343</v>
      </c>
      <c r="CS47" s="168">
        <f>+'EnrollAge Data'!CS47/'EnrollAge Data'!EG47</f>
        <v>0.36899175134920492</v>
      </c>
      <c r="CT47" s="168">
        <f>+'EnrollAge Data'!CT47/'EnrollAge Data'!EH47</f>
        <v>0.33637330100072926</v>
      </c>
      <c r="CU47" s="168">
        <f>+'EnrollAge Data'!CU47/'EnrollAge Data'!EI47</f>
        <v>0.3434662918057752</v>
      </c>
      <c r="CV47" s="168">
        <f>+'EnrollAge Data'!CV47/'EnrollAge Data'!EJ47</f>
        <v>0.33782869774654395</v>
      </c>
      <c r="CW47" s="168">
        <f>+'EnrollAge Data'!CW47/'EnrollAge Data'!EK47</f>
        <v>0.34879649547017538</v>
      </c>
      <c r="CX47" s="168">
        <f>+'EnrollAge Data'!CX47/'EnrollAge Data'!EL47</f>
        <v>0.36218297360737389</v>
      </c>
      <c r="CY47" s="168">
        <f>+'EnrollAge Data'!CY47/'EnrollAge Data'!EM47</f>
        <v>0.37933858267716536</v>
      </c>
      <c r="CZ47" s="168">
        <f>+'EnrollAge Data'!CZ47/'EnrollAge Data'!EN47</f>
        <v>0.27248787752211101</v>
      </c>
      <c r="DA47" s="166">
        <f>+'EnrollAge Data'!DA47/'EnrollAge Data'!EC47</f>
        <v>4.1267774179923975E-3</v>
      </c>
      <c r="DB47" s="165">
        <f>+'EnrollAge Data'!DB47/'EnrollAge Data'!ED47</f>
        <v>4.3605028421134593E-3</v>
      </c>
      <c r="DC47" s="165">
        <f>+'EnrollAge Data'!DC47/'EnrollAge Data'!EE47</f>
        <v>4.4472461615516143E-3</v>
      </c>
      <c r="DD47" s="165">
        <f>+'EnrollAge Data'!DD47/'EnrollAge Data'!EF47</f>
        <v>3.3529970773340982E-3</v>
      </c>
      <c r="DE47" s="165">
        <f>+'EnrollAge Data'!DE47/'EnrollAge Data'!EG47</f>
        <v>3.3752684872660325E-3</v>
      </c>
      <c r="DF47" s="165">
        <f>+'EnrollAge Data'!DF47/'EnrollAge Data'!EH47</f>
        <v>3.2859766115782355E-3</v>
      </c>
      <c r="DG47" s="165">
        <f>+'EnrollAge Data'!DG47/'EnrollAge Data'!EI47</f>
        <v>2.7445172410907781E-3</v>
      </c>
      <c r="DH47" s="165">
        <f>+'EnrollAge Data'!DH47/'EnrollAge Data'!EJ47</f>
        <v>2.1445775182289089E-3</v>
      </c>
      <c r="DI47" s="165">
        <f>+'EnrollAge Data'!DI47/'EnrollAge Data'!EK47</f>
        <v>3.4856882664196327E-3</v>
      </c>
      <c r="DJ47" s="165">
        <f>+'EnrollAge Data'!DJ47/'EnrollAge Data'!EL47</f>
        <v>1.8892769221961413E-3</v>
      </c>
      <c r="DK47" s="165">
        <f>+'EnrollAge Data'!DK47/'EnrollAge Data'!EM47</f>
        <v>1.952755905511811E-3</v>
      </c>
      <c r="DL47" s="165">
        <f>+'EnrollAge Data'!DL47/'EnrollAge Data'!EN47</f>
        <v>1.6163303851951401E-3</v>
      </c>
      <c r="DM47" s="179" t="e">
        <f>+'EnrollAge Data'!DM47/'EnrollAge Data'!EA47</f>
        <v>#DIV/0!</v>
      </c>
      <c r="DN47" s="180" t="e">
        <f>+'EnrollAge Data'!DN47/'EnrollAge Data'!EB47</f>
        <v>#DIV/0!</v>
      </c>
      <c r="DO47" s="170">
        <f>+'EnrollAge Data'!DO47/'EnrollAge Data'!EC47</f>
        <v>4.2094889483316911E-2</v>
      </c>
      <c r="DP47" s="170">
        <f>+'EnrollAge Data'!DP47/'EnrollAge Data'!ED47</f>
        <v>1.7632350778228632E-2</v>
      </c>
      <c r="DQ47" s="170">
        <f>+'EnrollAge Data'!DQ47/'EnrollAge Data'!EE47</f>
        <v>1.4170739710885822E-2</v>
      </c>
      <c r="DR47" s="170">
        <f>+'EnrollAge Data'!DR47/'EnrollAge Data'!EF47</f>
        <v>7.477004177798497E-3</v>
      </c>
      <c r="DS47" s="170">
        <f>+'EnrollAge Data'!DS47/'EnrollAge Data'!EG47</f>
        <v>1.8130787141490533E-2</v>
      </c>
      <c r="DT47" s="170">
        <f>+'EnrollAge Data'!DT47/'EnrollAge Data'!EH47</f>
        <v>1.433880703234139E-2</v>
      </c>
      <c r="DU47" s="170">
        <f>+'EnrollAge Data'!DU47/'EnrollAge Data'!EI47</f>
        <v>5.422095037276903E-3</v>
      </c>
      <c r="DV47" s="170">
        <f>+'EnrollAge Data'!DV47/'EnrollAge Data'!EJ47</f>
        <v>4.7015737899633774E-3</v>
      </c>
      <c r="DW47" s="170">
        <f>+'EnrollAge Data'!DW47/'EnrollAge Data'!EK47</f>
        <v>3.6819544976369545E-3</v>
      </c>
      <c r="DX47" s="170">
        <f>+'EnrollAge Data'!DX47/'EnrollAge Data'!EL47</f>
        <v>2.7838209194481021E-3</v>
      </c>
      <c r="DY47" s="170">
        <f>+'EnrollAge Data'!DY47/'EnrollAge Data'!EM47</f>
        <v>1.3648293963254593E-3</v>
      </c>
      <c r="DZ47" s="170">
        <f>+'EnrollAge Data'!DZ47/'EnrollAge Data'!EN47</f>
        <v>1.2712710894793237E-3</v>
      </c>
    </row>
    <row r="48" spans="1:130">
      <c r="A48" s="181" t="s">
        <v>58</v>
      </c>
      <c r="B48" s="165" t="e">
        <f>+'EnrollAge Data'!B48/'EnrollAge Data'!EA48</f>
        <v>#DIV/0!</v>
      </c>
      <c r="C48" s="165" t="e">
        <f>+'EnrollAge Data'!C48/'EnrollAge Data'!EB48</f>
        <v>#DIV/0!</v>
      </c>
      <c r="D48" s="165">
        <f>+'EnrollAge Data'!D48/'EnrollAge Data'!EC48</f>
        <v>5.4208936730426698E-3</v>
      </c>
      <c r="E48" s="165">
        <f>+'EnrollAge Data'!E48/'EnrollAge Data'!ED48</f>
        <v>6.0906445726685403E-3</v>
      </c>
      <c r="F48" s="165">
        <f>+'EnrollAge Data'!F48/'EnrollAge Data'!EE48</f>
        <v>8.2882439744220368E-3</v>
      </c>
      <c r="G48" s="165">
        <f>+'EnrollAge Data'!G48/'EnrollAge Data'!EF48</f>
        <v>1.1604337691294214E-2</v>
      </c>
      <c r="H48" s="165">
        <f>+'EnrollAge Data'!H48/'EnrollAge Data'!EG48</f>
        <v>1.9703578863884207E-2</v>
      </c>
      <c r="I48" s="165">
        <f>+'EnrollAge Data'!I48/'EnrollAge Data'!EH48</f>
        <v>2.5675139462689355E-2</v>
      </c>
      <c r="J48" s="165">
        <f>+'EnrollAge Data'!J48/'EnrollAge Data'!EI48</f>
        <v>2.5742737903392422E-2</v>
      </c>
      <c r="K48" s="165">
        <f>+'EnrollAge Data'!K48/'EnrollAge Data'!EJ48</f>
        <v>1.9073072951466926E-2</v>
      </c>
      <c r="L48" s="165">
        <f>+'EnrollAge Data'!L48/'EnrollAge Data'!EK48</f>
        <v>3.2115326859545497E-2</v>
      </c>
      <c r="M48" s="165">
        <f>+'EnrollAge Data'!M48/'EnrollAge Data'!EL48</f>
        <v>3.9498352718469576E-2</v>
      </c>
      <c r="N48" s="165">
        <f>+'EnrollAge Data'!N48/'EnrollAge Data'!EM48</f>
        <v>4.9845800760238111E-2</v>
      </c>
      <c r="O48" s="165">
        <f>+'EnrollAge Data'!O48/'EnrollAge Data'!EN48</f>
        <v>4.8715773906613601E-2</v>
      </c>
      <c r="P48" s="166" t="e">
        <f>+'EnrollAge Data'!P48/'EnrollAge Data'!EA48</f>
        <v>#DIV/0!</v>
      </c>
      <c r="Q48" s="165" t="e">
        <f>+'EnrollAge Data'!Q48/'EnrollAge Data'!EB48</f>
        <v>#DIV/0!</v>
      </c>
      <c r="R48" s="165">
        <f>+'EnrollAge Data'!R48/'EnrollAge Data'!EC48</f>
        <v>0.68107075556932295</v>
      </c>
      <c r="S48" s="165">
        <f>+'EnrollAge Data'!S48/'EnrollAge Data'!ED48</f>
        <v>0.70387631306406273</v>
      </c>
      <c r="T48" s="165">
        <f>+'EnrollAge Data'!T48/'EnrollAge Data'!EE48</f>
        <v>0.71564190850959175</v>
      </c>
      <c r="U48" s="165">
        <f>+'EnrollAge Data'!U48/'EnrollAge Data'!EF48</f>
        <v>0.73203607986216679</v>
      </c>
      <c r="V48" s="165">
        <f>+'EnrollAge Data'!V48/'EnrollAge Data'!EG48</f>
        <v>0.72932983047486866</v>
      </c>
      <c r="W48" s="165">
        <f>+'EnrollAge Data'!W48/'EnrollAge Data'!EH48</f>
        <v>0.72623299022010601</v>
      </c>
      <c r="X48" s="165">
        <f>+'EnrollAge Data'!X48/'EnrollAge Data'!EI48</f>
        <v>0.70972273872980451</v>
      </c>
      <c r="Y48" s="165">
        <f>+'EnrollAge Data'!Y48/'EnrollAge Data'!EJ48</f>
        <v>0.70126951345441291</v>
      </c>
      <c r="Z48" s="165">
        <f>+'EnrollAge Data'!Z48/'EnrollAge Data'!EK48</f>
        <v>0.66867554309740718</v>
      </c>
      <c r="AA48" s="165">
        <f>+'EnrollAge Data'!AA48/'EnrollAge Data'!EL48</f>
        <v>0.6678497970476347</v>
      </c>
      <c r="AB48" s="165">
        <f>+'EnrollAge Data'!AB48/'EnrollAge Data'!EM48</f>
        <v>0.66298501039948365</v>
      </c>
      <c r="AC48" s="165">
        <f>+'EnrollAge Data'!AC48/'EnrollAge Data'!EN48</f>
        <v>0.58696708060575742</v>
      </c>
      <c r="AD48" s="166" t="e">
        <f>+'EnrollAge Data'!AD48/'EnrollAge Data'!EA48</f>
        <v>#DIV/0!</v>
      </c>
      <c r="AE48" s="165" t="e">
        <f>+'EnrollAge Data'!AE48/'EnrollAge Data'!EB48</f>
        <v>#DIV/0!</v>
      </c>
      <c r="AF48" s="165">
        <f>+'EnrollAge Data'!AF48/'EnrollAge Data'!EC48</f>
        <v>0.18103203490022973</v>
      </c>
      <c r="AG48" s="165">
        <f>+'EnrollAge Data'!AG48/'EnrollAge Data'!ED48</f>
        <v>0.1675790304285644</v>
      </c>
      <c r="AH48" s="165">
        <f>+'EnrollAge Data'!AH48/'EnrollAge Data'!EE48</f>
        <v>0.15909985243482538</v>
      </c>
      <c r="AI48" s="165">
        <f>+'EnrollAge Data'!AI48/'EnrollAge Data'!EF48</f>
        <v>0.14766393027262592</v>
      </c>
      <c r="AJ48" s="165">
        <f>+'EnrollAge Data'!AJ48/'EnrollAge Data'!EG48</f>
        <v>0.13564488946168335</v>
      </c>
      <c r="AK48" s="165">
        <f>+'EnrollAge Data'!AK48/'EnrollAge Data'!EH48</f>
        <v>0.14170342879817005</v>
      </c>
      <c r="AL48" s="165">
        <f>+'EnrollAge Data'!AL48/'EnrollAge Data'!EI48</f>
        <v>0.1529069046733606</v>
      </c>
      <c r="AM48" s="165">
        <f>+'EnrollAge Data'!AM48/'EnrollAge Data'!EJ48</f>
        <v>0.16372066654518214</v>
      </c>
      <c r="AN48" s="165">
        <f>+'EnrollAge Data'!AN48/'EnrollAge Data'!EK48</f>
        <v>0.17919711682851136</v>
      </c>
      <c r="AO48" s="165">
        <f>+'EnrollAge Data'!AO48/'EnrollAge Data'!EL48</f>
        <v>0.17594058865286955</v>
      </c>
      <c r="AP48" s="165">
        <f>+'EnrollAge Data'!AP48/'EnrollAge Data'!EM48</f>
        <v>0.1797496951875493</v>
      </c>
      <c r="AQ48" s="166" t="e">
        <f>+'EnrollAge Data'!AQ48/'EnrollAge Data'!EA48</f>
        <v>#DIV/0!</v>
      </c>
      <c r="AR48" s="165" t="e">
        <f>+'EnrollAge Data'!AR48/'EnrollAge Data'!EB48</f>
        <v>#DIV/0!</v>
      </c>
      <c r="AS48" s="165">
        <f>+'EnrollAge Data'!AS48/'EnrollAge Data'!EC48</f>
        <v>0.11373551201631431</v>
      </c>
      <c r="AT48" s="165">
        <f>+'EnrollAge Data'!AT48/'EnrollAge Data'!ED48</f>
        <v>0.10906445726685407</v>
      </c>
      <c r="AU48" s="165">
        <f>+'EnrollAge Data'!AU48/'EnrollAge Data'!EE48</f>
        <v>0.10905066404328578</v>
      </c>
      <c r="AV48" s="165">
        <f>+'EnrollAge Data'!AV48/'EnrollAge Data'!EF48</f>
        <v>9.9320968886186273E-2</v>
      </c>
      <c r="AW48" s="165">
        <f>+'EnrollAge Data'!AW48/'EnrollAge Data'!EG48</f>
        <v>9.7105184891444429E-2</v>
      </c>
      <c r="AX48" s="165">
        <f>+'EnrollAge Data'!AX48/'EnrollAge Data'!EH48</f>
        <v>0.10181359848750088</v>
      </c>
      <c r="AY48" s="165">
        <f>+'EnrollAge Data'!AY48/'EnrollAge Data'!EI48</f>
        <v>0.10602867650097103</v>
      </c>
      <c r="AZ48" s="165">
        <f>+'EnrollAge Data'!AZ48/'EnrollAge Data'!EJ48</f>
        <v>0.1129806232156958</v>
      </c>
      <c r="BA48" s="165">
        <f>+'EnrollAge Data'!BA48/'EnrollAge Data'!EK48</f>
        <v>0.10869956952647913</v>
      </c>
      <c r="BB48" s="165">
        <f>+'EnrollAge Data'!BB48/'EnrollAge Data'!EL48</f>
        <v>0.11092302371721363</v>
      </c>
      <c r="BC48" s="165">
        <f>+'EnrollAge Data'!BC48/'EnrollAge Data'!EM48</f>
        <v>0.10494513375887542</v>
      </c>
      <c r="BD48" s="166" t="e">
        <f>+'EnrollAge Data'!BD48/'EnrollAge Data'!EA48</f>
        <v>#DIV/0!</v>
      </c>
      <c r="BE48" s="165" t="e">
        <f>+'EnrollAge Data'!BE48/'EnrollAge Data'!EB48</f>
        <v>#DIV/0!</v>
      </c>
      <c r="BF48" s="165">
        <f>+'EnrollAge Data'!BF48/'EnrollAge Data'!EC48</f>
        <v>0.975838302485867</v>
      </c>
      <c r="BG48" s="165">
        <f>+'EnrollAge Data'!BG48/'EnrollAge Data'!ED48</f>
        <v>0.9805198007594812</v>
      </c>
      <c r="BH48" s="165">
        <f>+'EnrollAge Data'!BH48/'EnrollAge Data'!EE48</f>
        <v>0.98379242498770292</v>
      </c>
      <c r="BI48" s="165">
        <f>+'EnrollAge Data'!BI48/'EnrollAge Data'!EF48</f>
        <v>0.97902097902097907</v>
      </c>
      <c r="BJ48" s="165">
        <f>+'EnrollAge Data'!BJ48/'EnrollAge Data'!EG48</f>
        <v>0.96207990482799643</v>
      </c>
      <c r="BK48" s="165">
        <f>+'EnrollAge Data'!BK48/'EnrollAge Data'!EH48</f>
        <v>0.96975001750577694</v>
      </c>
      <c r="BL48" s="165">
        <f>+'EnrollAge Data'!BL48/'EnrollAge Data'!EI48</f>
        <v>0.9686583199041362</v>
      </c>
      <c r="BM48" s="165">
        <f>+'EnrollAge Data'!BM48/'EnrollAge Data'!EJ48</f>
        <v>0.97797080321529084</v>
      </c>
      <c r="BN48" s="165">
        <f>+'EnrollAge Data'!BN48/'EnrollAge Data'!EK48</f>
        <v>0.95657222945239762</v>
      </c>
      <c r="BO48" s="165">
        <f>+'EnrollAge Data'!BO48/'EnrollAge Data'!EL48</f>
        <v>0.95471340941771787</v>
      </c>
      <c r="BP48" s="165">
        <f>+'EnrollAge Data'!BP48/'EnrollAge Data'!EM48</f>
        <v>0.94767983934590838</v>
      </c>
      <c r="BQ48" s="166">
        <f>+'EnrollAge Data'!BQ48/'EnrollAge Data'!EC48</f>
        <v>0.2830480910710137</v>
      </c>
      <c r="BR48" s="165">
        <f>+'EnrollAge Data'!BR48/'EnrollAge Data'!ED48</f>
        <v>0.26537456231197909</v>
      </c>
      <c r="BS48" s="165">
        <f>+'EnrollAge Data'!BS48/'EnrollAge Data'!EE48</f>
        <v>0.25612395474667976</v>
      </c>
      <c r="BT48" s="165">
        <f>+'EnrollAge Data'!BT48/'EnrollAge Data'!EF48</f>
        <v>0.23337893990067904</v>
      </c>
      <c r="BU48" s="165">
        <f>+'EnrollAge Data'!BU48/'EnrollAge Data'!EG48</f>
        <v>0.23427431347278677</v>
      </c>
      <c r="BV48" s="165">
        <f>+'EnrollAge Data'!BV48/'EnrollAge Data'!EH48</f>
        <v>0.22626800177391873</v>
      </c>
      <c r="BW48" s="165">
        <f>+'EnrollAge Data'!BW48/'EnrollAge Data'!EI48</f>
        <v>0.23988678153795298</v>
      </c>
      <c r="BX48" s="165">
        <f>+'EnrollAge Data'!BX48/'EnrollAge Data'!EJ48</f>
        <v>0.25359897952985483</v>
      </c>
      <c r="BY48" s="165">
        <f>+'EnrollAge Data'!BY48/'EnrollAge Data'!EK48</f>
        <v>0.26589248172990287</v>
      </c>
      <c r="BZ48" s="165">
        <f>+'EnrollAge Data'!BZ48/'EnrollAge Data'!EL48</f>
        <v>0.26028868381295617</v>
      </c>
      <c r="CA48" s="165">
        <f>+'EnrollAge Data'!CA48/'EnrollAge Data'!EM48</f>
        <v>0.26195940615362545</v>
      </c>
      <c r="CB48" s="165">
        <f>+'EnrollAge Data'!CB48/'EnrollAge Data'!EN48</f>
        <v>0.3285414990249596</v>
      </c>
      <c r="CC48" s="166">
        <f>+'EnrollAge Data'!CC48/'EnrollAge Data'!EC48</f>
        <v>1.0532021993340045E-2</v>
      </c>
      <c r="CD48" s="165">
        <f>+'EnrollAge Data'!CD48/'EnrollAge Data'!ED48</f>
        <v>1.0356561621541648E-2</v>
      </c>
      <c r="CE48" s="165">
        <f>+'EnrollAge Data'!CE48/'EnrollAge Data'!EE48</f>
        <v>1.1091982292179045E-2</v>
      </c>
      <c r="CF48" s="165">
        <f>+'EnrollAge Data'!CF48/'EnrollAge Data'!EF48</f>
        <v>1.2921860747947704E-2</v>
      </c>
      <c r="CG48" s="165">
        <f>+'EnrollAge Data'!CG48/'EnrollAge Data'!EG48</f>
        <v>1.4858233369683751E-2</v>
      </c>
      <c r="CH48" s="165">
        <f>+'EnrollAge Data'!CH48/'EnrollAge Data'!EH48</f>
        <v>1.6081973717993605E-2</v>
      </c>
      <c r="CI48" s="165">
        <f>+'EnrollAge Data'!CI48/'EnrollAge Data'!EI48</f>
        <v>1.8284368414528324E-2</v>
      </c>
      <c r="CJ48" s="165">
        <f>+'EnrollAge Data'!CJ48/'EnrollAge Data'!EJ48</f>
        <v>2.233290813743951E-2</v>
      </c>
      <c r="CK48" s="165">
        <f>+'EnrollAge Data'!CK48/'EnrollAge Data'!EK48</f>
        <v>2.1643808189007907E-2</v>
      </c>
      <c r="CL48" s="165">
        <f>+'EnrollAge Data'!CL48/'EnrollAge Data'!EL48</f>
        <v>2.5592020240630519E-2</v>
      </c>
      <c r="CM48" s="165">
        <f>+'EnrollAge Data'!CM48/'EnrollAge Data'!EM48</f>
        <v>2.2107867747256687E-2</v>
      </c>
      <c r="CN48" s="165">
        <f>+'EnrollAge Data'!CN48/'EnrollAge Data'!EN48</f>
        <v>3.2897646129198294E-2</v>
      </c>
      <c r="CO48" s="167">
        <f>+'EnrollAge Data'!CO48/'EnrollAge Data'!EC48</f>
        <v>0.29358011306435378</v>
      </c>
      <c r="CP48" s="168">
        <f>+'EnrollAge Data'!CP48/'EnrollAge Data'!ED48</f>
        <v>0.27573112393352073</v>
      </c>
      <c r="CQ48" s="168">
        <f>+'EnrollAge Data'!CQ48/'EnrollAge Data'!EE48</f>
        <v>0.26721593703885882</v>
      </c>
      <c r="CR48" s="168">
        <f>+'EnrollAge Data'!CR48/'EnrollAge Data'!EF48</f>
        <v>0.24630080064862672</v>
      </c>
      <c r="CS48" s="168">
        <f>+'EnrollAge Data'!CS48/'EnrollAge Data'!EG48</f>
        <v>0.24913254684247052</v>
      </c>
      <c r="CT48" s="168">
        <f>+'EnrollAge Data'!CT48/'EnrollAge Data'!EH48</f>
        <v>0.24234997549191234</v>
      </c>
      <c r="CU48" s="168">
        <f>+'EnrollAge Data'!CU48/'EnrollAge Data'!EI48</f>
        <v>0.2581711499524813</v>
      </c>
      <c r="CV48" s="168">
        <f>+'EnrollAge Data'!CV48/'EnrollAge Data'!EJ48</f>
        <v>0.27593188766729432</v>
      </c>
      <c r="CW48" s="168">
        <f>+'EnrollAge Data'!CW48/'EnrollAge Data'!EK48</f>
        <v>0.28753628991891078</v>
      </c>
      <c r="CX48" s="168">
        <f>+'EnrollAge Data'!CX48/'EnrollAge Data'!EL48</f>
        <v>0.28588070405358673</v>
      </c>
      <c r="CY48" s="168">
        <f>+'EnrollAge Data'!CY48/'EnrollAge Data'!EM48</f>
        <v>0.28406727390088216</v>
      </c>
      <c r="CZ48" s="168">
        <f>+'EnrollAge Data'!CZ48/'EnrollAge Data'!EN48</f>
        <v>0.36143914515415787</v>
      </c>
      <c r="DA48" s="166">
        <f>+'EnrollAge Data'!DA48/'EnrollAge Data'!EC48</f>
        <v>1.1874338521902991E-3</v>
      </c>
      <c r="DB48" s="165">
        <f>+'EnrollAge Data'!DB48/'EnrollAge Data'!ED48</f>
        <v>9.1236376189771659E-4</v>
      </c>
      <c r="DC48" s="165">
        <f>+'EnrollAge Data'!DC48/'EnrollAge Data'!EE48</f>
        <v>9.3457943925233649E-4</v>
      </c>
      <c r="DD48" s="165">
        <f>+'EnrollAge Data'!DD48/'EnrollAge Data'!EF48</f>
        <v>6.8409851018546674E-4</v>
      </c>
      <c r="DE48" s="165">
        <f>+'EnrollAge Data'!DE48/'EnrollAge Data'!EG48</f>
        <v>9.5419847328244271E-4</v>
      </c>
      <c r="DF48" s="165">
        <f>+'EnrollAge Data'!DF48/'EnrollAge Data'!EH48</f>
        <v>1.1670517937586069E-3</v>
      </c>
      <c r="DG48" s="165">
        <f>+'EnrollAge Data'!DG48/'EnrollAge Data'!EI48</f>
        <v>7.6443122185033681E-4</v>
      </c>
      <c r="DH48" s="165">
        <f>+'EnrollAge Data'!DH48/'EnrollAge Data'!EJ48</f>
        <v>7.6940209358359148E-4</v>
      </c>
      <c r="DI48" s="165">
        <f>+'EnrollAge Data'!DI48/'EnrollAge Data'!EK48</f>
        <v>3.6039643607968768E-4</v>
      </c>
      <c r="DJ48" s="165">
        <f>+'EnrollAge Data'!DJ48/'EnrollAge Data'!EL48</f>
        <v>9.829083164964779E-4</v>
      </c>
      <c r="DK48" s="165">
        <f>+'EnrollAge Data'!DK48/'EnrollAge Data'!EM48</f>
        <v>6.2755504554256616E-4</v>
      </c>
      <c r="DL48" s="165">
        <f>+'EnrollAge Data'!DL48/'EnrollAge Data'!EN48</f>
        <v>2.1385644795314006E-3</v>
      </c>
      <c r="DM48" s="179" t="e">
        <f>+'EnrollAge Data'!DM48/'EnrollAge Data'!EA48</f>
        <v>#DIV/0!</v>
      </c>
      <c r="DN48" s="180" t="e">
        <f>+'EnrollAge Data'!DN48/'EnrollAge Data'!EB48</f>
        <v>#DIV/0!</v>
      </c>
      <c r="DO48" s="170">
        <f>+'EnrollAge Data'!DO48/'EnrollAge Data'!EC48</f>
        <v>1.8740803841090375E-2</v>
      </c>
      <c r="DP48" s="170">
        <f>+'EnrollAge Data'!DP48/'EnrollAge Data'!ED48</f>
        <v>1.3389554667850273E-2</v>
      </c>
      <c r="DQ48" s="170">
        <f>+'EnrollAge Data'!DQ48/'EnrollAge Data'!EE48</f>
        <v>7.9193310378750607E-3</v>
      </c>
      <c r="DR48" s="170">
        <f>+'EnrollAge Data'!DR48/'EnrollAge Data'!EF48</f>
        <v>9.374683287726766E-3</v>
      </c>
      <c r="DS48" s="170">
        <f>+'EnrollAge Data'!DS48/'EnrollAge Data'!EG48</f>
        <v>1.8216516308119362E-2</v>
      </c>
      <c r="DT48" s="170">
        <f>+'EnrollAge Data'!DT48/'EnrollAge Data'!EH48</f>
        <v>4.5748430315337395E-3</v>
      </c>
      <c r="DU48" s="170">
        <f>+'EnrollAge Data'!DU48/'EnrollAge Data'!EI48</f>
        <v>5.5989421924713852E-3</v>
      </c>
      <c r="DV48" s="170">
        <f>+'EnrollAge Data'!DV48/'EnrollAge Data'!EJ48</f>
        <v>2.9561238332422198E-3</v>
      </c>
      <c r="DW48" s="170">
        <f>+'EnrollAge Data'!DW48/'EnrollAge Data'!EK48</f>
        <v>1.1312443688056863E-2</v>
      </c>
      <c r="DX48" s="170">
        <f>+'EnrollAge Data'!DX48/'EnrollAge Data'!EL48</f>
        <v>5.7882378638125925E-3</v>
      </c>
      <c r="DY48" s="170">
        <f>+'EnrollAge Data'!DY48/'EnrollAge Data'!EM48</f>
        <v>2.4743598938535465E-3</v>
      </c>
      <c r="DZ48" s="170">
        <f>+'EnrollAge Data'!DZ48/'EnrollAge Data'!EN48</f>
        <v>7.394358539396707E-4</v>
      </c>
    </row>
    <row r="49" spans="1:130">
      <c r="A49" s="181" t="s">
        <v>59</v>
      </c>
      <c r="B49" s="165" t="e">
        <f>+'EnrollAge Data'!B49/'EnrollAge Data'!EA49</f>
        <v>#DIV/0!</v>
      </c>
      <c r="C49" s="165" t="e">
        <f>+'EnrollAge Data'!C49/'EnrollAge Data'!EB49</f>
        <v>#DIV/0!</v>
      </c>
      <c r="D49" s="165">
        <f>+'EnrollAge Data'!D49/'EnrollAge Data'!EC49</f>
        <v>8.3818471427363206E-3</v>
      </c>
      <c r="E49" s="165">
        <f>+'EnrollAge Data'!E49/'EnrollAge Data'!ED49</f>
        <v>1.3510180106157753E-2</v>
      </c>
      <c r="F49" s="165">
        <f>+'EnrollAge Data'!F49/'EnrollAge Data'!EE49</f>
        <v>1.5819589363850556E-2</v>
      </c>
      <c r="G49" s="165">
        <f>+'EnrollAge Data'!G49/'EnrollAge Data'!EF49</f>
        <v>1.9023736833086745E-2</v>
      </c>
      <c r="H49" s="165">
        <f>+'EnrollAge Data'!H49/'EnrollAge Data'!EG49</f>
        <v>1.8858981487389365E-2</v>
      </c>
      <c r="I49" s="165">
        <f>+'EnrollAge Data'!I49/'EnrollAge Data'!EH49</f>
        <v>2.4712634591364017E-2</v>
      </c>
      <c r="J49" s="165">
        <f>+'EnrollAge Data'!J49/'EnrollAge Data'!EI49</f>
        <v>2.081448113786051E-2</v>
      </c>
      <c r="K49" s="165">
        <f>+'EnrollAge Data'!K49/'EnrollAge Data'!EJ49</f>
        <v>2.1771720613287904E-2</v>
      </c>
      <c r="L49" s="165">
        <f>+'EnrollAge Data'!L49/'EnrollAge Data'!EK49</f>
        <v>2.7127805524847858E-2</v>
      </c>
      <c r="M49" s="165">
        <f>+'EnrollAge Data'!M49/'EnrollAge Data'!EL49</f>
        <v>2.7152056811485994E-2</v>
      </c>
      <c r="N49" s="165">
        <f>+'EnrollAge Data'!N49/'EnrollAge Data'!EM49</f>
        <v>3.0392122183432967E-2</v>
      </c>
      <c r="O49" s="165">
        <f>+'EnrollAge Data'!O49/'EnrollAge Data'!EN49</f>
        <v>4.0501858389701384E-2</v>
      </c>
      <c r="P49" s="166" t="e">
        <f>+'EnrollAge Data'!P49/'EnrollAge Data'!EA49</f>
        <v>#DIV/0!</v>
      </c>
      <c r="Q49" s="165" t="e">
        <f>+'EnrollAge Data'!Q49/'EnrollAge Data'!EB49</f>
        <v>#DIV/0!</v>
      </c>
      <c r="R49" s="165">
        <f>+'EnrollAge Data'!R49/'EnrollAge Data'!EC49</f>
        <v>0.58593639874827319</v>
      </c>
      <c r="S49" s="165">
        <f>+'EnrollAge Data'!S49/'EnrollAge Data'!ED49</f>
        <v>0.57898743746683679</v>
      </c>
      <c r="T49" s="165">
        <f>+'EnrollAge Data'!T49/'EnrollAge Data'!EE49</f>
        <v>0.57282115393862276</v>
      </c>
      <c r="U49" s="165">
        <f>+'EnrollAge Data'!U49/'EnrollAge Data'!EF49</f>
        <v>0.58561234322690481</v>
      </c>
      <c r="V49" s="165">
        <f>+'EnrollAge Data'!V49/'EnrollAge Data'!EG49</f>
        <v>0.60863192627769824</v>
      </c>
      <c r="W49" s="165">
        <f>+'EnrollAge Data'!W49/'EnrollAge Data'!EH49</f>
        <v>0.60915317898257804</v>
      </c>
      <c r="X49" s="165">
        <f>+'EnrollAge Data'!X49/'EnrollAge Data'!EI49</f>
        <v>0.61609306272353315</v>
      </c>
      <c r="Y49" s="165">
        <f>+'EnrollAge Data'!Y49/'EnrollAge Data'!EJ49</f>
        <v>0.61574267867283194</v>
      </c>
      <c r="Z49" s="165">
        <f>+'EnrollAge Data'!Z49/'EnrollAge Data'!EK49</f>
        <v>0.6213986743791009</v>
      </c>
      <c r="AA49" s="165">
        <f>+'EnrollAge Data'!AA49/'EnrollAge Data'!EL49</f>
        <v>0.59577674913600132</v>
      </c>
      <c r="AB49" s="165">
        <f>+'EnrollAge Data'!AB49/'EnrollAge Data'!EM49</f>
        <v>0.58844721139116163</v>
      </c>
      <c r="AC49" s="165">
        <f>+'EnrollAge Data'!AC49/'EnrollAge Data'!EN49</f>
        <v>0.60625359243284926</v>
      </c>
      <c r="AD49" s="166" t="e">
        <f>+'EnrollAge Data'!AD49/'EnrollAge Data'!EA49</f>
        <v>#DIV/0!</v>
      </c>
      <c r="AE49" s="165" t="e">
        <f>+'EnrollAge Data'!AE49/'EnrollAge Data'!EB49</f>
        <v>#DIV/0!</v>
      </c>
      <c r="AF49" s="165">
        <f>+'EnrollAge Data'!AF49/'EnrollAge Data'!EC49</f>
        <v>0.2282727439316625</v>
      </c>
      <c r="AG49" s="165">
        <f>+'EnrollAge Data'!AG49/'EnrollAge Data'!ED49</f>
        <v>0.22387182986365597</v>
      </c>
      <c r="AH49" s="165">
        <f>+'EnrollAge Data'!AH49/'EnrollAge Data'!EE49</f>
        <v>0.22612728906905952</v>
      </c>
      <c r="AI49" s="165">
        <f>+'EnrollAge Data'!AI49/'EnrollAge Data'!EF49</f>
        <v>0.2194574596079544</v>
      </c>
      <c r="AJ49" s="165">
        <f>+'EnrollAge Data'!AJ49/'EnrollAge Data'!EG49</f>
        <v>0.20450829011293511</v>
      </c>
      <c r="AK49" s="165">
        <f>+'EnrollAge Data'!AK49/'EnrollAge Data'!EH49</f>
        <v>0.19658727774527734</v>
      </c>
      <c r="AL49" s="165">
        <f>+'EnrollAge Data'!AL49/'EnrollAge Data'!EI49</f>
        <v>0.20749513571923406</v>
      </c>
      <c r="AM49" s="165">
        <f>+'EnrollAge Data'!AM49/'EnrollAge Data'!EJ49</f>
        <v>0.20890078689056543</v>
      </c>
      <c r="AN49" s="165">
        <f>+'EnrollAge Data'!AN49/'EnrollAge Data'!EK49</f>
        <v>0.20541096944156753</v>
      </c>
      <c r="AO49" s="165">
        <f>+'EnrollAge Data'!AO49/'EnrollAge Data'!EL49</f>
        <v>0.2186790883751252</v>
      </c>
      <c r="AP49" s="165">
        <f>+'EnrollAge Data'!AP49/'EnrollAge Data'!EM49</f>
        <v>0.21816507171174898</v>
      </c>
      <c r="AQ49" s="166" t="e">
        <f>+'EnrollAge Data'!AQ49/'EnrollAge Data'!EA49</f>
        <v>#DIV/0!</v>
      </c>
      <c r="AR49" s="165" t="e">
        <f>+'EnrollAge Data'!AR49/'EnrollAge Data'!EB49</f>
        <v>#DIV/0!</v>
      </c>
      <c r="AS49" s="165">
        <f>+'EnrollAge Data'!AS49/'EnrollAge Data'!EC49</f>
        <v>0.16666431732964956</v>
      </c>
      <c r="AT49" s="165">
        <f>+'EnrollAge Data'!AT49/'EnrollAge Data'!ED49</f>
        <v>0.17538744385546787</v>
      </c>
      <c r="AU49" s="165">
        <f>+'EnrollAge Data'!AU49/'EnrollAge Data'!EE49</f>
        <v>0.1788848983396274</v>
      </c>
      <c r="AV49" s="165">
        <f>+'EnrollAge Data'!AV49/'EnrollAge Data'!EF49</f>
        <v>0.17205196566330658</v>
      </c>
      <c r="AW49" s="165">
        <f>+'EnrollAge Data'!AW49/'EnrollAge Data'!EG49</f>
        <v>0.16158018029514443</v>
      </c>
      <c r="AX49" s="165">
        <f>+'EnrollAge Data'!AX49/'EnrollAge Data'!EH49</f>
        <v>0.14944230995585209</v>
      </c>
      <c r="AY49" s="165">
        <f>+'EnrollAge Data'!AY49/'EnrollAge Data'!EI49</f>
        <v>0.15189814676703492</v>
      </c>
      <c r="AZ49" s="165">
        <f>+'EnrollAge Data'!AZ49/'EnrollAge Data'!EJ49</f>
        <v>0.15108298856169383</v>
      </c>
      <c r="BA49" s="165">
        <f>+'EnrollAge Data'!BA49/'EnrollAge Data'!EK49</f>
        <v>0.14406254113818145</v>
      </c>
      <c r="BB49" s="165">
        <f>+'EnrollAge Data'!BB49/'EnrollAge Data'!EL49</f>
        <v>0.15542922732534412</v>
      </c>
      <c r="BC49" s="165">
        <f>+'EnrollAge Data'!BC49/'EnrollAge Data'!EM49</f>
        <v>0.16073445020992455</v>
      </c>
      <c r="BD49" s="166" t="e">
        <f>+'EnrollAge Data'!BD49/'EnrollAge Data'!EA49</f>
        <v>#DIV/0!</v>
      </c>
      <c r="BE49" s="165" t="e">
        <f>+'EnrollAge Data'!BE49/'EnrollAge Data'!EB49</f>
        <v>#DIV/0!</v>
      </c>
      <c r="BF49" s="165">
        <f>+'EnrollAge Data'!BF49/'EnrollAge Data'!EC49</f>
        <v>0.98087346000958531</v>
      </c>
      <c r="BG49" s="165">
        <f>+'EnrollAge Data'!BG49/'EnrollAge Data'!ED49</f>
        <v>0.97824671118596063</v>
      </c>
      <c r="BH49" s="165">
        <f>+'EnrollAge Data'!BH49/'EnrollAge Data'!EE49</f>
        <v>0.9778333413473097</v>
      </c>
      <c r="BI49" s="165">
        <f>+'EnrollAge Data'!BI49/'EnrollAge Data'!EF49</f>
        <v>0.97712176849816579</v>
      </c>
      <c r="BJ49" s="165">
        <f>+'EnrollAge Data'!BJ49/'EnrollAge Data'!EG49</f>
        <v>0.97472039668577781</v>
      </c>
      <c r="BK49" s="165">
        <f>+'EnrollAge Data'!BK49/'EnrollAge Data'!EH49</f>
        <v>0.95518276668370738</v>
      </c>
      <c r="BL49" s="165">
        <f>+'EnrollAge Data'!BL49/'EnrollAge Data'!EI49</f>
        <v>0.97548634520980215</v>
      </c>
      <c r="BM49" s="165">
        <f>+'EnrollAge Data'!BM49/'EnrollAge Data'!EJ49</f>
        <v>0.97572645412509129</v>
      </c>
      <c r="BN49" s="165">
        <f>+'EnrollAge Data'!BN49/'EnrollAge Data'!EK49</f>
        <v>0.97087218495884997</v>
      </c>
      <c r="BO49" s="165">
        <f>+'EnrollAge Data'!BO49/'EnrollAge Data'!EL49</f>
        <v>0.96988506483647052</v>
      </c>
      <c r="BP49" s="165">
        <f>+'EnrollAge Data'!BP49/'EnrollAge Data'!EM49</f>
        <v>0.96734673331283516</v>
      </c>
      <c r="BQ49" s="166">
        <f>+'EnrollAge Data'!BQ49/'EnrollAge Data'!EC49</f>
        <v>0.37566251303882042</v>
      </c>
      <c r="BR49" s="165">
        <f>+'EnrollAge Data'!BR49/'EnrollAge Data'!ED49</f>
        <v>0.37629037038088664</v>
      </c>
      <c r="BS49" s="165">
        <f>+'EnrollAge Data'!BS49/'EnrollAge Data'!EE49</f>
        <v>0.38055969611001589</v>
      </c>
      <c r="BT49" s="165">
        <f>+'EnrollAge Data'!BT49/'EnrollAge Data'!EF49</f>
        <v>0.36428843854273568</v>
      </c>
      <c r="BU49" s="165">
        <f>+'EnrollAge Data'!BU49/'EnrollAge Data'!EG49</f>
        <v>0.34502912249678697</v>
      </c>
      <c r="BV49" s="165">
        <f>+'EnrollAge Data'!BV49/'EnrollAge Data'!EH49</f>
        <v>0.3176487949362552</v>
      </c>
      <c r="BW49" s="165">
        <f>+'EnrollAge Data'!BW49/'EnrollAge Data'!EI49</f>
        <v>0.33025068862305224</v>
      </c>
      <c r="BX49" s="165">
        <f>+'EnrollAge Data'!BX49/'EnrollAge Data'!EJ49</f>
        <v>0.32916362456396531</v>
      </c>
      <c r="BY49" s="165">
        <f>+'EnrollAge Data'!BY49/'EnrollAge Data'!EK49</f>
        <v>0.31980009421139194</v>
      </c>
      <c r="BZ49" s="165">
        <f>+'EnrollAge Data'!BZ49/'EnrollAge Data'!EL49</f>
        <v>0.33975870719880535</v>
      </c>
      <c r="CA49" s="165">
        <f>+'EnrollAge Data'!CA49/'EnrollAge Data'!EM49</f>
        <v>0.34285453847891095</v>
      </c>
      <c r="CB49" s="165">
        <f>+'EnrollAge Data'!CB49/'EnrollAge Data'!EN49</f>
        <v>0.31605382091516199</v>
      </c>
      <c r="CC49" s="166">
        <f>+'EnrollAge Data'!CC49/'EnrollAge Data'!EC49</f>
        <v>1.7435017338107185E-2</v>
      </c>
      <c r="CD49" s="165">
        <f>+'EnrollAge Data'!CD49/'EnrollAge Data'!ED49</f>
        <v>1.9941402056074434E-2</v>
      </c>
      <c r="CE49" s="165">
        <f>+'EnrollAge Data'!CE49/'EnrollAge Data'!EE49</f>
        <v>2.2044599627904914E-2</v>
      </c>
      <c r="CF49" s="165">
        <f>+'EnrollAge Data'!CF49/'EnrollAge Data'!EF49</f>
        <v>2.437617804375183E-2</v>
      </c>
      <c r="CG49" s="165">
        <f>+'EnrollAge Data'!CG49/'EnrollAge Data'!EG49</f>
        <v>2.5777283541003927E-2</v>
      </c>
      <c r="CH49" s="165">
        <f>+'EnrollAge Data'!CH49/'EnrollAge Data'!EH49</f>
        <v>2.6439550053318297E-2</v>
      </c>
      <c r="CI49" s="165">
        <f>+'EnrollAge Data'!CI49/'EnrollAge Data'!EI49</f>
        <v>2.7667564942705898E-2</v>
      </c>
      <c r="CJ49" s="165">
        <f>+'EnrollAge Data'!CJ49/'EnrollAge Data'!EJ49</f>
        <v>2.9119818285065303E-2</v>
      </c>
      <c r="CK49" s="165">
        <f>+'EnrollAge Data'!CK49/'EnrollAge Data'!EK49</f>
        <v>2.8388715568829034E-2</v>
      </c>
      <c r="CL49" s="165">
        <f>+'EnrollAge Data'!CL49/'EnrollAge Data'!EL49</f>
        <v>3.1875667762016932E-2</v>
      </c>
      <c r="CM49" s="165">
        <f>+'EnrollAge Data'!CM49/'EnrollAge Data'!EM49</f>
        <v>3.4611020562537925E-2</v>
      </c>
      <c r="CN49" s="165">
        <f>+'EnrollAge Data'!CN49/'EnrollAge Data'!EN49</f>
        <v>3.3438114117884832E-2</v>
      </c>
      <c r="CO49" s="167">
        <f>+'EnrollAge Data'!CO49/'EnrollAge Data'!EC49</f>
        <v>0.39309753037692763</v>
      </c>
      <c r="CP49" s="168">
        <f>+'EnrollAge Data'!CP49/'EnrollAge Data'!ED49</f>
        <v>0.39623177243696106</v>
      </c>
      <c r="CQ49" s="168">
        <f>+'EnrollAge Data'!CQ49/'EnrollAge Data'!EE49</f>
        <v>0.40260429573792078</v>
      </c>
      <c r="CR49" s="168">
        <f>+'EnrollAge Data'!CR49/'EnrollAge Data'!EF49</f>
        <v>0.38866461658648754</v>
      </c>
      <c r="CS49" s="168">
        <f>+'EnrollAge Data'!CS49/'EnrollAge Data'!EG49</f>
        <v>0.37080640603779086</v>
      </c>
      <c r="CT49" s="168">
        <f>+'EnrollAge Data'!CT49/'EnrollAge Data'!EH49</f>
        <v>0.34408834498957352</v>
      </c>
      <c r="CU49" s="168">
        <f>+'EnrollAge Data'!CU49/'EnrollAge Data'!EI49</f>
        <v>0.35791825356575813</v>
      </c>
      <c r="CV49" s="168">
        <f>+'EnrollAge Data'!CV49/'EnrollAge Data'!EJ49</f>
        <v>0.35828344284903058</v>
      </c>
      <c r="CW49" s="168">
        <f>+'EnrollAge Data'!CW49/'EnrollAge Data'!EK49</f>
        <v>0.34818880978022099</v>
      </c>
      <c r="CX49" s="168">
        <f>+'EnrollAge Data'!CX49/'EnrollAge Data'!EL49</f>
        <v>0.3716343749608223</v>
      </c>
      <c r="CY49" s="168">
        <f>+'EnrollAge Data'!CY49/'EnrollAge Data'!EM49</f>
        <v>0.37746555904144885</v>
      </c>
      <c r="CZ49" s="168">
        <f>+'EnrollAge Data'!CZ49/'EnrollAge Data'!EN49</f>
        <v>0.34949193503304682</v>
      </c>
      <c r="DA49" s="166">
        <f>+'EnrollAge Data'!DA49/'EnrollAge Data'!EC49</f>
        <v>1.8395308843844266E-3</v>
      </c>
      <c r="DB49" s="165">
        <f>+'EnrollAge Data'!DB49/'EnrollAge Data'!ED49</f>
        <v>3.0275012821627647E-3</v>
      </c>
      <c r="DC49" s="165">
        <f>+'EnrollAge Data'!DC49/'EnrollAge Data'!EE49</f>
        <v>2.4078916707661237E-3</v>
      </c>
      <c r="DD49" s="165">
        <f>+'EnrollAge Data'!DD49/'EnrollAge Data'!EF49</f>
        <v>2.8448086847734561E-3</v>
      </c>
      <c r="DE49" s="165">
        <f>+'EnrollAge Data'!DE49/'EnrollAge Data'!EG49</f>
        <v>2.4145694519136988E-3</v>
      </c>
      <c r="DF49" s="165">
        <f>+'EnrollAge Data'!DF49/'EnrollAge Data'!EH49</f>
        <v>1.941242711555928E-3</v>
      </c>
      <c r="DG49" s="165">
        <f>+'EnrollAge Data'!DG49/'EnrollAge Data'!EI49</f>
        <v>1.4750289205108572E-3</v>
      </c>
      <c r="DH49" s="165">
        <f>+'EnrollAge Data'!DH49/'EnrollAge Data'!EJ49</f>
        <v>1.700332603228685E-3</v>
      </c>
      <c r="DI49" s="165">
        <f>+'EnrollAge Data'!DI49/'EnrollAge Data'!EK49</f>
        <v>1.2847007995279915E-3</v>
      </c>
      <c r="DJ49" s="165">
        <f>+'EnrollAge Data'!DJ49/'EnrollAge Data'!EL49</f>
        <v>2.4739407396469899E-3</v>
      </c>
      <c r="DK49" s="165">
        <f>+'EnrollAge Data'!DK49/'EnrollAge Data'!EM49</f>
        <v>1.4339628802246451E-3</v>
      </c>
      <c r="DL49" s="165">
        <f>+'EnrollAge Data'!DL49/'EnrollAge Data'!EN49</f>
        <v>2.1386173809964065E-3</v>
      </c>
      <c r="DM49" s="179" t="e">
        <f>+'EnrollAge Data'!DM49/'EnrollAge Data'!EA49</f>
        <v>#DIV/0!</v>
      </c>
      <c r="DN49" s="180" t="e">
        <f>+'EnrollAge Data'!DN49/'EnrollAge Data'!EB49</f>
        <v>#DIV/0!</v>
      </c>
      <c r="DO49" s="170">
        <f>+'EnrollAge Data'!DO49/'EnrollAge Data'!EC49</f>
        <v>1.0744692847678386E-2</v>
      </c>
      <c r="DP49" s="170">
        <f>+'EnrollAge Data'!DP49/'EnrollAge Data'!ED49</f>
        <v>8.2431087078816186E-3</v>
      </c>
      <c r="DQ49" s="170">
        <f>+'EnrollAge Data'!DQ49/'EnrollAge Data'!EE49</f>
        <v>6.3470692888397363E-3</v>
      </c>
      <c r="DR49" s="170">
        <f>+'EnrollAge Data'!DR49/'EnrollAge Data'!EF49</f>
        <v>3.854494668747455E-3</v>
      </c>
      <c r="DS49" s="170">
        <f>+'EnrollAge Data'!DS49/'EnrollAge Data'!EG49</f>
        <v>6.4206218268328032E-3</v>
      </c>
      <c r="DT49" s="170">
        <f>+'EnrollAge Data'!DT49/'EnrollAge Data'!EH49</f>
        <v>2.0104598724928542E-2</v>
      </c>
      <c r="DU49" s="170">
        <f>+'EnrollAge Data'!DU49/'EnrollAge Data'!EI49</f>
        <v>3.6991736523373409E-3</v>
      </c>
      <c r="DV49" s="170">
        <f>+'EnrollAge Data'!DV49/'EnrollAge Data'!EJ49</f>
        <v>2.5018252616208323E-3</v>
      </c>
      <c r="DW49" s="170">
        <f>+'EnrollAge Data'!DW49/'EnrollAge Data'!EK49</f>
        <v>2.0000095163022189E-3</v>
      </c>
      <c r="DX49" s="170">
        <f>+'EnrollAge Data'!DX49/'EnrollAge Data'!EL49</f>
        <v>2.9628783520434386E-3</v>
      </c>
      <c r="DY49" s="170">
        <f>+'EnrollAge Data'!DY49/'EnrollAge Data'!EM49</f>
        <v>2.2611445037318406E-3</v>
      </c>
      <c r="DZ49" s="170">
        <f>+'EnrollAge Data'!DZ49/'EnrollAge Data'!EN49</f>
        <v>1.6139967634061351E-3</v>
      </c>
    </row>
    <row r="50" spans="1:130">
      <c r="A50" s="181" t="s">
        <v>63</v>
      </c>
      <c r="B50" s="165" t="e">
        <f>+'EnrollAge Data'!B50/'EnrollAge Data'!EA50</f>
        <v>#DIV/0!</v>
      </c>
      <c r="C50" s="165" t="e">
        <f>+'EnrollAge Data'!C50/'EnrollAge Data'!EB50</f>
        <v>#DIV/0!</v>
      </c>
      <c r="D50" s="165">
        <f>+'EnrollAge Data'!D50/'EnrollAge Data'!EC50</f>
        <v>4.0735439832654411E-3</v>
      </c>
      <c r="E50" s="165">
        <f>+'EnrollAge Data'!E50/'EnrollAge Data'!ED50</f>
        <v>2.8854191947792788E-3</v>
      </c>
      <c r="F50" s="165">
        <f>+'EnrollAge Data'!F50/'EnrollAge Data'!EE50</f>
        <v>6.2951355770540949E-3</v>
      </c>
      <c r="G50" s="165">
        <f>+'EnrollAge Data'!G50/'EnrollAge Data'!EF50</f>
        <v>7.1699272764519104E-3</v>
      </c>
      <c r="H50" s="165">
        <f>+'EnrollAge Data'!H50/'EnrollAge Data'!EG50</f>
        <v>1.7889766768690536E-2</v>
      </c>
      <c r="I50" s="165">
        <f>+'EnrollAge Data'!I50/'EnrollAge Data'!EH50</f>
        <v>1.8250098827249966E-2</v>
      </c>
      <c r="J50" s="165">
        <f>+'EnrollAge Data'!J50/'EnrollAge Data'!EI50</f>
        <v>2.0524026385116505E-2</v>
      </c>
      <c r="K50" s="165">
        <f>+'EnrollAge Data'!K50/'EnrollAge Data'!EJ50</f>
        <v>1.3553969816272967E-2</v>
      </c>
      <c r="L50" s="165">
        <f>+'EnrollAge Data'!L50/'EnrollAge Data'!EK50</f>
        <v>3.1539590327054896E-2</v>
      </c>
      <c r="M50" s="165">
        <f>+'EnrollAge Data'!M50/'EnrollAge Data'!EL50</f>
        <v>1.1699713552323202E-2</v>
      </c>
      <c r="N50" s="165">
        <f>+'EnrollAge Data'!N50/'EnrollAge Data'!EM50</f>
        <v>1.5975241059768511E-2</v>
      </c>
      <c r="O50" s="165">
        <f>+'EnrollAge Data'!O50/'EnrollAge Data'!EN50</f>
        <v>2.1404342542037765E-2</v>
      </c>
      <c r="P50" s="166" t="e">
        <f>+'EnrollAge Data'!P50/'EnrollAge Data'!EA50</f>
        <v>#DIV/0!</v>
      </c>
      <c r="Q50" s="165" t="e">
        <f>+'EnrollAge Data'!Q50/'EnrollAge Data'!EB50</f>
        <v>#DIV/0!</v>
      </c>
      <c r="R50" s="165">
        <f>+'EnrollAge Data'!R50/'EnrollAge Data'!EC50</f>
        <v>0.61796763183970049</v>
      </c>
      <c r="S50" s="165">
        <f>+'EnrollAge Data'!S50/'EnrollAge Data'!ED50</f>
        <v>0.63454952404066556</v>
      </c>
      <c r="T50" s="165">
        <f>+'EnrollAge Data'!T50/'EnrollAge Data'!EE50</f>
        <v>0.64823545442158337</v>
      </c>
      <c r="U50" s="165">
        <f>+'EnrollAge Data'!U50/'EnrollAge Data'!EF50</f>
        <v>0.66388405203318657</v>
      </c>
      <c r="V50" s="165">
        <f>+'EnrollAge Data'!V50/'EnrollAge Data'!EG50</f>
        <v>0.6602130638005077</v>
      </c>
      <c r="W50" s="165">
        <f>+'EnrollAge Data'!W50/'EnrollAge Data'!EH50</f>
        <v>0.63051785478982736</v>
      </c>
      <c r="X50" s="165">
        <f>+'EnrollAge Data'!X50/'EnrollAge Data'!EI50</f>
        <v>0.64606775991994614</v>
      </c>
      <c r="Y50" s="165">
        <f>+'EnrollAge Data'!Y50/'EnrollAge Data'!EJ50</f>
        <v>0.65676263123359579</v>
      </c>
      <c r="Z50" s="165">
        <f>+'EnrollAge Data'!Z50/'EnrollAge Data'!EK50</f>
        <v>0.62876153335879548</v>
      </c>
      <c r="AA50" s="165">
        <f>+'EnrollAge Data'!AA50/'EnrollAge Data'!EL50</f>
        <v>0.63368178267177555</v>
      </c>
      <c r="AB50" s="165">
        <f>+'EnrollAge Data'!AB50/'EnrollAge Data'!EM50</f>
        <v>0.62308806955401708</v>
      </c>
      <c r="AC50" s="165">
        <f>+'EnrollAge Data'!AC50/'EnrollAge Data'!EN50</f>
        <v>0.63852056086633169</v>
      </c>
      <c r="AD50" s="166" t="e">
        <f>+'EnrollAge Data'!AD50/'EnrollAge Data'!EA50</f>
        <v>#DIV/0!</v>
      </c>
      <c r="AE50" s="165" t="e">
        <f>+'EnrollAge Data'!AE50/'EnrollAge Data'!EB50</f>
        <v>#DIV/0!</v>
      </c>
      <c r="AF50" s="165">
        <f>+'EnrollAge Data'!AF50/'EnrollAge Data'!EC50</f>
        <v>0.20455796542992402</v>
      </c>
      <c r="AG50" s="165">
        <f>+'EnrollAge Data'!AG50/'EnrollAge Data'!ED50</f>
        <v>0.19281072189412937</v>
      </c>
      <c r="AH50" s="165">
        <f>+'EnrollAge Data'!AH50/'EnrollAge Data'!EE50</f>
        <v>0.18645592042512604</v>
      </c>
      <c r="AI50" s="165">
        <f>+'EnrollAge Data'!AI50/'EnrollAge Data'!EF50</f>
        <v>0.1735634538563966</v>
      </c>
      <c r="AJ50" s="165">
        <f>+'EnrollAge Data'!AJ50/'EnrollAge Data'!EG50</f>
        <v>0.16746150378437374</v>
      </c>
      <c r="AK50" s="165">
        <f>+'EnrollAge Data'!AK50/'EnrollAge Data'!EH50</f>
        <v>0.16111037905740766</v>
      </c>
      <c r="AL50" s="165">
        <f>+'EnrollAge Data'!AL50/'EnrollAge Data'!EI50</f>
        <v>0.18148957461147303</v>
      </c>
      <c r="AM50" s="165">
        <f>+'EnrollAge Data'!AM50/'EnrollAge Data'!EJ50</f>
        <v>0.18735646325459318</v>
      </c>
      <c r="AN50" s="165">
        <f>+'EnrollAge Data'!AN50/'EnrollAge Data'!EK50</f>
        <v>0.1939815466259272</v>
      </c>
      <c r="AO50" s="165">
        <f>+'EnrollAge Data'!AO50/'EnrollAge Data'!EL50</f>
        <v>0.2102042334734571</v>
      </c>
      <c r="AP50" s="165">
        <f>+'EnrollAge Data'!AP50/'EnrollAge Data'!EM50</f>
        <v>0.21973559455446431</v>
      </c>
      <c r="AQ50" s="166" t="e">
        <f>+'EnrollAge Data'!AQ50/'EnrollAge Data'!EA50</f>
        <v>#DIV/0!</v>
      </c>
      <c r="AR50" s="165" t="e">
        <f>+'EnrollAge Data'!AR50/'EnrollAge Data'!EB50</f>
        <v>#DIV/0!</v>
      </c>
      <c r="AS50" s="165">
        <f>+'EnrollAge Data'!AS50/'EnrollAge Data'!EC50</f>
        <v>0.15980402950566994</v>
      </c>
      <c r="AT50" s="165">
        <f>+'EnrollAge Data'!AT50/'EnrollAge Data'!ED50</f>
        <v>0.15864412264379904</v>
      </c>
      <c r="AU50" s="165">
        <f>+'EnrollAge Data'!AU50/'EnrollAge Data'!EE50</f>
        <v>0.15078348548848616</v>
      </c>
      <c r="AV50" s="165">
        <f>+'EnrollAge Data'!AV50/'EnrollAge Data'!EF50</f>
        <v>0.13412885383591108</v>
      </c>
      <c r="AW50" s="165">
        <f>+'EnrollAge Data'!AW50/'EnrollAge Data'!EG50</f>
        <v>0.13588155740622107</v>
      </c>
      <c r="AX50" s="165">
        <f>+'EnrollAge Data'!AX50/'EnrollAge Data'!EH50</f>
        <v>0.14347520534106381</v>
      </c>
      <c r="AY50" s="165">
        <f>+'EnrollAge Data'!AY50/'EnrollAge Data'!EI50</f>
        <v>0.13776625074029447</v>
      </c>
      <c r="AZ50" s="165">
        <f>+'EnrollAge Data'!AZ50/'EnrollAge Data'!EJ50</f>
        <v>0.12475393700787402</v>
      </c>
      <c r="BA50" s="165">
        <f>+'EnrollAge Data'!BA50/'EnrollAge Data'!EK50</f>
        <v>0.13608860835829295</v>
      </c>
      <c r="BB50" s="165">
        <f>+'EnrollAge Data'!BB50/'EnrollAge Data'!EL50</f>
        <v>0.13515122205275101</v>
      </c>
      <c r="BC50" s="165">
        <f>+'EnrollAge Data'!BC50/'EnrollAge Data'!EM50</f>
        <v>0.13569115726578293</v>
      </c>
      <c r="BD50" s="166" t="e">
        <f>+'EnrollAge Data'!BD50/'EnrollAge Data'!EA50</f>
        <v>#DIV/0!</v>
      </c>
      <c r="BE50" s="165" t="e">
        <f>+'EnrollAge Data'!BE50/'EnrollAge Data'!EB50</f>
        <v>#DIV/0!</v>
      </c>
      <c r="BF50" s="165">
        <f>+'EnrollAge Data'!BF50/'EnrollAge Data'!EC50</f>
        <v>0.98232962677529445</v>
      </c>
      <c r="BG50" s="165">
        <f>+'EnrollAge Data'!BG50/'EnrollAge Data'!ED50</f>
        <v>0.98600436857859397</v>
      </c>
      <c r="BH50" s="165">
        <f>+'EnrollAge Data'!BH50/'EnrollAge Data'!EE50</f>
        <v>0.98547486033519549</v>
      </c>
      <c r="BI50" s="165">
        <f>+'EnrollAge Data'!BI50/'EnrollAge Data'!EF50</f>
        <v>0.97157635972549417</v>
      </c>
      <c r="BJ50" s="165">
        <f>+'EnrollAge Data'!BJ50/'EnrollAge Data'!EG50</f>
        <v>0.96355612499110255</v>
      </c>
      <c r="BK50" s="165">
        <f>+'EnrollAge Data'!BK50/'EnrollAge Data'!EH50</f>
        <v>0.93510343918829886</v>
      </c>
      <c r="BL50" s="165">
        <f>+'EnrollAge Data'!BL50/'EnrollAge Data'!EI50</f>
        <v>0.96532358527171358</v>
      </c>
      <c r="BM50" s="165">
        <f>+'EnrollAge Data'!BM50/'EnrollAge Data'!EJ50</f>
        <v>0.96887303149606296</v>
      </c>
      <c r="BN50" s="165">
        <f>+'EnrollAge Data'!BN50/'EnrollAge Data'!EK50</f>
        <v>0.95883168834301569</v>
      </c>
      <c r="BO50" s="165">
        <f>+'EnrollAge Data'!BO50/'EnrollAge Data'!EL50</f>
        <v>0.97903723819798372</v>
      </c>
      <c r="BP50" s="165">
        <f>+'EnrollAge Data'!BP50/'EnrollAge Data'!EM50</f>
        <v>0.97851482137426427</v>
      </c>
      <c r="BQ50" s="166">
        <f>+'EnrollAge Data'!BQ50/'EnrollAge Data'!EC50</f>
        <v>0.34603104701089948</v>
      </c>
      <c r="BR50" s="165">
        <f>+'EnrollAge Data'!BR50/'EnrollAge Data'!ED50</f>
        <v>0.33362996521317045</v>
      </c>
      <c r="BS50" s="165">
        <f>+'EnrollAge Data'!BS50/'EnrollAge Data'!EE50</f>
        <v>0.31955307262569832</v>
      </c>
      <c r="BT50" s="165">
        <f>+'EnrollAge Data'!BT50/'EnrollAge Data'!EF50</f>
        <v>0.29043326846256273</v>
      </c>
      <c r="BU50" s="165">
        <f>+'EnrollAge Data'!BU50/'EnrollAge Data'!EG50</f>
        <v>0.28353144945073194</v>
      </c>
      <c r="BV50" s="165">
        <f>+'EnrollAge Data'!BV50/'EnrollAge Data'!EH50</f>
        <v>0.27579391224140204</v>
      </c>
      <c r="BW50" s="165">
        <f>+'EnrollAge Data'!BW50/'EnrollAge Data'!EI50</f>
        <v>0.2918087691710744</v>
      </c>
      <c r="BX50" s="165">
        <f>+'EnrollAge Data'!BX50/'EnrollAge Data'!EJ50</f>
        <v>0.28641732283464566</v>
      </c>
      <c r="BY50" s="165">
        <f>+'EnrollAge Data'!BY50/'EnrollAge Data'!EK50</f>
        <v>0.29736466520594207</v>
      </c>
      <c r="BZ50" s="165">
        <f>+'EnrollAge Data'!BZ50/'EnrollAge Data'!EL50</f>
        <v>0.31360440459804323</v>
      </c>
      <c r="CA50" s="165">
        <f>+'EnrollAge Data'!CA50/'EnrollAge Data'!EM50</f>
        <v>0.32510420579974597</v>
      </c>
      <c r="CB50" s="165">
        <f>+'EnrollAge Data'!CB50/'EnrollAge Data'!EN50</f>
        <v>0.30470351357724612</v>
      </c>
      <c r="CC50" s="166">
        <f>+'EnrollAge Data'!CC50/'EnrollAge Data'!EC50</f>
        <v>1.6486843553891885E-2</v>
      </c>
      <c r="CD50" s="165">
        <f>+'EnrollAge Data'!CD50/'EnrollAge Data'!ED50</f>
        <v>1.639565299463366E-2</v>
      </c>
      <c r="CE50" s="165">
        <f>+'EnrollAge Data'!CE50/'EnrollAge Data'!EE50</f>
        <v>1.6569014852159693E-2</v>
      </c>
      <c r="CF50" s="165">
        <f>+'EnrollAge Data'!CF50/'EnrollAge Data'!EF50</f>
        <v>1.6362798320188467E-2</v>
      </c>
      <c r="CG50" s="165">
        <f>+'EnrollAge Data'!CG50/'EnrollAge Data'!EG50</f>
        <v>2.2884191045626022E-2</v>
      </c>
      <c r="CH50" s="165">
        <f>+'EnrollAge Data'!CH50/'EnrollAge Data'!EH50</f>
        <v>2.8330478323889841E-2</v>
      </c>
      <c r="CI50" s="165">
        <f>+'EnrollAge Data'!CI50/'EnrollAge Data'!EI50</f>
        <v>2.6528069924643127E-2</v>
      </c>
      <c r="CJ50" s="165">
        <f>+'EnrollAge Data'!CJ50/'EnrollAge Data'!EJ50</f>
        <v>2.485236220472441E-2</v>
      </c>
      <c r="CK50" s="165">
        <f>+'EnrollAge Data'!CK50/'EnrollAge Data'!EK50</f>
        <v>3.1519488612378639E-2</v>
      </c>
      <c r="CL50" s="165">
        <f>+'EnrollAge Data'!CL50/'EnrollAge Data'!EL50</f>
        <v>3.0635021018563299E-2</v>
      </c>
      <c r="CM50" s="165">
        <f>+'EnrollAge Data'!CM50/'EnrollAge Data'!EM50</f>
        <v>2.8909282813646041E-2</v>
      </c>
      <c r="CN50" s="165">
        <f>+'EnrollAge Data'!CN50/'EnrollAge Data'!EN50</f>
        <v>2.8696330425003174E-2</v>
      </c>
      <c r="CO50" s="167">
        <f>+'EnrollAge Data'!CO50/'EnrollAge Data'!EC50</f>
        <v>0.36251789056479139</v>
      </c>
      <c r="CP50" s="168">
        <f>+'EnrollAge Data'!CP50/'EnrollAge Data'!ED50</f>
        <v>0.35002561820780409</v>
      </c>
      <c r="CQ50" s="168">
        <f>+'EnrollAge Data'!CQ50/'EnrollAge Data'!EE50</f>
        <v>0.33612208747785804</v>
      </c>
      <c r="CR50" s="168">
        <f>+'EnrollAge Data'!CR50/'EnrollAge Data'!EF50</f>
        <v>0.30679606678275123</v>
      </c>
      <c r="CS50" s="168">
        <f>+'EnrollAge Data'!CS50/'EnrollAge Data'!EG50</f>
        <v>0.306415640496358</v>
      </c>
      <c r="CT50" s="168">
        <f>+'EnrollAge Data'!CT50/'EnrollAge Data'!EH50</f>
        <v>0.30412439056529189</v>
      </c>
      <c r="CU50" s="168">
        <f>+'EnrollAge Data'!CU50/'EnrollAge Data'!EI50</f>
        <v>0.31833683909571753</v>
      </c>
      <c r="CV50" s="168">
        <f>+'EnrollAge Data'!CV50/'EnrollAge Data'!EJ50</f>
        <v>0.31126968503937008</v>
      </c>
      <c r="CW50" s="168">
        <f>+'EnrollAge Data'!CW50/'EnrollAge Data'!EK50</f>
        <v>0.3288841538183207</v>
      </c>
      <c r="CX50" s="168">
        <f>+'EnrollAge Data'!CX50/'EnrollAge Data'!EL50</f>
        <v>0.34423942561660653</v>
      </c>
      <c r="CY50" s="168">
        <f>+'EnrollAge Data'!CY50/'EnrollAge Data'!EM50</f>
        <v>0.35401348861339199</v>
      </c>
      <c r="CZ50" s="168">
        <f>+'EnrollAge Data'!CZ50/'EnrollAge Data'!EN50</f>
        <v>0.33339984400224926</v>
      </c>
      <c r="DA50" s="166">
        <f>+'EnrollAge Data'!DA50/'EnrollAge Data'!EC50</f>
        <v>1.8441043708025983E-3</v>
      </c>
      <c r="DB50" s="165">
        <f>+'EnrollAge Data'!DB50/'EnrollAge Data'!ED50</f>
        <v>1.4292263301243157E-3</v>
      </c>
      <c r="DC50" s="165">
        <f>+'EnrollAge Data'!DC50/'EnrollAge Data'!EE50</f>
        <v>1.1173184357541898E-3</v>
      </c>
      <c r="DD50" s="165">
        <f>+'EnrollAge Data'!DD50/'EnrollAge Data'!EF50</f>
        <v>8.962409095564888E-4</v>
      </c>
      <c r="DE50" s="165">
        <f>+'EnrollAge Data'!DE50/'EnrollAge Data'!EG50</f>
        <v>6.6434147151635942E-4</v>
      </c>
      <c r="DF50" s="165">
        <f>+'EnrollAge Data'!DF50/'EnrollAge Data'!EH50</f>
        <v>4.6119383317960207E-4</v>
      </c>
      <c r="DG50" s="165">
        <f>+'EnrollAge Data'!DG50/'EnrollAge Data'!EI50</f>
        <v>9.1898625604999284E-4</v>
      </c>
      <c r="DH50" s="165">
        <f>+'EnrollAge Data'!DH50/'EnrollAge Data'!EJ50</f>
        <v>8.4071522309711285E-4</v>
      </c>
      <c r="DI50" s="165">
        <f>+'EnrollAge Data'!DI50/'EnrollAge Data'!EK50</f>
        <v>1.1860011658994512E-3</v>
      </c>
      <c r="DJ50" s="165">
        <f>+'EnrollAge Data'!DJ50/'EnrollAge Data'!EL50</f>
        <v>1.1160299096015774E-3</v>
      </c>
      <c r="DK50" s="165">
        <f>+'EnrollAge Data'!DK50/'EnrollAge Data'!EM50</f>
        <v>1.413263206855221E-3</v>
      </c>
      <c r="DL50" s="165">
        <f>+'EnrollAge Data'!DL50/'EnrollAge Data'!EN50</f>
        <v>1.3967240472346678E-3</v>
      </c>
      <c r="DM50" s="179" t="e">
        <f>+'EnrollAge Data'!DM50/'EnrollAge Data'!EA50</f>
        <v>#DIV/0!</v>
      </c>
      <c r="DN50" s="180" t="e">
        <f>+'EnrollAge Data'!DN50/'EnrollAge Data'!EB50</f>
        <v>#DIV/0!</v>
      </c>
      <c r="DO50" s="170">
        <f>+'EnrollAge Data'!DO50/'EnrollAge Data'!EC50</f>
        <v>1.3596829241440053E-2</v>
      </c>
      <c r="DP50" s="170">
        <f>+'EnrollAge Data'!DP50/'EnrollAge Data'!ED50</f>
        <v>1.1110212226626757E-2</v>
      </c>
      <c r="DQ50" s="170">
        <f>+'EnrollAge Data'!DQ50/'EnrollAge Data'!EE50</f>
        <v>8.2300040877503755E-3</v>
      </c>
      <c r="DR50" s="170">
        <f>+'EnrollAge Data'!DR50/'EnrollAge Data'!EF50</f>
        <v>2.1253712998053877E-2</v>
      </c>
      <c r="DS50" s="170">
        <f>+'EnrollAge Data'!DS50/'EnrollAge Data'!EG50</f>
        <v>1.8554108240206896E-2</v>
      </c>
      <c r="DT50" s="170">
        <f>+'EnrollAge Data'!DT50/'EnrollAge Data'!EH50</f>
        <v>4.664646198445118E-2</v>
      </c>
      <c r="DU50" s="170">
        <f>+'EnrollAge Data'!DU50/'EnrollAge Data'!EI50</f>
        <v>1.415238834316989E-2</v>
      </c>
      <c r="DV50" s="170">
        <f>+'EnrollAge Data'!DV50/'EnrollAge Data'!EJ50</f>
        <v>1.7572998687664043E-2</v>
      </c>
      <c r="DW50" s="170">
        <f>+'EnrollAge Data'!DW50/'EnrollAge Data'!EK50</f>
        <v>9.6287213299294429E-3</v>
      </c>
      <c r="DX50" s="170">
        <f>+'EnrollAge Data'!DX50/'EnrollAge Data'!EL50</f>
        <v>9.263048249693092E-3</v>
      </c>
      <c r="DY50" s="170">
        <f>+'EnrollAge Data'!DY50/'EnrollAge Data'!EM50</f>
        <v>5.509937565967191E-3</v>
      </c>
      <c r="DZ50" s="170">
        <f>+'EnrollAge Data'!DZ50/'EnrollAge Data'!EN50</f>
        <v>5.2785285421466013E-3</v>
      </c>
    </row>
    <row r="51" spans="1:130">
      <c r="A51" s="182" t="s">
        <v>67</v>
      </c>
      <c r="B51" s="173" t="e">
        <f>+'EnrollAge Data'!B51/'EnrollAge Data'!EA51</f>
        <v>#DIV/0!</v>
      </c>
      <c r="C51" s="173" t="e">
        <f>+'EnrollAge Data'!C51/'EnrollAge Data'!EB51</f>
        <v>#DIV/0!</v>
      </c>
      <c r="D51" s="173">
        <f>+'EnrollAge Data'!D51/'EnrollAge Data'!EC51</f>
        <v>2.3588022648647948E-2</v>
      </c>
      <c r="E51" s="173">
        <f>+'EnrollAge Data'!E51/'EnrollAge Data'!ED51</f>
        <v>1.240780067113006E-2</v>
      </c>
      <c r="F51" s="173">
        <f>+'EnrollAge Data'!F51/'EnrollAge Data'!EE51</f>
        <v>1.6167807832537507E-2</v>
      </c>
      <c r="G51" s="173">
        <f>+'EnrollAge Data'!G51/'EnrollAge Data'!EF51</f>
        <v>1.4805923710600518E-2</v>
      </c>
      <c r="H51" s="173">
        <f>+'EnrollAge Data'!H51/'EnrollAge Data'!EG51</f>
        <v>1.7412788408536106E-2</v>
      </c>
      <c r="I51" s="173">
        <f>+'EnrollAge Data'!I51/'EnrollAge Data'!EH51</f>
        <v>1.7185372803545988E-2</v>
      </c>
      <c r="J51" s="173">
        <f>+'EnrollAge Data'!J51/'EnrollAge Data'!EI51</f>
        <v>1.6621624490811091E-2</v>
      </c>
      <c r="K51" s="173">
        <f>+'EnrollAge Data'!K51/'EnrollAge Data'!EJ51</f>
        <v>2.9010493411044627E-2</v>
      </c>
      <c r="L51" s="173">
        <f>+'EnrollAge Data'!L51/'EnrollAge Data'!EK51</f>
        <v>2.4782761740466099E-2</v>
      </c>
      <c r="M51" s="173">
        <f>+'EnrollAge Data'!M51/'EnrollAge Data'!EL51</f>
        <v>2.612218985734558E-2</v>
      </c>
      <c r="N51" s="173">
        <f>+'EnrollAge Data'!N51/'EnrollAge Data'!EM51</f>
        <v>2.7979065488060371E-2</v>
      </c>
      <c r="O51" s="173">
        <f>+'EnrollAge Data'!O51/'EnrollAge Data'!EN51</f>
        <v>3.3437631345444356E-2</v>
      </c>
      <c r="P51" s="174" t="e">
        <f>+'EnrollAge Data'!P51/'EnrollAge Data'!EA51</f>
        <v>#DIV/0!</v>
      </c>
      <c r="Q51" s="173" t="e">
        <f>+'EnrollAge Data'!Q51/'EnrollAge Data'!EB51</f>
        <v>#DIV/0!</v>
      </c>
      <c r="R51" s="173">
        <f>+'EnrollAge Data'!R51/'EnrollAge Data'!EC51</f>
        <v>0.54752588139260683</v>
      </c>
      <c r="S51" s="173">
        <f>+'EnrollAge Data'!S51/'EnrollAge Data'!ED51</f>
        <v>0.56704978358487201</v>
      </c>
      <c r="T51" s="173">
        <f>+'EnrollAge Data'!T51/'EnrollAge Data'!EE51</f>
        <v>0.56801835605703399</v>
      </c>
      <c r="U51" s="173">
        <f>+'EnrollAge Data'!U51/'EnrollAge Data'!EF51</f>
        <v>0.58691271679982837</v>
      </c>
      <c r="V51" s="173">
        <f>+'EnrollAge Data'!V51/'EnrollAge Data'!EG51</f>
        <v>0.60197325248707245</v>
      </c>
      <c r="W51" s="173">
        <f>+'EnrollAge Data'!W51/'EnrollAge Data'!EH51</f>
        <v>0.60615798638594265</v>
      </c>
      <c r="X51" s="173">
        <f>+'EnrollAge Data'!X51/'EnrollAge Data'!EI51</f>
        <v>0.61769960356818965</v>
      </c>
      <c r="Y51" s="173">
        <f>+'EnrollAge Data'!Y51/'EnrollAge Data'!EJ51</f>
        <v>0.62142588692887268</v>
      </c>
      <c r="Z51" s="173">
        <f>+'EnrollAge Data'!Z51/'EnrollAge Data'!EK51</f>
        <v>0.63135096451750849</v>
      </c>
      <c r="AA51" s="173">
        <f>+'EnrollAge Data'!AA51/'EnrollAge Data'!EL51</f>
        <v>0.61267244966550372</v>
      </c>
      <c r="AB51" s="173">
        <f>+'EnrollAge Data'!AB51/'EnrollAge Data'!EM51</f>
        <v>0.6065299532929902</v>
      </c>
      <c r="AC51" s="173">
        <f>+'EnrollAge Data'!AC51/'EnrollAge Data'!EN51</f>
        <v>0.61890660154221877</v>
      </c>
      <c r="AD51" s="174" t="e">
        <f>+'EnrollAge Data'!AD51/'EnrollAge Data'!EA51</f>
        <v>#DIV/0!</v>
      </c>
      <c r="AE51" s="173" t="e">
        <f>+'EnrollAge Data'!AE51/'EnrollAge Data'!EB51</f>
        <v>#DIV/0!</v>
      </c>
      <c r="AF51" s="173">
        <f>+'EnrollAge Data'!AF51/'EnrollAge Data'!EC51</f>
        <v>0.21232459606887885</v>
      </c>
      <c r="AG51" s="173">
        <f>+'EnrollAge Data'!AG51/'EnrollAge Data'!ED51</f>
        <v>0.22705594371585586</v>
      </c>
      <c r="AH51" s="173">
        <f>+'EnrollAge Data'!AH51/'EnrollAge Data'!EE51</f>
        <v>0.22389873619477077</v>
      </c>
      <c r="AI51" s="173">
        <f>+'EnrollAge Data'!AI51/'EnrollAge Data'!EF51</f>
        <v>0.20936166217951513</v>
      </c>
      <c r="AJ51" s="173">
        <f>+'EnrollAge Data'!AJ51/'EnrollAge Data'!EG51</f>
        <v>0.18219938577840775</v>
      </c>
      <c r="AK51" s="173">
        <f>+'EnrollAge Data'!AK51/'EnrollAge Data'!EH51</f>
        <v>0.17248694000316606</v>
      </c>
      <c r="AL51" s="173">
        <f>+'EnrollAge Data'!AL51/'EnrollAge Data'!EI51</f>
        <v>0.18857960939182447</v>
      </c>
      <c r="AM51" s="173">
        <f>+'EnrollAge Data'!AM51/'EnrollAge Data'!EJ51</f>
        <v>0.18589862136026583</v>
      </c>
      <c r="AN51" s="173">
        <f>+'EnrollAge Data'!AN51/'EnrollAge Data'!EK51</f>
        <v>0.19009620447596634</v>
      </c>
      <c r="AO51" s="173">
        <f>+'EnrollAge Data'!AO51/'EnrollAge Data'!EL51</f>
        <v>0.20187947462202446</v>
      </c>
      <c r="AP51" s="173">
        <f>+'EnrollAge Data'!AP51/'EnrollAge Data'!EM51</f>
        <v>0.2106701221179863</v>
      </c>
      <c r="AQ51" s="174" t="e">
        <f>+'EnrollAge Data'!AQ51/'EnrollAge Data'!EA51</f>
        <v>#DIV/0!</v>
      </c>
      <c r="AR51" s="173" t="e">
        <f>+'EnrollAge Data'!AR51/'EnrollAge Data'!EB51</f>
        <v>#DIV/0!</v>
      </c>
      <c r="AS51" s="173">
        <f>+'EnrollAge Data'!AS51/'EnrollAge Data'!EC51</f>
        <v>0.1717695227976522</v>
      </c>
      <c r="AT51" s="173">
        <f>+'EnrollAge Data'!AT51/'EnrollAge Data'!ED51</f>
        <v>0.18294616369737546</v>
      </c>
      <c r="AU51" s="173">
        <f>+'EnrollAge Data'!AU51/'EnrollAge Data'!EE51</f>
        <v>0.18591152699283423</v>
      </c>
      <c r="AV51" s="173">
        <f>+'EnrollAge Data'!AV51/'EnrollAge Data'!EF51</f>
        <v>0.18064165708327326</v>
      </c>
      <c r="AW51" s="173">
        <f>+'EnrollAge Data'!AW51/'EnrollAge Data'!EG51</f>
        <v>0.16422552956925743</v>
      </c>
      <c r="AX51" s="173">
        <f>+'EnrollAge Data'!AX51/'EnrollAge Data'!EH51</f>
        <v>0.15650783599810036</v>
      </c>
      <c r="AY51" s="173">
        <f>+'EnrollAge Data'!AY51/'EnrollAge Data'!EI51</f>
        <v>0.1720338134798948</v>
      </c>
      <c r="AZ51" s="173">
        <f>+'EnrollAge Data'!AZ51/'EnrollAge Data'!EJ51</f>
        <v>0.16070608307631734</v>
      </c>
      <c r="BA51" s="173">
        <f>+'EnrollAge Data'!BA51/'EnrollAge Data'!EK51</f>
        <v>0.15049149519850355</v>
      </c>
      <c r="BB51" s="173">
        <f>+'EnrollAge Data'!BB51/'EnrollAge Data'!EL51</f>
        <v>0.15737599095206087</v>
      </c>
      <c r="BC51" s="173">
        <f>+'EnrollAge Data'!BC51/'EnrollAge Data'!EM51</f>
        <v>0.15251870006346205</v>
      </c>
      <c r="BD51" s="174" t="e">
        <f>+'EnrollAge Data'!BD51/'EnrollAge Data'!EA51</f>
        <v>#DIV/0!</v>
      </c>
      <c r="BE51" s="173" t="e">
        <f>+'EnrollAge Data'!BE51/'EnrollAge Data'!EB51</f>
        <v>#DIV/0!</v>
      </c>
      <c r="BF51" s="173">
        <f>+'EnrollAge Data'!BF51/'EnrollAge Data'!EC51</f>
        <v>0.93162000025913783</v>
      </c>
      <c r="BG51" s="173">
        <f>+'EnrollAge Data'!BG51/'EnrollAge Data'!ED51</f>
        <v>0.9770518909981033</v>
      </c>
      <c r="BH51" s="173">
        <f>+'EnrollAge Data'!BH51/'EnrollAge Data'!EE51</f>
        <v>0.97782861924463893</v>
      </c>
      <c r="BI51" s="173">
        <f>+'EnrollAge Data'!BI51/'EnrollAge Data'!EF51</f>
        <v>0.97691603606261668</v>
      </c>
      <c r="BJ51" s="173">
        <f>+'EnrollAge Data'!BJ51/'EnrollAge Data'!EG51</f>
        <v>0.94839816783473763</v>
      </c>
      <c r="BK51" s="173">
        <f>+'EnrollAge Data'!BK51/'EnrollAge Data'!EH51</f>
        <v>0.93515276238720912</v>
      </c>
      <c r="BL51" s="173">
        <f>+'EnrollAge Data'!BL51/'EnrollAge Data'!EI51</f>
        <v>0.97831302643990892</v>
      </c>
      <c r="BM51" s="173">
        <f>+'EnrollAge Data'!BM51/'EnrollAge Data'!EJ51</f>
        <v>0.96803059136545588</v>
      </c>
      <c r="BN51" s="173">
        <f>+'EnrollAge Data'!BN51/'EnrollAge Data'!EK51</f>
        <v>0.97193866419197839</v>
      </c>
      <c r="BO51" s="173">
        <f>+'EnrollAge Data'!BO51/'EnrollAge Data'!EL51</f>
        <v>0.97192791523958899</v>
      </c>
      <c r="BP51" s="173">
        <f>+'EnrollAge Data'!BP51/'EnrollAge Data'!EM51</f>
        <v>0.96971877547443863</v>
      </c>
      <c r="BQ51" s="174">
        <f>+'EnrollAge Data'!BQ51/'EnrollAge Data'!EC51</f>
        <v>0.36071340649658584</v>
      </c>
      <c r="BR51" s="173">
        <f>+'EnrollAge Data'!BR51/'EnrollAge Data'!ED51</f>
        <v>0.3864088057451327</v>
      </c>
      <c r="BS51" s="173">
        <f>+'EnrollAge Data'!BS51/'EnrollAge Data'!EE51</f>
        <v>0.38322585786673929</v>
      </c>
      <c r="BT51" s="173">
        <f>+'EnrollAge Data'!BT51/'EnrollAge Data'!EF51</f>
        <v>0.36120955277124916</v>
      </c>
      <c r="BU51" s="173">
        <f>+'EnrollAge Data'!BU51/'EnrollAge Data'!EG51</f>
        <v>0.33134334724518993</v>
      </c>
      <c r="BV51" s="173">
        <f>+'EnrollAge Data'!BV51/'EnrollAge Data'!EH51</f>
        <v>0.29835998100364097</v>
      </c>
      <c r="BW51" s="173">
        <f>+'EnrollAge Data'!BW51/'EnrollAge Data'!EI51</f>
        <v>0.32368793809961449</v>
      </c>
      <c r="BX51" s="173">
        <f>+'EnrollAge Data'!BX51/'EnrollAge Data'!EJ51</f>
        <v>0.31003287020742232</v>
      </c>
      <c r="BY51" s="173">
        <f>+'EnrollAge Data'!BY51/'EnrollAge Data'!EK51</f>
        <v>0.30523611842430626</v>
      </c>
      <c r="BZ51" s="173">
        <f>+'EnrollAge Data'!BZ51/'EnrollAge Data'!EL51</f>
        <v>0.31870245297312294</v>
      </c>
      <c r="CA51" s="173">
        <f>+'EnrollAge Data'!CA51/'EnrollAge Data'!EM51</f>
        <v>0.3262135458294278</v>
      </c>
      <c r="CB51" s="173">
        <f>+'EnrollAge Data'!CB51/'EnrollAge Data'!EN51</f>
        <v>0.31039418055551737</v>
      </c>
      <c r="CC51" s="174">
        <f>+'EnrollAge Data'!CC51/'EnrollAge Data'!EC51</f>
        <v>1.9642648907086124E-2</v>
      </c>
      <c r="CD51" s="173">
        <f>+'EnrollAge Data'!CD51/'EnrollAge Data'!ED51</f>
        <v>2.1414560604341271E-2</v>
      </c>
      <c r="CE51" s="173">
        <f>+'EnrollAge Data'!CE51/'EnrollAge Data'!EE51</f>
        <v>2.3506245973820703E-2</v>
      </c>
      <c r="CF51" s="173">
        <f>+'EnrollAge Data'!CF51/'EnrollAge Data'!EF51</f>
        <v>2.6285879051428457E-2</v>
      </c>
      <c r="CG51" s="173">
        <f>+'EnrollAge Data'!CG51/'EnrollAge Data'!EG51</f>
        <v>2.7343032259757986E-2</v>
      </c>
      <c r="CH51" s="173">
        <f>+'EnrollAge Data'!CH51/'EnrollAge Data'!EH51</f>
        <v>2.7946810194712679E-2</v>
      </c>
      <c r="CI51" s="173">
        <f>+'EnrollAge Data'!CI51/'EnrollAge Data'!EI51</f>
        <v>3.4298782799651796E-2</v>
      </c>
      <c r="CJ51" s="173">
        <f>+'EnrollAge Data'!CJ51/'EnrollAge Data'!EJ51</f>
        <v>3.4361596143865324E-2</v>
      </c>
      <c r="CK51" s="173">
        <f>+'EnrollAge Data'!CK51/'EnrollAge Data'!EK51</f>
        <v>3.254428402284238E-2</v>
      </c>
      <c r="CL51" s="173">
        <f>+'EnrollAge Data'!CL51/'EnrollAge Data'!EL51</f>
        <v>3.6498511571332541E-2</v>
      </c>
      <c r="CM51" s="173">
        <f>+'EnrollAge Data'!CM51/'EnrollAge Data'!EM51</f>
        <v>3.460407909655526E-2</v>
      </c>
      <c r="CN51" s="173">
        <f>+'EnrollAge Data'!CN51/'EnrollAge Data'!EN51</f>
        <v>3.3580480247018714E-2</v>
      </c>
      <c r="CO51" s="175">
        <f>+'EnrollAge Data'!CO51/'EnrollAge Data'!EC51</f>
        <v>0.38035605540367201</v>
      </c>
      <c r="CP51" s="176">
        <f>+'EnrollAge Data'!CP51/'EnrollAge Data'!ED51</f>
        <v>0.40782336634947397</v>
      </c>
      <c r="CQ51" s="176">
        <f>+'EnrollAge Data'!CQ51/'EnrollAge Data'!EE51</f>
        <v>0.40673210384055997</v>
      </c>
      <c r="CR51" s="176">
        <f>+'EnrollAge Data'!CR51/'EnrollAge Data'!EF51</f>
        <v>0.38749543182267759</v>
      </c>
      <c r="CS51" s="176">
        <f>+'EnrollAge Data'!CS51/'EnrollAge Data'!EG51</f>
        <v>0.35868637950494792</v>
      </c>
      <c r="CT51" s="176">
        <f>+'EnrollAge Data'!CT51/'EnrollAge Data'!EH51</f>
        <v>0.32630679119835365</v>
      </c>
      <c r="CU51" s="176">
        <f>+'EnrollAge Data'!CU51/'EnrollAge Data'!EI51</f>
        <v>0.35798672089926631</v>
      </c>
      <c r="CV51" s="176">
        <f>+'EnrollAge Data'!CV51/'EnrollAge Data'!EJ51</f>
        <v>0.34439446635128768</v>
      </c>
      <c r="CW51" s="176">
        <f>+'EnrollAge Data'!CW51/'EnrollAge Data'!EK51</f>
        <v>0.33778040244714863</v>
      </c>
      <c r="CX51" s="176">
        <f>+'EnrollAge Data'!CX51/'EnrollAge Data'!EL51</f>
        <v>0.35520096454445549</v>
      </c>
      <c r="CY51" s="176">
        <f>+'EnrollAge Data'!CY51/'EnrollAge Data'!EM51</f>
        <v>0.36081762492598307</v>
      </c>
      <c r="CZ51" s="176">
        <f>+'EnrollAge Data'!CZ51/'EnrollAge Data'!EN51</f>
        <v>0.34397466080253614</v>
      </c>
      <c r="DA51" s="174">
        <f>+'EnrollAge Data'!DA51/'EnrollAge Data'!EC51</f>
        <v>3.7380634628590677E-3</v>
      </c>
      <c r="DB51" s="173">
        <f>+'EnrollAge Data'!DB51/'EnrollAge Data'!ED51</f>
        <v>2.1787410637573558E-3</v>
      </c>
      <c r="DC51" s="173">
        <f>+'EnrollAge Data'!DC51/'EnrollAge Data'!EE51</f>
        <v>3.0781593470450334E-3</v>
      </c>
      <c r="DD51" s="173">
        <f>+'EnrollAge Data'!DD51/'EnrollAge Data'!EF51</f>
        <v>2.5078874401107763E-3</v>
      </c>
      <c r="DE51" s="173">
        <f>+'EnrollAge Data'!DE51/'EnrollAge Data'!EG51</f>
        <v>2.6199569519909705E-3</v>
      </c>
      <c r="DF51" s="173">
        <f>+'EnrollAge Data'!DF51/'EnrollAge Data'!EH51</f>
        <v>2.6879848029127749E-3</v>
      </c>
      <c r="DG51" s="173">
        <f>+'EnrollAge Data'!DG51/'EnrollAge Data'!EI51</f>
        <v>2.6267019724529939E-3</v>
      </c>
      <c r="DH51" s="173">
        <f>+'EnrollAge Data'!DH51/'EnrollAge Data'!EJ51</f>
        <v>2.210238085295504E-3</v>
      </c>
      <c r="DI51" s="173">
        <f>+'EnrollAge Data'!DI51/'EnrollAge Data'!EK51</f>
        <v>2.8072972273212567E-3</v>
      </c>
      <c r="DJ51" s="173">
        <f>+'EnrollAge Data'!DJ51/'EnrollAge Data'!EL51</f>
        <v>4.0545010296298666E-3</v>
      </c>
      <c r="DK51" s="173">
        <f>+'EnrollAge Data'!DK51/'EnrollAge Data'!EM51</f>
        <v>2.3711972554653045E-3</v>
      </c>
      <c r="DL51" s="173">
        <f>+'EnrollAge Data'!DL51/'EnrollAge Data'!EN51</f>
        <v>2.7278646012180614E-3</v>
      </c>
      <c r="DM51" s="183" t="e">
        <f>+'EnrollAge Data'!DM51/'EnrollAge Data'!EA51</f>
        <v>#DIV/0!</v>
      </c>
      <c r="DN51" s="184" t="e">
        <f>+'EnrollAge Data'!DN51/'EnrollAge Data'!EB51</f>
        <v>#DIV/0!</v>
      </c>
      <c r="DO51" s="178">
        <f>+'EnrollAge Data'!DO51/'EnrollAge Data'!EC51</f>
        <v>4.4791977092214205E-2</v>
      </c>
      <c r="DP51" s="178">
        <f>+'EnrollAge Data'!DP51/'EnrollAge Data'!ED51</f>
        <v>1.0540308330766612E-2</v>
      </c>
      <c r="DQ51" s="178">
        <f>+'EnrollAge Data'!DQ51/'EnrollAge Data'!EE51</f>
        <v>6.0035729228235385E-3</v>
      </c>
      <c r="DR51" s="178">
        <f>+'EnrollAge Data'!DR51/'EnrollAge Data'!EF51</f>
        <v>8.2780402267827631E-3</v>
      </c>
      <c r="DS51" s="178">
        <f>+'EnrollAge Data'!DS51/'EnrollAge Data'!EG51</f>
        <v>3.4189043756726253E-2</v>
      </c>
      <c r="DT51" s="178">
        <f>+'EnrollAge Data'!DT51/'EnrollAge Data'!EH51</f>
        <v>4.7661864809244892E-2</v>
      </c>
      <c r="DU51" s="178">
        <f>+'EnrollAge Data'!DU51/'EnrollAge Data'!EI51</f>
        <v>5.0653490692800229E-3</v>
      </c>
      <c r="DV51" s="178">
        <f>+'EnrollAge Data'!DV51/'EnrollAge Data'!EJ51</f>
        <v>2.9589152234995139E-3</v>
      </c>
      <c r="DW51" s="178">
        <f>+'EnrollAge Data'!DW51/'EnrollAge Data'!EK51</f>
        <v>3.2785740675554988E-3</v>
      </c>
      <c r="DX51" s="178">
        <f>+'EnrollAge Data'!DX51/'EnrollAge Data'!EL51</f>
        <v>1.9498949030654163E-3</v>
      </c>
      <c r="DY51" s="178">
        <f>+'EnrollAge Data'!DY51/'EnrollAge Data'!EM51</f>
        <v>2.302159037501029E-3</v>
      </c>
      <c r="DZ51" s="178">
        <f>+'EnrollAge Data'!DZ51/'EnrollAge Data'!EN51</f>
        <v>9.5324170858274659E-4</v>
      </c>
    </row>
    <row r="52" spans="1:130">
      <c r="A52" s="181" t="s">
        <v>91</v>
      </c>
      <c r="B52" s="165" t="e">
        <f>+'EnrollAge Data'!B52/'EnrollAge Data'!EA52</f>
        <v>#DIV/0!</v>
      </c>
      <c r="C52" s="165" t="e">
        <f>+'EnrollAge Data'!C52/'EnrollAge Data'!EB52</f>
        <v>#DIV/0!</v>
      </c>
      <c r="D52" s="165">
        <f>+'EnrollAge Data'!D52/'EnrollAge Data'!EC52</f>
        <v>1.1919860482087744E-2</v>
      </c>
      <c r="E52" s="165">
        <f>+'EnrollAge Data'!E52/'EnrollAge Data'!ED52</f>
        <v>1.271102495553165E-2</v>
      </c>
      <c r="F52" s="165">
        <f>+'EnrollAge Data'!F52/'EnrollAge Data'!EE52</f>
        <v>1.4764209459577517E-2</v>
      </c>
      <c r="G52" s="165">
        <f>+'EnrollAge Data'!G52/'EnrollAge Data'!EF52</f>
        <v>1.8335952772570996E-2</v>
      </c>
      <c r="H52" s="165">
        <f>+'EnrollAge Data'!H52/'EnrollAge Data'!EG52</f>
        <v>1.9651703687736936E-2</v>
      </c>
      <c r="I52" s="165">
        <f>+'EnrollAge Data'!I52/'EnrollAge Data'!EH52</f>
        <v>2.2294743618477875E-2</v>
      </c>
      <c r="J52" s="165">
        <f>+'EnrollAge Data'!J52/'EnrollAge Data'!EI52</f>
        <v>2.2865469052133467E-2</v>
      </c>
      <c r="K52" s="165">
        <f>+'EnrollAge Data'!K52/'EnrollAge Data'!EJ52</f>
        <v>2.5420542893939194E-2</v>
      </c>
      <c r="L52" s="165">
        <f>+'EnrollAge Data'!L52/'EnrollAge Data'!EK52</f>
        <v>2.7497241311889329E-2</v>
      </c>
      <c r="M52" s="165">
        <f>+'EnrollAge Data'!M52/'EnrollAge Data'!EL52</f>
        <v>2.7531367778733391E-2</v>
      </c>
      <c r="N52" s="165">
        <f>+'EnrollAge Data'!N52/'EnrollAge Data'!EM52</f>
        <v>3.2813415105173702E-2</v>
      </c>
      <c r="O52" s="165">
        <f>+'EnrollAge Data'!O52/'EnrollAge Data'!EN52</f>
        <v>3.467739639039337E-2</v>
      </c>
      <c r="P52" s="166" t="e">
        <f>+'EnrollAge Data'!P52/'EnrollAge Data'!EA52</f>
        <v>#DIV/0!</v>
      </c>
      <c r="Q52" s="165" t="e">
        <f>+'EnrollAge Data'!Q52/'EnrollAge Data'!EB52</f>
        <v>#DIV/0!</v>
      </c>
      <c r="R52" s="165">
        <f>+'EnrollAge Data'!R52/'EnrollAge Data'!EC52</f>
        <v>0.51248695195567162</v>
      </c>
      <c r="S52" s="165">
        <f>+'EnrollAge Data'!S52/'EnrollAge Data'!ED52</f>
        <v>0.53897983746418565</v>
      </c>
      <c r="T52" s="165">
        <f>+'EnrollAge Data'!T52/'EnrollAge Data'!EE52</f>
        <v>0.54591774333132337</v>
      </c>
      <c r="U52" s="165">
        <f>+'EnrollAge Data'!U52/'EnrollAge Data'!EF52</f>
        <v>0.56349732802570829</v>
      </c>
      <c r="V52" s="165">
        <f>+'EnrollAge Data'!V52/'EnrollAge Data'!EG52</f>
        <v>0.5739359320535754</v>
      </c>
      <c r="W52" s="165">
        <f>+'EnrollAge Data'!W52/'EnrollAge Data'!EH52</f>
        <v>0.59385841989469501</v>
      </c>
      <c r="X52" s="165">
        <f>+'EnrollAge Data'!X52/'EnrollAge Data'!EI52</f>
        <v>0.61124514071679437</v>
      </c>
      <c r="Y52" s="165">
        <f>+'EnrollAge Data'!Y52/'EnrollAge Data'!EJ52</f>
        <v>0.6241008534933723</v>
      </c>
      <c r="Z52" s="165">
        <f>+'EnrollAge Data'!Z52/'EnrollAge Data'!EK52</f>
        <v>0.63801077114273252</v>
      </c>
      <c r="AA52" s="165">
        <f>+'EnrollAge Data'!AA52/'EnrollAge Data'!EL52</f>
        <v>0.6351212511058717</v>
      </c>
      <c r="AB52" s="165">
        <f>+'EnrollAge Data'!AB52/'EnrollAge Data'!EM52</f>
        <v>0.63938051068814195</v>
      </c>
      <c r="AC52" s="165">
        <f>+'EnrollAge Data'!AC52/'EnrollAge Data'!EN52</f>
        <v>0.63551715104193363</v>
      </c>
      <c r="AD52" s="166" t="e">
        <f>+'EnrollAge Data'!AD52/'EnrollAge Data'!EA52</f>
        <v>#DIV/0!</v>
      </c>
      <c r="AE52" s="165" t="e">
        <f>+'EnrollAge Data'!AE52/'EnrollAge Data'!EB52</f>
        <v>#DIV/0!</v>
      </c>
      <c r="AF52" s="165">
        <f>+'EnrollAge Data'!AF52/'EnrollAge Data'!EC52</f>
        <v>0.19606755411012514</v>
      </c>
      <c r="AG52" s="165">
        <f>+'EnrollAge Data'!AG52/'EnrollAge Data'!ED52</f>
        <v>0.22679923738110708</v>
      </c>
      <c r="AH52" s="165">
        <f>+'EnrollAge Data'!AH52/'EnrollAge Data'!EE52</f>
        <v>0.24012620091805179</v>
      </c>
      <c r="AI52" s="165">
        <f>+'EnrollAge Data'!AI52/'EnrollAge Data'!EF52</f>
        <v>0.22691632884554766</v>
      </c>
      <c r="AJ52" s="165">
        <f>+'EnrollAge Data'!AJ52/'EnrollAge Data'!EG52</f>
        <v>0.20838791436678888</v>
      </c>
      <c r="AK52" s="165">
        <f>+'EnrollAge Data'!AK52/'EnrollAge Data'!EH52</f>
        <v>0.19772926105677824</v>
      </c>
      <c r="AL52" s="165">
        <f>+'EnrollAge Data'!AL52/'EnrollAge Data'!EI52</f>
        <v>0.20291825784452469</v>
      </c>
      <c r="AM52" s="165">
        <f>+'EnrollAge Data'!AM52/'EnrollAge Data'!EJ52</f>
        <v>0.19676073304460825</v>
      </c>
      <c r="AN52" s="165">
        <f>+'EnrollAge Data'!AN52/'EnrollAge Data'!EK52</f>
        <v>0.19435750286644327</v>
      </c>
      <c r="AO52" s="165">
        <f>+'EnrollAge Data'!AO52/'EnrollAge Data'!EL52</f>
        <v>0.19901075536299387</v>
      </c>
      <c r="AP52" s="165">
        <f>+'EnrollAge Data'!AP52/'EnrollAge Data'!EM52</f>
        <v>0.20188129864563001</v>
      </c>
      <c r="AQ52" s="166" t="e">
        <f>+'EnrollAge Data'!AQ52/'EnrollAge Data'!EA52</f>
        <v>#DIV/0!</v>
      </c>
      <c r="AR52" s="165" t="e">
        <f>+'EnrollAge Data'!AR52/'EnrollAge Data'!EB52</f>
        <v>#DIV/0!</v>
      </c>
      <c r="AS52" s="165">
        <f>+'EnrollAge Data'!AS52/'EnrollAge Data'!EC52</f>
        <v>0.1368221986492848</v>
      </c>
      <c r="AT52" s="165">
        <f>+'EnrollAge Data'!AT52/'EnrollAge Data'!ED52</f>
        <v>0.16738348582160825</v>
      </c>
      <c r="AU52" s="165">
        <f>+'EnrollAge Data'!AU52/'EnrollAge Data'!EE52</f>
        <v>0.17659071386316658</v>
      </c>
      <c r="AV52" s="165">
        <f>+'EnrollAge Data'!AV52/'EnrollAge Data'!EF52</f>
        <v>0.17182144029909144</v>
      </c>
      <c r="AW52" s="165">
        <f>+'EnrollAge Data'!AW52/'EnrollAge Data'!EG52</f>
        <v>0.1597116385449269</v>
      </c>
      <c r="AX52" s="165">
        <f>+'EnrollAge Data'!AX52/'EnrollAge Data'!EH52</f>
        <v>0.15026766120591725</v>
      </c>
      <c r="AY52" s="165">
        <f>+'EnrollAge Data'!AY52/'EnrollAge Data'!EI52</f>
        <v>0.14958627451821074</v>
      </c>
      <c r="AZ52" s="165">
        <f>+'EnrollAge Data'!AZ52/'EnrollAge Data'!EJ52</f>
        <v>0.14053743395663831</v>
      </c>
      <c r="BA52" s="165">
        <f>+'EnrollAge Data'!BA52/'EnrollAge Data'!EK52</f>
        <v>0.13179517275649866</v>
      </c>
      <c r="BB52" s="165">
        <f>+'EnrollAge Data'!BB52/'EnrollAge Data'!EL52</f>
        <v>0.13210161609868259</v>
      </c>
      <c r="BC52" s="165">
        <f>+'EnrollAge Data'!BC52/'EnrollAge Data'!EM52</f>
        <v>0.1201850066876101</v>
      </c>
      <c r="BD52" s="166" t="e">
        <f>+'EnrollAge Data'!BD52/'EnrollAge Data'!EA52</f>
        <v>#DIV/0!</v>
      </c>
      <c r="BE52" s="165" t="e">
        <f>+'EnrollAge Data'!BE52/'EnrollAge Data'!EB52</f>
        <v>#DIV/0!</v>
      </c>
      <c r="BF52" s="165">
        <f>+'EnrollAge Data'!BF52/'EnrollAge Data'!EC52</f>
        <v>0.84537670471508153</v>
      </c>
      <c r="BG52" s="165">
        <f>+'EnrollAge Data'!BG52/'EnrollAge Data'!ED52</f>
        <v>0.93316256066690095</v>
      </c>
      <c r="BH52" s="165">
        <f>+'EnrollAge Data'!BH52/'EnrollAge Data'!EE52</f>
        <v>0.96263465811254179</v>
      </c>
      <c r="BI52" s="165">
        <f>+'EnrollAge Data'!BI52/'EnrollAge Data'!EF52</f>
        <v>0.96223509717034739</v>
      </c>
      <c r="BJ52" s="165">
        <f>+'EnrollAge Data'!BJ52/'EnrollAge Data'!EG52</f>
        <v>0.94203548496529121</v>
      </c>
      <c r="BK52" s="165">
        <f>+'EnrollAge Data'!BK52/'EnrollAge Data'!EH52</f>
        <v>0.94185534215739053</v>
      </c>
      <c r="BL52" s="165">
        <f>+'EnrollAge Data'!BL52/'EnrollAge Data'!EI52</f>
        <v>0.96374967307952986</v>
      </c>
      <c r="BM52" s="165">
        <f>+'EnrollAge Data'!BM52/'EnrollAge Data'!EJ52</f>
        <v>0.96139902049461889</v>
      </c>
      <c r="BN52" s="165">
        <f>+'EnrollAge Data'!BN52/'EnrollAge Data'!EK52</f>
        <v>0.96416344676567445</v>
      </c>
      <c r="BO52" s="165">
        <f>+'EnrollAge Data'!BO52/'EnrollAge Data'!EL52</f>
        <v>0.96623362256754808</v>
      </c>
      <c r="BP52" s="165">
        <f>+'EnrollAge Data'!BP52/'EnrollAge Data'!EM52</f>
        <v>0.96144681602138204</v>
      </c>
      <c r="BQ52" s="166">
        <f>+'EnrollAge Data'!BQ52/'EnrollAge Data'!EC52</f>
        <v>0.31369792339359959</v>
      </c>
      <c r="BR52" s="165">
        <f>+'EnrollAge Data'!BR52/'EnrollAge Data'!ED52</f>
        <v>0.36724324631383115</v>
      </c>
      <c r="BS52" s="165">
        <f>+'EnrollAge Data'!BS52/'EnrollAge Data'!EE52</f>
        <v>0.38968919386810164</v>
      </c>
      <c r="BT52" s="165">
        <f>+'EnrollAge Data'!BT52/'EnrollAge Data'!EF52</f>
        <v>0.3692564619944842</v>
      </c>
      <c r="BU52" s="165">
        <f>+'EnrollAge Data'!BU52/'EnrollAge Data'!EG52</f>
        <v>0.34810209902198985</v>
      </c>
      <c r="BV52" s="165">
        <f>+'EnrollAge Data'!BV52/'EnrollAge Data'!EH52</f>
        <v>0.31950620749172093</v>
      </c>
      <c r="BW52" s="165">
        <f>+'EnrollAge Data'!BW52/'EnrollAge Data'!EI52</f>
        <v>0.3228104243848206</v>
      </c>
      <c r="BX52" s="165">
        <f>+'EnrollAge Data'!BX52/'EnrollAge Data'!EJ52</f>
        <v>0.30772358418812285</v>
      </c>
      <c r="BY52" s="165">
        <f>+'EnrollAge Data'!BY52/'EnrollAge Data'!EK52</f>
        <v>0.29695290287700016</v>
      </c>
      <c r="BZ52" s="165">
        <f>+'EnrollAge Data'!BZ52/'EnrollAge Data'!EL52</f>
        <v>0.3001387945934591</v>
      </c>
      <c r="CA52" s="165">
        <f>+'EnrollAge Data'!CA52/'EnrollAge Data'!EM52</f>
        <v>0.2933004129470298</v>
      </c>
      <c r="CB52" s="165">
        <f>+'EnrollAge Data'!CB52/'EnrollAge Data'!EN52</f>
        <v>0.29505857495144855</v>
      </c>
      <c r="CC52" s="166">
        <f>+'EnrollAge Data'!CC52/'EnrollAge Data'!EC52</f>
        <v>1.5555315591521929E-2</v>
      </c>
      <c r="CD52" s="165">
        <f>+'EnrollAge Data'!CD52/'EnrollAge Data'!ED52</f>
        <v>2.1470491122306604E-2</v>
      </c>
      <c r="CE52" s="165">
        <f>+'EnrollAge Data'!CE52/'EnrollAge Data'!EE52</f>
        <v>2.2234567826396715E-2</v>
      </c>
      <c r="CF52" s="165">
        <f>+'EnrollAge Data'!CF52/'EnrollAge Data'!EF52</f>
        <v>2.4907832062375079E-2</v>
      </c>
      <c r="CG52" s="165">
        <f>+'EnrollAge Data'!CG52/'EnrollAge Data'!EG52</f>
        <v>2.5309746611394856E-2</v>
      </c>
      <c r="CH52" s="165">
        <f>+'EnrollAge Data'!CH52/'EnrollAge Data'!EH52</f>
        <v>2.5082721172221326E-2</v>
      </c>
      <c r="CI52" s="165">
        <f>+'EnrollAge Data'!CI52/'EnrollAge Data'!EI52</f>
        <v>2.7012453155141201E-2</v>
      </c>
      <c r="CJ52" s="165">
        <f>+'EnrollAge Data'!CJ52/'EnrollAge Data'!EJ52</f>
        <v>2.7109200619185255E-2</v>
      </c>
      <c r="CK52" s="165">
        <f>+'EnrollAge Data'!CK52/'EnrollAge Data'!EK52</f>
        <v>2.7101202079018571E-2</v>
      </c>
      <c r="CL52" s="165">
        <f>+'EnrollAge Data'!CL52/'EnrollAge Data'!EL52</f>
        <v>2.8927051590721311E-2</v>
      </c>
      <c r="CM52" s="165">
        <f>+'EnrollAge Data'!CM52/'EnrollAge Data'!EM52</f>
        <v>2.6765626486374351E-2</v>
      </c>
      <c r="CN52" s="165">
        <f>+'EnrollAge Data'!CN52/'EnrollAge Data'!EN52</f>
        <v>2.7849726916001755E-2</v>
      </c>
      <c r="CO52" s="167">
        <f>+'EnrollAge Data'!CO52/'EnrollAge Data'!EC52</f>
        <v>0.32925323898512154</v>
      </c>
      <c r="CP52" s="168">
        <f>+'EnrollAge Data'!CP52/'EnrollAge Data'!ED52</f>
        <v>0.3887137374361378</v>
      </c>
      <c r="CQ52" s="168">
        <f>+'EnrollAge Data'!CQ52/'EnrollAge Data'!EE52</f>
        <v>0.41192376169449835</v>
      </c>
      <c r="CR52" s="168">
        <f>+'EnrollAge Data'!CR52/'EnrollAge Data'!EF52</f>
        <v>0.39416429405685927</v>
      </c>
      <c r="CS52" s="168">
        <f>+'EnrollAge Data'!CS52/'EnrollAge Data'!EG52</f>
        <v>0.3734118456333847</v>
      </c>
      <c r="CT52" s="168">
        <f>+'EnrollAge Data'!CT52/'EnrollAge Data'!EH52</f>
        <v>0.34458892866394225</v>
      </c>
      <c r="CU52" s="168">
        <f>+'EnrollAge Data'!CU52/'EnrollAge Data'!EI52</f>
        <v>0.34982287753996183</v>
      </c>
      <c r="CV52" s="168">
        <f>+'EnrollAge Data'!CV52/'EnrollAge Data'!EJ52</f>
        <v>0.3348327848073081</v>
      </c>
      <c r="CW52" s="168">
        <f>+'EnrollAge Data'!CW52/'EnrollAge Data'!EK52</f>
        <v>0.32405410495601872</v>
      </c>
      <c r="CX52" s="168">
        <f>+'EnrollAge Data'!CX52/'EnrollAge Data'!EL52</f>
        <v>0.32906584618418039</v>
      </c>
      <c r="CY52" s="168">
        <f>+'EnrollAge Data'!CY52/'EnrollAge Data'!EM52</f>
        <v>0.32006603943340411</v>
      </c>
      <c r="CZ52" s="168">
        <f>+'EnrollAge Data'!CZ52/'EnrollAge Data'!EN52</f>
        <v>0.32290830186745034</v>
      </c>
      <c r="DA52" s="166">
        <f>+'EnrollAge Data'!DA52/'EnrollAge Data'!EC52</f>
        <v>3.6365137742884186E-3</v>
      </c>
      <c r="DB52" s="165">
        <f>+'EnrollAge Data'!DB52/'EnrollAge Data'!ED52</f>
        <v>5.4689857665775523E-3</v>
      </c>
      <c r="DC52" s="165">
        <f>+'EnrollAge Data'!DC52/'EnrollAge Data'!EE52</f>
        <v>4.793153086719985E-3</v>
      </c>
      <c r="DD52" s="165">
        <f>+'EnrollAge Data'!DD52/'EnrollAge Data'!EF52</f>
        <v>4.5734750877798585E-3</v>
      </c>
      <c r="DE52" s="165">
        <f>+'EnrollAge Data'!DE52/'EnrollAge Data'!EG52</f>
        <v>4.026941029337411E-3</v>
      </c>
      <c r="DF52" s="165">
        <f>+'EnrollAge Data'!DF52/'EnrollAge Data'!EH52</f>
        <v>3.4079935987532651E-3</v>
      </c>
      <c r="DG52" s="165">
        <f>+'EnrollAge Data'!DG52/'EnrollAge Data'!EI52</f>
        <v>2.6816548227736512E-3</v>
      </c>
      <c r="DH52" s="165">
        <f>+'EnrollAge Data'!DH52/'EnrollAge Data'!EJ52</f>
        <v>2.4653821939384511E-3</v>
      </c>
      <c r="DI52" s="165">
        <f>+'EnrollAge Data'!DI52/'EnrollAge Data'!EK52</f>
        <v>2.0985706669231969E-3</v>
      </c>
      <c r="DJ52" s="165">
        <f>+'EnrollAge Data'!DJ52/'EnrollAge Data'!EL52</f>
        <v>2.0465252774960457E-3</v>
      </c>
      <c r="DK52" s="165">
        <f>+'EnrollAge Data'!DK52/'EnrollAge Data'!EM52</f>
        <v>2.0002658998359902E-3</v>
      </c>
      <c r="DL52" s="165">
        <f>+'EnrollAge Data'!DL52/'EnrollAge Data'!EN52</f>
        <v>2.0741854465307795E-3</v>
      </c>
      <c r="DM52" s="179" t="e">
        <f>+'EnrollAge Data'!DM52/'EnrollAge Data'!EA52</f>
        <v>#DIV/0!</v>
      </c>
      <c r="DN52" s="180" t="e">
        <f>+'EnrollAge Data'!DN52/'EnrollAge Data'!EB52</f>
        <v>#DIV/0!</v>
      </c>
      <c r="DO52" s="170">
        <f>+'EnrollAge Data'!DO52/'EnrollAge Data'!EC52</f>
        <v>0.14270343480283074</v>
      </c>
      <c r="DP52" s="170">
        <f>+'EnrollAge Data'!DP52/'EnrollAge Data'!ED52</f>
        <v>5.4126414377567357E-2</v>
      </c>
      <c r="DQ52" s="170">
        <f>+'EnrollAge Data'!DQ52/'EnrollAge Data'!EE52</f>
        <v>2.2601132427880734E-2</v>
      </c>
      <c r="DR52" s="170">
        <f>+'EnrollAge Data'!DR52/'EnrollAge Data'!EF52</f>
        <v>1.942895005708159E-2</v>
      </c>
      <c r="DS52" s="170">
        <f>+'EnrollAge Data'!DS52/'EnrollAge Data'!EG52</f>
        <v>3.8312811346971898E-2</v>
      </c>
      <c r="DT52" s="170">
        <f>+'EnrollAge Data'!DT52/'EnrollAge Data'!EH52</f>
        <v>3.5849914224131613E-2</v>
      </c>
      <c r="DU52" s="170">
        <f>+'EnrollAge Data'!DU52/'EnrollAge Data'!EI52</f>
        <v>1.3384857868336719E-2</v>
      </c>
      <c r="DV52" s="170">
        <f>+'EnrollAge Data'!DV52/'EnrollAge Data'!EJ52</f>
        <v>1.318043661144189E-2</v>
      </c>
      <c r="DW52" s="170">
        <f>+'EnrollAge Data'!DW52/'EnrollAge Data'!EK52</f>
        <v>7.8467615515867648E-3</v>
      </c>
      <c r="DX52" s="170">
        <f>+'EnrollAge Data'!DX52/'EnrollAge Data'!EL52</f>
        <v>6.2350096537185226E-3</v>
      </c>
      <c r="DY52" s="170">
        <f>+'EnrollAge Data'!DY52/'EnrollAge Data'!EM52</f>
        <v>5.7397688734442858E-3</v>
      </c>
      <c r="DZ52" s="170">
        <f>+'EnrollAge Data'!DZ52/'EnrollAge Data'!EN52</f>
        <v>4.8229652536919019E-3</v>
      </c>
    </row>
    <row r="53" spans="1:130">
      <c r="A53" s="181"/>
      <c r="B53" s="165"/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6"/>
      <c r="Q53" s="165"/>
      <c r="R53" s="165"/>
      <c r="S53" s="165"/>
      <c r="T53" s="165"/>
      <c r="U53" s="165"/>
      <c r="V53" s="165"/>
      <c r="W53" s="165"/>
      <c r="X53" s="165"/>
      <c r="Y53" s="165"/>
      <c r="Z53" s="165"/>
      <c r="AA53" s="165"/>
      <c r="AB53" s="165"/>
      <c r="AC53" s="165"/>
      <c r="AD53" s="166"/>
      <c r="AE53" s="165"/>
      <c r="AF53" s="165"/>
      <c r="AG53" s="165"/>
      <c r="AH53" s="165"/>
      <c r="AI53" s="165"/>
      <c r="AJ53" s="165"/>
      <c r="AK53" s="165"/>
      <c r="AL53" s="165"/>
      <c r="AM53" s="165"/>
      <c r="AN53" s="165"/>
      <c r="AO53" s="165"/>
      <c r="AP53" s="165"/>
      <c r="AQ53" s="166"/>
      <c r="AR53" s="165"/>
      <c r="AS53" s="165"/>
      <c r="AT53" s="165"/>
      <c r="AU53" s="165"/>
      <c r="AV53" s="165"/>
      <c r="AW53" s="165"/>
      <c r="AX53" s="165"/>
      <c r="AY53" s="165"/>
      <c r="AZ53" s="165"/>
      <c r="BA53" s="165"/>
      <c r="BB53" s="165"/>
      <c r="BC53" s="165"/>
      <c r="BD53" s="166"/>
      <c r="BE53" s="165"/>
      <c r="BF53" s="165"/>
      <c r="BG53" s="165"/>
      <c r="BH53" s="165"/>
      <c r="BI53" s="165"/>
      <c r="BJ53" s="165"/>
      <c r="BK53" s="165"/>
      <c r="BL53" s="165"/>
      <c r="BM53" s="165"/>
      <c r="BN53" s="165"/>
      <c r="BO53" s="165"/>
      <c r="BP53" s="165"/>
      <c r="BQ53" s="166"/>
      <c r="BR53" s="165"/>
      <c r="BS53" s="165"/>
      <c r="BT53" s="165"/>
      <c r="BU53" s="165"/>
      <c r="BV53" s="165"/>
      <c r="BW53" s="165"/>
      <c r="BX53" s="165"/>
      <c r="BY53" s="165"/>
      <c r="BZ53" s="165"/>
      <c r="CA53" s="165"/>
      <c r="CB53" s="165"/>
      <c r="CC53" s="166"/>
      <c r="CD53" s="165"/>
      <c r="CE53" s="165"/>
      <c r="CF53" s="165"/>
      <c r="CG53" s="165"/>
      <c r="CH53" s="165"/>
      <c r="CI53" s="165"/>
      <c r="CJ53" s="165"/>
      <c r="CK53" s="165"/>
      <c r="CL53" s="165"/>
      <c r="CM53" s="165"/>
      <c r="CN53" s="165"/>
      <c r="CO53" s="167"/>
      <c r="CP53" s="168"/>
      <c r="CQ53" s="168"/>
      <c r="CR53" s="168"/>
      <c r="CS53" s="168"/>
      <c r="CT53" s="168"/>
      <c r="CU53" s="168"/>
      <c r="CV53" s="168"/>
      <c r="CW53" s="168"/>
      <c r="CX53" s="168"/>
      <c r="CY53" s="168"/>
      <c r="CZ53" s="168"/>
      <c r="DA53" s="166"/>
      <c r="DB53" s="165"/>
      <c r="DC53" s="165"/>
      <c r="DD53" s="165"/>
      <c r="DE53" s="165"/>
      <c r="DF53" s="165"/>
      <c r="DG53" s="165"/>
      <c r="DH53" s="165"/>
      <c r="DI53" s="165"/>
      <c r="DJ53" s="165"/>
      <c r="DK53" s="165"/>
      <c r="DL53" s="165"/>
      <c r="DM53" s="179"/>
      <c r="DN53" s="180"/>
      <c r="DO53" s="170"/>
      <c r="DP53" s="170"/>
      <c r="DQ53" s="170"/>
      <c r="DR53" s="170"/>
      <c r="DS53" s="170"/>
      <c r="DT53" s="170"/>
      <c r="DU53" s="170"/>
      <c r="DV53" s="170"/>
      <c r="DW53" s="170"/>
      <c r="DX53" s="170"/>
      <c r="DY53" s="170"/>
      <c r="DZ53" s="170"/>
    </row>
    <row r="54" spans="1:130">
      <c r="A54" s="181" t="s">
        <v>38</v>
      </c>
      <c r="B54" s="165" t="e">
        <f>+'EnrollAge Data'!B54/'EnrollAge Data'!EA54</f>
        <v>#DIV/0!</v>
      </c>
      <c r="C54" s="165" t="e">
        <f>+'EnrollAge Data'!C54/'EnrollAge Data'!EB54</f>
        <v>#DIV/0!</v>
      </c>
      <c r="D54" s="165">
        <f>+'EnrollAge Data'!D54/'EnrollAge Data'!EC54</f>
        <v>1.4822944808954071E-2</v>
      </c>
      <c r="E54" s="165">
        <f>+'EnrollAge Data'!E54/'EnrollAge Data'!ED54</f>
        <v>1.552064078866297E-2</v>
      </c>
      <c r="F54" s="165">
        <f>+'EnrollAge Data'!F54/'EnrollAge Data'!EE54</f>
        <v>2.0613373554550025E-2</v>
      </c>
      <c r="G54" s="165">
        <f>+'EnrollAge Data'!G54/'EnrollAge Data'!EF54</f>
        <v>3.8043620216795089E-2</v>
      </c>
      <c r="H54" s="165">
        <f>+'EnrollAge Data'!H54/'EnrollAge Data'!EG54</f>
        <v>4.2075879342540486E-2</v>
      </c>
      <c r="I54" s="165">
        <f>+'EnrollAge Data'!I54/'EnrollAge Data'!EH54</f>
        <v>2.2069115962842445E-2</v>
      </c>
      <c r="J54" s="165">
        <f>+'EnrollAge Data'!J54/'EnrollAge Data'!EI54</f>
        <v>2.3447735354669662E-2</v>
      </c>
      <c r="K54" s="165">
        <f>+'EnrollAge Data'!K54/'EnrollAge Data'!EJ54</f>
        <v>2.5619006726778304E-2</v>
      </c>
      <c r="L54" s="165">
        <f>+'EnrollAge Data'!L54/'EnrollAge Data'!EK54</f>
        <v>2.5602636797854808E-2</v>
      </c>
      <c r="M54" s="165">
        <f>+'EnrollAge Data'!M54/'EnrollAge Data'!EL54</f>
        <v>2.4662484834404606E-2</v>
      </c>
      <c r="N54" s="165">
        <f>+'EnrollAge Data'!N54/'EnrollAge Data'!EM54</f>
        <v>2.4779710828146864E-2</v>
      </c>
      <c r="O54" s="165">
        <f>+'EnrollAge Data'!O54/'EnrollAge Data'!EN54</f>
        <v>2.5909855398425604E-2</v>
      </c>
      <c r="P54" s="166" t="e">
        <f>+'EnrollAge Data'!P54/'EnrollAge Data'!EA54</f>
        <v>#DIV/0!</v>
      </c>
      <c r="Q54" s="165" t="e">
        <f>+'EnrollAge Data'!Q54/'EnrollAge Data'!EB54</f>
        <v>#DIV/0!</v>
      </c>
      <c r="R54" s="165">
        <f>+'EnrollAge Data'!R54/'EnrollAge Data'!EC54</f>
        <v>0.53384311076804325</v>
      </c>
      <c r="S54" s="165">
        <f>+'EnrollAge Data'!S54/'EnrollAge Data'!ED54</f>
        <v>0.51865064695009244</v>
      </c>
      <c r="T54" s="165">
        <f>+'EnrollAge Data'!T54/'EnrollAge Data'!EE54</f>
        <v>0.50974736048265457</v>
      </c>
      <c r="U54" s="165">
        <f>+'EnrollAge Data'!U54/'EnrollAge Data'!EF54</f>
        <v>0.51214574898785425</v>
      </c>
      <c r="V54" s="165">
        <f>+'EnrollAge Data'!V54/'EnrollAge Data'!EG54</f>
        <v>0.53207313886569751</v>
      </c>
      <c r="W54" s="165">
        <f>+'EnrollAge Data'!W54/'EnrollAge Data'!EH54</f>
        <v>0.57119744041884057</v>
      </c>
      <c r="X54" s="165">
        <f>+'EnrollAge Data'!X54/'EnrollAge Data'!EI54</f>
        <v>0.59576197828935051</v>
      </c>
      <c r="Y54" s="165">
        <f>+'EnrollAge Data'!Y54/'EnrollAge Data'!EJ54</f>
        <v>0.62166308859310149</v>
      </c>
      <c r="Z54" s="165">
        <f>+'EnrollAge Data'!Z54/'EnrollAge Data'!EK54</f>
        <v>0.6380771486829977</v>
      </c>
      <c r="AA54" s="165">
        <f>+'EnrollAge Data'!AA54/'EnrollAge Data'!EL54</f>
        <v>0.64038823924210742</v>
      </c>
      <c r="AB54" s="165">
        <f>+'EnrollAge Data'!AB54/'EnrollAge Data'!EM54</f>
        <v>0.63661439239306505</v>
      </c>
      <c r="AC54" s="165">
        <f>+'EnrollAge Data'!AC54/'EnrollAge Data'!EN54</f>
        <v>0.6322512265756397</v>
      </c>
      <c r="AD54" s="166" t="e">
        <f>+'EnrollAge Data'!AD54/'EnrollAge Data'!EA54</f>
        <v>#DIV/0!</v>
      </c>
      <c r="AE54" s="165" t="e">
        <f>+'EnrollAge Data'!AE54/'EnrollAge Data'!EB54</f>
        <v>#DIV/0!</v>
      </c>
      <c r="AF54" s="165">
        <f>+'EnrollAge Data'!AF54/'EnrollAge Data'!EC54</f>
        <v>0.26076442493245849</v>
      </c>
      <c r="AG54" s="165">
        <f>+'EnrollAge Data'!AG54/'EnrollAge Data'!ED54</f>
        <v>0.26391866913123846</v>
      </c>
      <c r="AH54" s="165">
        <f>+'EnrollAge Data'!AH54/'EnrollAge Data'!EE54</f>
        <v>0.26499497234791353</v>
      </c>
      <c r="AI54" s="165">
        <f>+'EnrollAge Data'!AI54/'EnrollAge Data'!EF54</f>
        <v>0.25007182969831526</v>
      </c>
      <c r="AJ54" s="165">
        <f>+'EnrollAge Data'!AJ54/'EnrollAge Data'!EG54</f>
        <v>0.22322139866290222</v>
      </c>
      <c r="AK54" s="165">
        <f>+'EnrollAge Data'!AK54/'EnrollAge Data'!EH54</f>
        <v>0.21203197052603515</v>
      </c>
      <c r="AL54" s="165">
        <f>+'EnrollAge Data'!AL54/'EnrollAge Data'!EI54</f>
        <v>0.20293491484184914</v>
      </c>
      <c r="AM54" s="165">
        <f>+'EnrollAge Data'!AM54/'EnrollAge Data'!EJ54</f>
        <v>0.19006726778302563</v>
      </c>
      <c r="AN54" s="165">
        <f>+'EnrollAge Data'!AN54/'EnrollAge Data'!EK54</f>
        <v>0.18395016898969302</v>
      </c>
      <c r="AO54" s="165">
        <f>+'EnrollAge Data'!AO54/'EnrollAge Data'!EL54</f>
        <v>0.19165182374351428</v>
      </c>
      <c r="AP54" s="165">
        <f>+'EnrollAge Data'!AP54/'EnrollAge Data'!EM54</f>
        <v>0.20261087177841192</v>
      </c>
      <c r="AQ54" s="166" t="e">
        <f>+'EnrollAge Data'!AQ54/'EnrollAge Data'!EA54</f>
        <v>#DIV/0!</v>
      </c>
      <c r="AR54" s="165" t="e">
        <f>+'EnrollAge Data'!AR54/'EnrollAge Data'!EB54</f>
        <v>#DIV/0!</v>
      </c>
      <c r="AS54" s="165">
        <f>+'EnrollAge Data'!AS54/'EnrollAge Data'!EC54</f>
        <v>0.19091325742956389</v>
      </c>
      <c r="AT54" s="165">
        <f>+'EnrollAge Data'!AT54/'EnrollAge Data'!ED54</f>
        <v>0.2018607516943931</v>
      </c>
      <c r="AU54" s="165">
        <f>+'EnrollAge Data'!AU54/'EnrollAge Data'!EE54</f>
        <v>0.20456259426847662</v>
      </c>
      <c r="AV54" s="165">
        <f>+'EnrollAge Data'!AV54/'EnrollAge Data'!EF54</f>
        <v>0.19973227112446126</v>
      </c>
      <c r="AW54" s="165">
        <f>+'EnrollAge Data'!AW54/'EnrollAge Data'!EG54</f>
        <v>0.19312713900590797</v>
      </c>
      <c r="AX54" s="165">
        <f>+'EnrollAge Data'!AX54/'EnrollAge Data'!EH54</f>
        <v>0.18727844534530713</v>
      </c>
      <c r="AY54" s="165">
        <f>+'EnrollAge Data'!AY54/'EnrollAge Data'!EI54</f>
        <v>0.17155624181171628</v>
      </c>
      <c r="AZ54" s="165">
        <f>+'EnrollAge Data'!AZ54/'EnrollAge Data'!EJ54</f>
        <v>0.16014312294260771</v>
      </c>
      <c r="BA54" s="165">
        <f>+'EnrollAge Data'!BA54/'EnrollAge Data'!EK54</f>
        <v>0.14217479958660373</v>
      </c>
      <c r="BB54" s="165">
        <f>+'EnrollAge Data'!BB54/'EnrollAge Data'!EL54</f>
        <v>0.14217197139833243</v>
      </c>
      <c r="BC54" s="165">
        <f>+'EnrollAge Data'!BC54/'EnrollAge Data'!EM54</f>
        <v>0.13530795347974142</v>
      </c>
      <c r="BD54" s="166" t="e">
        <f>+'EnrollAge Data'!BD54/'EnrollAge Data'!EA54</f>
        <v>#DIV/0!</v>
      </c>
      <c r="BE54" s="165" t="e">
        <f>+'EnrollAge Data'!BE54/'EnrollAge Data'!EB54</f>
        <v>#DIV/0!</v>
      </c>
      <c r="BF54" s="165">
        <f>+'EnrollAge Data'!BF54/'EnrollAge Data'!EC54</f>
        <v>0.98552079313006558</v>
      </c>
      <c r="BG54" s="165">
        <f>+'EnrollAge Data'!BG54/'EnrollAge Data'!ED54</f>
        <v>0.98443006777572395</v>
      </c>
      <c r="BH54" s="165">
        <f>+'EnrollAge Data'!BH54/'EnrollAge Data'!EE54</f>
        <v>0.97930492709904471</v>
      </c>
      <c r="BI54" s="165">
        <f>+'EnrollAge Data'!BI54/'EnrollAge Data'!EF54</f>
        <v>0.96194984981063081</v>
      </c>
      <c r="BJ54" s="165">
        <f>+'EnrollAge Data'!BJ54/'EnrollAge Data'!EG54</f>
        <v>0.94842167653450771</v>
      </c>
      <c r="BK54" s="165">
        <f>+'EnrollAge Data'!BK54/'EnrollAge Data'!EH54</f>
        <v>0.97050785629018277</v>
      </c>
      <c r="BL54" s="165">
        <f>+'EnrollAge Data'!BL54/'EnrollAge Data'!EI54</f>
        <v>0.97025313494291598</v>
      </c>
      <c r="BM54" s="165">
        <f>+'EnrollAge Data'!BM54/'EnrollAge Data'!EJ54</f>
        <v>0.9718734793187348</v>
      </c>
      <c r="BN54" s="165">
        <f>+'EnrollAge Data'!BN54/'EnrollAge Data'!EK54</f>
        <v>0.96420211725929439</v>
      </c>
      <c r="BO54" s="165">
        <f>+'EnrollAge Data'!BO54/'EnrollAge Data'!EL54</f>
        <v>0.97421203438395421</v>
      </c>
      <c r="BP54" s="165">
        <f>+'EnrollAge Data'!BP54/'EnrollAge Data'!EM54</f>
        <v>0.97453321765121848</v>
      </c>
      <c r="BQ54" s="166">
        <f>+'EnrollAge Data'!BQ54/'EnrollAge Data'!EC54</f>
        <v>0.41966181011192588</v>
      </c>
      <c r="BR54" s="165">
        <f>+'EnrollAge Data'!BR54/'EnrollAge Data'!ED54</f>
        <v>0.43083179297597041</v>
      </c>
      <c r="BS54" s="165">
        <f>+'EnrollAge Data'!BS54/'EnrollAge Data'!EE54</f>
        <v>0.43448340874811464</v>
      </c>
      <c r="BT54" s="165">
        <f>+'EnrollAge Data'!BT54/'EnrollAge Data'!EF54</f>
        <v>0.41373253232336427</v>
      </c>
      <c r="BU54" s="165">
        <f>+'EnrollAge Data'!BU54/'EnrollAge Data'!EG54</f>
        <v>0.39214311662322265</v>
      </c>
      <c r="BV54" s="165">
        <f>+'EnrollAge Data'!BV54/'EnrollAge Data'!EH54</f>
        <v>0.36176504450786839</v>
      </c>
      <c r="BW54" s="165">
        <f>+'EnrollAge Data'!BW54/'EnrollAge Data'!EI54</f>
        <v>0.33741577765300396</v>
      </c>
      <c r="BX54" s="165">
        <f>+'EnrollAge Data'!BX54/'EnrollAge Data'!EJ54</f>
        <v>0.31349076857020181</v>
      </c>
      <c r="BY54" s="165">
        <f>+'EnrollAge Data'!BY54/'EnrollAge Data'!EK54</f>
        <v>0.2905393704086478</v>
      </c>
      <c r="BZ54" s="165">
        <f>+'EnrollAge Data'!BZ54/'EnrollAge Data'!EL54</f>
        <v>0.29625442060972146</v>
      </c>
      <c r="CA54" s="165">
        <f>+'EnrollAge Data'!CA54/'EnrollAge Data'!EM54</f>
        <v>0.30212089449690815</v>
      </c>
      <c r="CB54" s="165">
        <f>+'EnrollAge Data'!CB54/'EnrollAge Data'!EN54</f>
        <v>0.30666878974552908</v>
      </c>
      <c r="CC54" s="166">
        <f>+'EnrollAge Data'!CC54/'EnrollAge Data'!EC54</f>
        <v>2.2143959861057508E-2</v>
      </c>
      <c r="CD54" s="165">
        <f>+'EnrollAge Data'!CD54/'EnrollAge Data'!ED54</f>
        <v>2.5323475046210721E-2</v>
      </c>
      <c r="CE54" s="165">
        <f>+'EnrollAge Data'!CE54/'EnrollAge Data'!EE54</f>
        <v>2.6200351935646054E-2</v>
      </c>
      <c r="CF54" s="165">
        <f>+'EnrollAge Data'!CF54/'EnrollAge Data'!EF54</f>
        <v>2.7484654564450831E-2</v>
      </c>
      <c r="CG54" s="165">
        <f>+'EnrollAge Data'!CG54/'EnrollAge Data'!EG54</f>
        <v>2.9527044682518943E-2</v>
      </c>
      <c r="CH54" s="165">
        <f>+'EnrollAge Data'!CH54/'EnrollAge Data'!EH54</f>
        <v>3.0643470462409183E-2</v>
      </c>
      <c r="CI54" s="165">
        <f>+'EnrollAge Data'!CI54/'EnrollAge Data'!EI54</f>
        <v>3.1577531349429158E-2</v>
      </c>
      <c r="CJ54" s="165">
        <f>+'EnrollAge Data'!CJ54/'EnrollAge Data'!EJ54</f>
        <v>3.0994704451123515E-2</v>
      </c>
      <c r="CK54" s="165">
        <f>+'EnrollAge Data'!CK54/'EnrollAge Data'!EK54</f>
        <v>2.993771123711628E-2</v>
      </c>
      <c r="CL54" s="165">
        <f>+'EnrollAge Data'!CL54/'EnrollAge Data'!EL54</f>
        <v>3.2029737473863548E-2</v>
      </c>
      <c r="CM54" s="165">
        <f>+'EnrollAge Data'!CM54/'EnrollAge Data'!EM54</f>
        <v>3.0501963419710426E-2</v>
      </c>
      <c r="CN54" s="165">
        <f>+'EnrollAge Data'!CN54/'EnrollAge Data'!EN54</f>
        <v>3.0816157957067363E-2</v>
      </c>
      <c r="CO54" s="167">
        <f>+'EnrollAge Data'!CO54/'EnrollAge Data'!EC54</f>
        <v>0.44180576997298343</v>
      </c>
      <c r="CP54" s="168">
        <f>+'EnrollAge Data'!CP54/'EnrollAge Data'!ED54</f>
        <v>0.45615526802218115</v>
      </c>
      <c r="CQ54" s="168">
        <f>+'EnrollAge Data'!CQ54/'EnrollAge Data'!EE54</f>
        <v>0.46068376068376066</v>
      </c>
      <c r="CR54" s="168">
        <f>+'EnrollAge Data'!CR54/'EnrollAge Data'!EF54</f>
        <v>0.44121718688781508</v>
      </c>
      <c r="CS54" s="168">
        <f>+'EnrollAge Data'!CS54/'EnrollAge Data'!EG54</f>
        <v>0.42167016130574164</v>
      </c>
      <c r="CT54" s="168">
        <f>+'EnrollAge Data'!CT54/'EnrollAge Data'!EH54</f>
        <v>0.39240851497027757</v>
      </c>
      <c r="CU54" s="168">
        <f>+'EnrollAge Data'!CU54/'EnrollAge Data'!EI54</f>
        <v>0.3689933090024331</v>
      </c>
      <c r="CV54" s="168">
        <f>+'EnrollAge Data'!CV54/'EnrollAge Data'!EJ54</f>
        <v>0.34448547302132532</v>
      </c>
      <c r="CW54" s="168">
        <f>+'EnrollAge Data'!CW54/'EnrollAge Data'!EK54</f>
        <v>0.32047708164576411</v>
      </c>
      <c r="CX54" s="168">
        <f>+'EnrollAge Data'!CX54/'EnrollAge Data'!EL54</f>
        <v>0.32828415808358502</v>
      </c>
      <c r="CY54" s="168">
        <f>+'EnrollAge Data'!CY54/'EnrollAge Data'!EM54</f>
        <v>0.33262285791661861</v>
      </c>
      <c r="CZ54" s="168">
        <f>+'EnrollAge Data'!CZ54/'EnrollAge Data'!EN54</f>
        <v>0.33748494770259646</v>
      </c>
      <c r="DA54" s="166">
        <f>+'EnrollAge Data'!DA54/'EnrollAge Data'!EC54</f>
        <v>9.8719123890389816E-3</v>
      </c>
      <c r="DB54" s="165">
        <f>+'EnrollAge Data'!DB54/'EnrollAge Data'!ED54</f>
        <v>9.6241528034504004E-3</v>
      </c>
      <c r="DC54" s="165">
        <f>+'EnrollAge Data'!DC54/'EnrollAge Data'!EE54</f>
        <v>8.8738059326294617E-3</v>
      </c>
      <c r="DD54" s="165">
        <f>+'EnrollAge Data'!DD54/'EnrollAge Data'!EF54</f>
        <v>8.5869139349614727E-3</v>
      </c>
      <c r="DE54" s="165">
        <f>+'EnrollAge Data'!DE54/'EnrollAge Data'!EG54</f>
        <v>7.8199188054070244E-3</v>
      </c>
      <c r="DF54" s="165">
        <f>+'EnrollAge Data'!DF54/'EnrollAge Data'!EH54</f>
        <v>6.9019009010646741E-3</v>
      </c>
      <c r="DG54" s="165">
        <f>+'EnrollAge Data'!DG54/'EnrollAge Data'!EI54</f>
        <v>5.4978476511323227E-3</v>
      </c>
      <c r="DH54" s="165">
        <f>+'EnrollAge Data'!DH54/'EnrollAge Data'!EJ54</f>
        <v>5.7249177043080003E-3</v>
      </c>
      <c r="DI54" s="165">
        <f>+'EnrollAge Data'!DI54/'EnrollAge Data'!EK54</f>
        <v>5.6478869305326669E-3</v>
      </c>
      <c r="DJ54" s="165">
        <f>+'EnrollAge Data'!DJ54/'EnrollAge Data'!EL54</f>
        <v>5.5396370582617002E-3</v>
      </c>
      <c r="DK54" s="165">
        <f>+'EnrollAge Data'!DK54/'EnrollAge Data'!EM54</f>
        <v>5.2959673415347271E-3</v>
      </c>
      <c r="DL54" s="165">
        <f>+'EnrollAge Data'!DL54/'EnrollAge Data'!EN54</f>
        <v>3.7518784271966402E-3</v>
      </c>
      <c r="DM54" s="179" t="e">
        <f>+'EnrollAge Data'!DM54/'EnrollAge Data'!EA54</f>
        <v>#DIV/0!</v>
      </c>
      <c r="DN54" s="180" t="e">
        <f>+'EnrollAge Data'!DN54/'EnrollAge Data'!EB54</f>
        <v>#DIV/0!</v>
      </c>
      <c r="DO54" s="170">
        <f>+'EnrollAge Data'!DO54/'EnrollAge Data'!EC54</f>
        <v>-3.4373793901968351E-4</v>
      </c>
      <c r="DP54" s="170">
        <f>+'EnrollAge Data'!DP54/'EnrollAge Data'!ED54</f>
        <v>4.929143561306223E-5</v>
      </c>
      <c r="DQ54" s="170">
        <f>+'EnrollAge Data'!DQ54/'EnrollAge Data'!EE54</f>
        <v>8.1699346405228753E-5</v>
      </c>
      <c r="DR54" s="170">
        <f>+'EnrollAge Data'!DR54/'EnrollAge Data'!EF54</f>
        <v>6.5299725741151888E-6</v>
      </c>
      <c r="DS54" s="170">
        <f>+'EnrollAge Data'!DS54/'EnrollAge Data'!EG54</f>
        <v>9.5024441229518124E-3</v>
      </c>
      <c r="DT54" s="170">
        <f>+'EnrollAge Data'!DT54/'EnrollAge Data'!EH54</f>
        <v>7.4230277469747377E-3</v>
      </c>
      <c r="DU54" s="170">
        <f>+'EnrollAge Data'!DU54/'EnrollAge Data'!EI54</f>
        <v>6.2991297024143737E-3</v>
      </c>
      <c r="DV54" s="170">
        <f>+'EnrollAge Data'!DV54/'EnrollAge Data'!EJ54</f>
        <v>2.5075139544869043E-3</v>
      </c>
      <c r="DW54" s="170">
        <f>+'EnrollAge Data'!DW54/'EnrollAge Data'!EK54</f>
        <v>1.3854361610010893E-3</v>
      </c>
      <c r="DX54" s="170">
        <f>+'EnrollAge Data'!DX54/'EnrollAge Data'!EL54</f>
        <v>1.1254807816412401E-3</v>
      </c>
      <c r="DY54" s="170">
        <f>+'EnrollAge Data'!DY54/'EnrollAge Data'!EM54</f>
        <v>6.8707152063471365E-4</v>
      </c>
      <c r="DZ54" s="170">
        <f>+'EnrollAge Data'!DZ54/'EnrollAge Data'!EN54</f>
        <v>6.0209189614163585E-4</v>
      </c>
    </row>
    <row r="55" spans="1:130">
      <c r="A55" s="181" t="s">
        <v>46</v>
      </c>
      <c r="B55" s="165" t="e">
        <f>+'EnrollAge Data'!B55/'EnrollAge Data'!EA55</f>
        <v>#DIV/0!</v>
      </c>
      <c r="C55" s="165" t="e">
        <f>+'EnrollAge Data'!C55/'EnrollAge Data'!EB55</f>
        <v>#DIV/0!</v>
      </c>
      <c r="D55" s="165">
        <f>+'EnrollAge Data'!D55/'EnrollAge Data'!EC55</f>
        <v>8.5872188604008536E-3</v>
      </c>
      <c r="E55" s="165">
        <f>+'EnrollAge Data'!E55/'EnrollAge Data'!ED55</f>
        <v>8.1469648562300327E-3</v>
      </c>
      <c r="F55" s="165">
        <f>+'EnrollAge Data'!F55/'EnrollAge Data'!EE55</f>
        <v>8.4634956534030675E-3</v>
      </c>
      <c r="G55" s="165">
        <f>+'EnrollAge Data'!G55/'EnrollAge Data'!EF55</f>
        <v>8.4622480840193023E-3</v>
      </c>
      <c r="H55" s="165">
        <f>+'EnrollAge Data'!H55/'EnrollAge Data'!EG55</f>
        <v>1.5201826294489986E-2</v>
      </c>
      <c r="I55" s="165">
        <f>+'EnrollAge Data'!I55/'EnrollAge Data'!EH55</f>
        <v>1.8142555662800399E-2</v>
      </c>
      <c r="J55" s="165">
        <f>+'EnrollAge Data'!J55/'EnrollAge Data'!EI55</f>
        <v>1.2114228768957678E-2</v>
      </c>
      <c r="K55" s="165">
        <f>+'EnrollAge Data'!K55/'EnrollAge Data'!EJ55</f>
        <v>2.5293283092553888E-2</v>
      </c>
      <c r="L55" s="165">
        <f>+'EnrollAge Data'!L55/'EnrollAge Data'!EK55</f>
        <v>2.7942774626710135E-2</v>
      </c>
      <c r="M55" s="165">
        <f>+'EnrollAge Data'!M55/'EnrollAge Data'!EL55</f>
        <v>2.6446892703618299E-2</v>
      </c>
      <c r="N55" s="165">
        <f>+'EnrollAge Data'!N55/'EnrollAge Data'!EM55</f>
        <v>2.8023292806063877E-2</v>
      </c>
      <c r="O55" s="165">
        <f>+'EnrollAge Data'!O55/'EnrollAge Data'!EN55</f>
        <v>1.8320726525657187E-2</v>
      </c>
      <c r="P55" s="166" t="e">
        <f>+'EnrollAge Data'!P55/'EnrollAge Data'!EA55</f>
        <v>#DIV/0!</v>
      </c>
      <c r="Q55" s="165" t="e">
        <f>+'EnrollAge Data'!Q55/'EnrollAge Data'!EB55</f>
        <v>#DIV/0!</v>
      </c>
      <c r="R55" s="165">
        <f>+'EnrollAge Data'!R55/'EnrollAge Data'!EC55</f>
        <v>0.54333834691664629</v>
      </c>
      <c r="S55" s="165">
        <f>+'EnrollAge Data'!S55/'EnrollAge Data'!ED55</f>
        <v>0.51961306354277603</v>
      </c>
      <c r="T55" s="165">
        <f>+'EnrollAge Data'!T55/'EnrollAge Data'!EE55</f>
        <v>0.49683723231323768</v>
      </c>
      <c r="U55" s="165">
        <f>+'EnrollAge Data'!U55/'EnrollAge Data'!EF55</f>
        <v>0.50743329548680105</v>
      </c>
      <c r="V55" s="165">
        <f>+'EnrollAge Data'!V55/'EnrollAge Data'!EG55</f>
        <v>0.53315347099719834</v>
      </c>
      <c r="W55" s="165">
        <f>+'EnrollAge Data'!W55/'EnrollAge Data'!EH55</f>
        <v>0.52945506895479899</v>
      </c>
      <c r="X55" s="165">
        <f>+'EnrollAge Data'!X55/'EnrollAge Data'!EI55</f>
        <v>0.56546043411914915</v>
      </c>
      <c r="Y55" s="165">
        <f>+'EnrollAge Data'!Y55/'EnrollAge Data'!EJ55</f>
        <v>0.58411008222605298</v>
      </c>
      <c r="Z55" s="165">
        <f>+'EnrollAge Data'!Z55/'EnrollAge Data'!EK55</f>
        <v>0.6081759040090513</v>
      </c>
      <c r="AA55" s="165">
        <f>+'EnrollAge Data'!AA55/'EnrollAge Data'!EL55</f>
        <v>0.6051897400859737</v>
      </c>
      <c r="AB55" s="165">
        <f>+'EnrollAge Data'!AB55/'EnrollAge Data'!EM55</f>
        <v>0.59124168361066154</v>
      </c>
      <c r="AC55" s="165">
        <f>+'EnrollAge Data'!AC55/'EnrollAge Data'!EN55</f>
        <v>0.61356632581594062</v>
      </c>
      <c r="AD55" s="166" t="e">
        <f>+'EnrollAge Data'!AD55/'EnrollAge Data'!EA55</f>
        <v>#DIV/0!</v>
      </c>
      <c r="AE55" s="165" t="e">
        <f>+'EnrollAge Data'!AE55/'EnrollAge Data'!EB55</f>
        <v>#DIV/0!</v>
      </c>
      <c r="AF55" s="165">
        <f>+'EnrollAge Data'!AF55/'EnrollAge Data'!EC55</f>
        <v>0.18860400853475112</v>
      </c>
      <c r="AG55" s="165">
        <f>+'EnrollAge Data'!AG55/'EnrollAge Data'!ED55</f>
        <v>0.20752573659921902</v>
      </c>
      <c r="AH55" s="165">
        <f>+'EnrollAge Data'!AH55/'EnrollAge Data'!EE55</f>
        <v>0.21038589299597144</v>
      </c>
      <c r="AI55" s="165">
        <f>+'EnrollAge Data'!AI55/'EnrollAge Data'!EF55</f>
        <v>0.20910800454158388</v>
      </c>
      <c r="AJ55" s="165">
        <f>+'EnrollAge Data'!AJ55/'EnrollAge Data'!EG55</f>
        <v>0.18562138978243575</v>
      </c>
      <c r="AK55" s="165">
        <f>+'EnrollAge Data'!AK55/'EnrollAge Data'!EH55</f>
        <v>0.17396567801462529</v>
      </c>
      <c r="AL55" s="165">
        <f>+'EnrollAge Data'!AL55/'EnrollAge Data'!EI55</f>
        <v>0.18297468157329264</v>
      </c>
      <c r="AM55" s="165">
        <f>+'EnrollAge Data'!AM55/'EnrollAge Data'!EJ55</f>
        <v>0.17969214809842718</v>
      </c>
      <c r="AN55" s="165">
        <f>+'EnrollAge Data'!AN55/'EnrollAge Data'!EK55</f>
        <v>0.17282241376743632</v>
      </c>
      <c r="AO55" s="165">
        <f>+'EnrollAge Data'!AO55/'EnrollAge Data'!EL55</f>
        <v>0.17831013180744157</v>
      </c>
      <c r="AP55" s="165">
        <f>+'EnrollAge Data'!AP55/'EnrollAge Data'!EM55</f>
        <v>0.19187518154280261</v>
      </c>
      <c r="AQ55" s="166" t="e">
        <f>+'EnrollAge Data'!AQ55/'EnrollAge Data'!EA55</f>
        <v>#DIV/0!</v>
      </c>
      <c r="AR55" s="165" t="e">
        <f>+'EnrollAge Data'!AR55/'EnrollAge Data'!EB55</f>
        <v>#DIV/0!</v>
      </c>
      <c r="AS55" s="165">
        <f>+'EnrollAge Data'!AS55/'EnrollAge Data'!EC55</f>
        <v>0.18013921438315436</v>
      </c>
      <c r="AT55" s="165">
        <f>+'EnrollAge Data'!AT55/'EnrollAge Data'!ED55</f>
        <v>0.24004259850905219</v>
      </c>
      <c r="AU55" s="165">
        <f>+'EnrollAge Data'!AU55/'EnrollAge Data'!EE55</f>
        <v>0.27940137112163405</v>
      </c>
      <c r="AV55" s="165">
        <f>+'EnrollAge Data'!AV55/'EnrollAge Data'!EF55</f>
        <v>0.26559395401646324</v>
      </c>
      <c r="AW55" s="165">
        <f>+'EnrollAge Data'!AW55/'EnrollAge Data'!EG55</f>
        <v>0.24744906782885406</v>
      </c>
      <c r="AX55" s="165">
        <f>+'EnrollAge Data'!AX55/'EnrollAge Data'!EH55</f>
        <v>0.2151095260686767</v>
      </c>
      <c r="AY55" s="165">
        <f>+'EnrollAge Data'!AY55/'EnrollAge Data'!EI55</f>
        <v>0.23074647317118743</v>
      </c>
      <c r="AZ55" s="165">
        <f>+'EnrollAge Data'!AZ55/'EnrollAge Data'!EJ55</f>
        <v>0.19215572607587986</v>
      </c>
      <c r="BA55" s="165">
        <f>+'EnrollAge Data'!BA55/'EnrollAge Data'!EK55</f>
        <v>0.18380897086627068</v>
      </c>
      <c r="BB55" s="165">
        <f>+'EnrollAge Data'!BB55/'EnrollAge Data'!EL55</f>
        <v>0.1813989239046887</v>
      </c>
      <c r="BC55" s="165">
        <f>+'EnrollAge Data'!BC55/'EnrollAge Data'!EM55</f>
        <v>0.18331327717609305</v>
      </c>
      <c r="BD55" s="166" t="e">
        <f>+'EnrollAge Data'!BD55/'EnrollAge Data'!EA55</f>
        <v>#DIV/0!</v>
      </c>
      <c r="BE55" s="165" t="e">
        <f>+'EnrollAge Data'!BE55/'EnrollAge Data'!EB55</f>
        <v>#DIV/0!</v>
      </c>
      <c r="BF55" s="165">
        <f>+'EnrollAge Data'!BF55/'EnrollAge Data'!EC55</f>
        <v>0.9120815698345518</v>
      </c>
      <c r="BG55" s="165">
        <f>+'EnrollAge Data'!BG55/'EnrollAge Data'!ED55</f>
        <v>0.96718139865104724</v>
      </c>
      <c r="BH55" s="165">
        <f>+'EnrollAge Data'!BH55/'EnrollAge Data'!EE55</f>
        <v>0.98662449643084316</v>
      </c>
      <c r="BI55" s="165">
        <f>+'EnrollAge Data'!BI55/'EnrollAge Data'!EF55</f>
        <v>0.98213525404484814</v>
      </c>
      <c r="BJ55" s="165">
        <f>+'EnrollAge Data'!BJ55/'EnrollAge Data'!EG55</f>
        <v>0.96622392860848816</v>
      </c>
      <c r="BK55" s="165">
        <f>+'EnrollAge Data'!BK55/'EnrollAge Data'!EH55</f>
        <v>0.91853027303810098</v>
      </c>
      <c r="BL55" s="165">
        <f>+'EnrollAge Data'!BL55/'EnrollAge Data'!EI55</f>
        <v>0.97918158886362927</v>
      </c>
      <c r="BM55" s="165">
        <f>+'EnrollAge Data'!BM55/'EnrollAge Data'!EJ55</f>
        <v>0.95595795640036008</v>
      </c>
      <c r="BN55" s="165">
        <f>+'EnrollAge Data'!BN55/'EnrollAge Data'!EK55</f>
        <v>0.96480728864275822</v>
      </c>
      <c r="BO55" s="165">
        <f>+'EnrollAge Data'!BO55/'EnrollAge Data'!EL55</f>
        <v>0.964898795798104</v>
      </c>
      <c r="BP55" s="165">
        <f>+'EnrollAge Data'!BP55/'EnrollAge Data'!EM55</f>
        <v>0.96643014232955726</v>
      </c>
      <c r="BQ55" s="166">
        <f>+'EnrollAge Data'!BQ55/'EnrollAge Data'!EC55</f>
        <v>0.34800097939767044</v>
      </c>
      <c r="BR55" s="165">
        <f>+'EnrollAge Data'!BR55/'EnrollAge Data'!ED55</f>
        <v>0.4135427760028399</v>
      </c>
      <c r="BS55" s="165">
        <f>+'EnrollAge Data'!BS55/'EnrollAge Data'!EE55</f>
        <v>0.44775249134214434</v>
      </c>
      <c r="BT55" s="165">
        <f>+'EnrollAge Data'!BT55/'EnrollAge Data'!EF55</f>
        <v>0.43515824581322737</v>
      </c>
      <c r="BU55" s="165">
        <f>+'EnrollAge Data'!BU55/'EnrollAge Data'!EG55</f>
        <v>0.39376016049254609</v>
      </c>
      <c r="BV55" s="165">
        <f>+'EnrollAge Data'!BV55/'EnrollAge Data'!EH55</f>
        <v>0.34366155708606672</v>
      </c>
      <c r="BW55" s="165">
        <f>+'EnrollAge Data'!BW55/'EnrollAge Data'!EI55</f>
        <v>0.35758774251814018</v>
      </c>
      <c r="BX55" s="165">
        <f>+'EnrollAge Data'!BX55/'EnrollAge Data'!EJ55</f>
        <v>0.32472426049945846</v>
      </c>
      <c r="BY55" s="165">
        <f>+'EnrollAge Data'!BY55/'EnrollAge Data'!EK55</f>
        <v>0.30862102332782515</v>
      </c>
      <c r="BZ55" s="165">
        <f>+'EnrollAge Data'!BZ55/'EnrollAge Data'!EL55</f>
        <v>0.30981865801235514</v>
      </c>
      <c r="CA55" s="165">
        <f>+'EnrollAge Data'!CA55/'EnrollAge Data'!EM55</f>
        <v>0.32351273220188942</v>
      </c>
      <c r="CB55" s="165">
        <f>+'EnrollAge Data'!CB55/'EnrollAge Data'!EN55</f>
        <v>0.32345994614869805</v>
      </c>
      <c r="CC55" s="166">
        <f>+'EnrollAge Data'!CC55/'EnrollAge Data'!EC55</f>
        <v>1.8013921438315435E-2</v>
      </c>
      <c r="CD55" s="165">
        <f>+'EnrollAge Data'!CD55/'EnrollAge Data'!ED55</f>
        <v>3.1647142350017747E-2</v>
      </c>
      <c r="CE55" s="165">
        <f>+'EnrollAge Data'!CE55/'EnrollAge Data'!EE55</f>
        <v>3.9596437910806415E-2</v>
      </c>
      <c r="CF55" s="165">
        <f>+'EnrollAge Data'!CF55/'EnrollAge Data'!EF55</f>
        <v>3.7166477434005106E-2</v>
      </c>
      <c r="CG55" s="165">
        <f>+'EnrollAge Data'!CG55/'EnrollAge Data'!EG55</f>
        <v>4.071979523364809E-2</v>
      </c>
      <c r="CH55" s="165">
        <f>+'EnrollAge Data'!CH55/'EnrollAge Data'!EH55</f>
        <v>4.2763426963534933E-2</v>
      </c>
      <c r="CI55" s="165">
        <f>+'EnrollAge Data'!CI55/'EnrollAge Data'!EI55</f>
        <v>5.3860047958643457E-2</v>
      </c>
      <c r="CJ55" s="165">
        <f>+'EnrollAge Data'!CJ55/'EnrollAge Data'!EJ55</f>
        <v>4.5231956796997756E-2</v>
      </c>
      <c r="CK55" s="165">
        <f>+'EnrollAge Data'!CK55/'EnrollAge Data'!EK55</f>
        <v>4.5524243371592756E-2</v>
      </c>
      <c r="CL55" s="165">
        <f>+'EnrollAge Data'!CL55/'EnrollAge Data'!EL55</f>
        <v>4.749907478577732E-2</v>
      </c>
      <c r="CM55" s="165">
        <f>+'EnrollAge Data'!CM55/'EnrollAge Data'!EM55</f>
        <v>4.9116837489799024E-2</v>
      </c>
      <c r="CN55" s="165">
        <f>+'EnrollAge Data'!CN55/'EnrollAge Data'!EN55</f>
        <v>3.0351667678324073E-2</v>
      </c>
      <c r="CO55" s="167">
        <f>+'EnrollAge Data'!CO55/'EnrollAge Data'!EC55</f>
        <v>0.36601490083598587</v>
      </c>
      <c r="CP55" s="168">
        <f>+'EnrollAge Data'!CP55/'EnrollAge Data'!ED55</f>
        <v>0.44518991835285765</v>
      </c>
      <c r="CQ55" s="168">
        <f>+'EnrollAge Data'!CQ55/'EnrollAge Data'!EE55</f>
        <v>0.48734892925295076</v>
      </c>
      <c r="CR55" s="168">
        <f>+'EnrollAge Data'!CR55/'EnrollAge Data'!EF55</f>
        <v>0.47232472324723246</v>
      </c>
      <c r="CS55" s="168">
        <f>+'EnrollAge Data'!CS55/'EnrollAge Data'!EG55</f>
        <v>0.43447995572619419</v>
      </c>
      <c r="CT55" s="168">
        <f>+'EnrollAge Data'!CT55/'EnrollAge Data'!EH55</f>
        <v>0.38642498404960163</v>
      </c>
      <c r="CU55" s="168">
        <f>+'EnrollAge Data'!CU55/'EnrollAge Data'!EI55</f>
        <v>0.41144779047678365</v>
      </c>
      <c r="CV55" s="168">
        <f>+'EnrollAge Data'!CV55/'EnrollAge Data'!EJ55</f>
        <v>0.36995621729645617</v>
      </c>
      <c r="CW55" s="168">
        <f>+'EnrollAge Data'!CW55/'EnrollAge Data'!EK55</f>
        <v>0.35414526669941793</v>
      </c>
      <c r="CX55" s="168">
        <f>+'EnrollAge Data'!CX55/'EnrollAge Data'!EL55</f>
        <v>0.3573177327981325</v>
      </c>
      <c r="CY55" s="168">
        <f>+'EnrollAge Data'!CY55/'EnrollAge Data'!EM55</f>
        <v>0.37262956969168848</v>
      </c>
      <c r="CZ55" s="168">
        <f>+'EnrollAge Data'!CZ55/'EnrollAge Data'!EN55</f>
        <v>0.35381161382702214</v>
      </c>
      <c r="DA55" s="166">
        <f>+'EnrollAge Data'!DA55/'EnrollAge Data'!EC55</f>
        <v>2.7283220819196196E-3</v>
      </c>
      <c r="DB55" s="165">
        <f>+'EnrollAge Data'!DB55/'EnrollAge Data'!ED55</f>
        <v>2.3784167554135606E-3</v>
      </c>
      <c r="DC55" s="165">
        <f>+'EnrollAge Data'!DC55/'EnrollAge Data'!EE55</f>
        <v>2.4383348646547457E-3</v>
      </c>
      <c r="DD55" s="165">
        <f>+'EnrollAge Data'!DD55/'EnrollAge Data'!EF55</f>
        <v>2.3772353108146467E-3</v>
      </c>
      <c r="DE55" s="165">
        <f>+'EnrollAge Data'!DE55/'EnrollAge Data'!EG55</f>
        <v>2.5595793988447304E-3</v>
      </c>
      <c r="DF55" s="165">
        <f>+'EnrollAge Data'!DF55/'EnrollAge Data'!EH55</f>
        <v>2.650220033700329E-3</v>
      </c>
      <c r="DG55" s="165">
        <f>+'EnrollAge Data'!DG55/'EnrollAge Data'!EI55</f>
        <v>2.2733642676964279E-3</v>
      </c>
      <c r="DH55" s="165">
        <f>+'EnrollAge Data'!DH55/'EnrollAge Data'!EJ55</f>
        <v>1.8916568778508337E-3</v>
      </c>
      <c r="DI55" s="165">
        <f>+'EnrollAge Data'!DI55/'EnrollAge Data'!EK55</f>
        <v>2.4861179342890744E-3</v>
      </c>
      <c r="DJ55" s="165">
        <f>+'EnrollAge Data'!DJ55/'EnrollAge Data'!EL55</f>
        <v>2.3913229139977794E-3</v>
      </c>
      <c r="DK55" s="165">
        <f>+'EnrollAge Data'!DK55/'EnrollAge Data'!EM55</f>
        <v>2.5588890272072147E-3</v>
      </c>
      <c r="DL55" s="165">
        <f>+'EnrollAge Data'!DL55/'EnrollAge Data'!EN55</f>
        <v>2.1770089181491338E-3</v>
      </c>
      <c r="DM55" s="179" t="e">
        <f>+'EnrollAge Data'!DM55/'EnrollAge Data'!EA55</f>
        <v>#DIV/0!</v>
      </c>
      <c r="DN55" s="180" t="e">
        <f>+'EnrollAge Data'!DN55/'EnrollAge Data'!EB55</f>
        <v>#DIV/0!</v>
      </c>
      <c r="DO55" s="170">
        <f>+'EnrollAge Data'!DO55/'EnrollAge Data'!EC55</f>
        <v>7.9331211305047403E-2</v>
      </c>
      <c r="DP55" s="170">
        <f>+'EnrollAge Data'!DP55/'EnrollAge Data'!ED55</f>
        <v>2.4671636492722755E-2</v>
      </c>
      <c r="DQ55" s="170">
        <f>+'EnrollAge Data'!DQ55/'EnrollAge Data'!EE55</f>
        <v>4.9120079157537631E-3</v>
      </c>
      <c r="DR55" s="170">
        <f>+'EnrollAge Data'!DR55/'EnrollAge Data'!EF55</f>
        <v>9.4024978711325577E-3</v>
      </c>
      <c r="DS55" s="170">
        <f>+'EnrollAge Data'!DS55/'EnrollAge Data'!EG55</f>
        <v>1.8574245097021894E-2</v>
      </c>
      <c r="DT55" s="170">
        <f>+'EnrollAge Data'!DT55/'EnrollAge Data'!EH55</f>
        <v>6.3327171299098595E-2</v>
      </c>
      <c r="DU55" s="170">
        <f>+'EnrollAge Data'!DU55/'EnrollAge Data'!EI55</f>
        <v>8.7041823674130353E-3</v>
      </c>
      <c r="DV55" s="170">
        <f>+'EnrollAge Data'!DV55/'EnrollAge Data'!EJ55</f>
        <v>1.8748760507086085E-2</v>
      </c>
      <c r="DW55" s="170">
        <f>+'EnrollAge Data'!DW55/'EnrollAge Data'!EK55</f>
        <v>7.249936730531612E-3</v>
      </c>
      <c r="DX55" s="170">
        <f>+'EnrollAge Data'!DX55/'EnrollAge Data'!EL55</f>
        <v>8.6543114982776774E-3</v>
      </c>
      <c r="DY55" s="170">
        <f>+'EnrollAge Data'!DY55/'EnrollAge Data'!EM55</f>
        <v>5.5465648643788813E-3</v>
      </c>
      <c r="DZ55" s="170">
        <f>+'EnrollAge Data'!DZ55/'EnrollAge Data'!EN55</f>
        <v>1.2124324913230922E-2</v>
      </c>
    </row>
    <row r="56" spans="1:130">
      <c r="A56" s="181" t="s">
        <v>47</v>
      </c>
      <c r="B56" s="165" t="e">
        <f>+'EnrollAge Data'!B56/'EnrollAge Data'!EA56</f>
        <v>#DIV/0!</v>
      </c>
      <c r="C56" s="165" t="e">
        <f>+'EnrollAge Data'!C56/'EnrollAge Data'!EB56</f>
        <v>#DIV/0!</v>
      </c>
      <c r="D56" s="165">
        <f>+'EnrollAge Data'!D56/'EnrollAge Data'!EC56</f>
        <v>1.097331543393716E-2</v>
      </c>
      <c r="E56" s="165">
        <f>+'EnrollAge Data'!E56/'EnrollAge Data'!ED56</f>
        <v>1.4115713111532001E-2</v>
      </c>
      <c r="F56" s="165">
        <f>+'EnrollAge Data'!F56/'EnrollAge Data'!EE56</f>
        <v>1.4805441011600884E-2</v>
      </c>
      <c r="G56" s="165">
        <f>+'EnrollAge Data'!G56/'EnrollAge Data'!EF56</f>
        <v>1.6073100110096369E-2</v>
      </c>
      <c r="H56" s="165">
        <f>+'EnrollAge Data'!H56/'EnrollAge Data'!EG56</f>
        <v>1.4329453531731377E-2</v>
      </c>
      <c r="I56" s="165">
        <f>+'EnrollAge Data'!I56/'EnrollAge Data'!EH56</f>
        <v>1.5237454448786204E-2</v>
      </c>
      <c r="J56" s="165">
        <f>+'EnrollAge Data'!J56/'EnrollAge Data'!EI56</f>
        <v>1.3642367704119541E-2</v>
      </c>
      <c r="K56" s="165">
        <f>+'EnrollAge Data'!K56/'EnrollAge Data'!EJ56</f>
        <v>1.1499697732542927E-2</v>
      </c>
      <c r="L56" s="165">
        <f>+'EnrollAge Data'!L56/'EnrollAge Data'!EK56</f>
        <v>1.2312081594247312E-2</v>
      </c>
      <c r="M56" s="165">
        <f>+'EnrollAge Data'!M56/'EnrollAge Data'!EL56</f>
        <v>1.1359339645855882E-2</v>
      </c>
      <c r="N56" s="165">
        <f>+'EnrollAge Data'!N56/'EnrollAge Data'!EM56</f>
        <v>1.1726320147466164E-2</v>
      </c>
      <c r="O56" s="165">
        <f>+'EnrollAge Data'!O56/'EnrollAge Data'!EN56</f>
        <v>4.0014679106268262E-2</v>
      </c>
      <c r="P56" s="166" t="e">
        <f>+'EnrollAge Data'!P56/'EnrollAge Data'!EA56</f>
        <v>#DIV/0!</v>
      </c>
      <c r="Q56" s="165" t="e">
        <f>+'EnrollAge Data'!Q56/'EnrollAge Data'!EB56</f>
        <v>#DIV/0!</v>
      </c>
      <c r="R56" s="165">
        <f>+'EnrollAge Data'!R56/'EnrollAge Data'!EC56</f>
        <v>0.49289786614081227</v>
      </c>
      <c r="S56" s="165">
        <f>+'EnrollAge Data'!S56/'EnrollAge Data'!ED56</f>
        <v>0.52800628953293072</v>
      </c>
      <c r="T56" s="165">
        <f>+'EnrollAge Data'!T56/'EnrollAge Data'!EE56</f>
        <v>0.52812889442763045</v>
      </c>
      <c r="U56" s="165">
        <f>+'EnrollAge Data'!U56/'EnrollAge Data'!EF56</f>
        <v>0.53410562461502642</v>
      </c>
      <c r="V56" s="165">
        <f>+'EnrollAge Data'!V56/'EnrollAge Data'!EG56</f>
        <v>0.54080701461775815</v>
      </c>
      <c r="W56" s="165">
        <f>+'EnrollAge Data'!W56/'EnrollAge Data'!EH56</f>
        <v>0.56675943548254293</v>
      </c>
      <c r="X56" s="165">
        <f>+'EnrollAge Data'!X56/'EnrollAge Data'!EI56</f>
        <v>0.59601713494225672</v>
      </c>
      <c r="Y56" s="165">
        <f>+'EnrollAge Data'!Y56/'EnrollAge Data'!EJ56</f>
        <v>0.60751247417192256</v>
      </c>
      <c r="Z56" s="165">
        <f>+'EnrollAge Data'!Z56/'EnrollAge Data'!EK56</f>
        <v>0.61971530064786795</v>
      </c>
      <c r="AA56" s="165">
        <f>+'EnrollAge Data'!AA56/'EnrollAge Data'!EL56</f>
        <v>0.62494773463398234</v>
      </c>
      <c r="AB56" s="165">
        <f>+'EnrollAge Data'!AB56/'EnrollAge Data'!EM56</f>
        <v>0.61452581150748664</v>
      </c>
      <c r="AC56" s="165">
        <f>+'EnrollAge Data'!AC56/'EnrollAge Data'!EN56</f>
        <v>0.60374881790850965</v>
      </c>
      <c r="AD56" s="166" t="e">
        <f>+'EnrollAge Data'!AD56/'EnrollAge Data'!EA56</f>
        <v>#DIV/0!</v>
      </c>
      <c r="AE56" s="165" t="e">
        <f>+'EnrollAge Data'!AE56/'EnrollAge Data'!EB56</f>
        <v>#DIV/0!</v>
      </c>
      <c r="AF56" s="165">
        <f>+'EnrollAge Data'!AF56/'EnrollAge Data'!EC56</f>
        <v>0.19818971293406235</v>
      </c>
      <c r="AG56" s="165">
        <f>+'EnrollAge Data'!AG56/'EnrollAge Data'!ED56</f>
        <v>0.24361219311724977</v>
      </c>
      <c r="AH56" s="165">
        <f>+'EnrollAge Data'!AH56/'EnrollAge Data'!EE56</f>
        <v>0.2495152264602149</v>
      </c>
      <c r="AI56" s="165">
        <f>+'EnrollAge Data'!AI56/'EnrollAge Data'!EF56</f>
        <v>0.24095342487013963</v>
      </c>
      <c r="AJ56" s="165">
        <f>+'EnrollAge Data'!AJ56/'EnrollAge Data'!EG56</f>
        <v>0.22391736856526764</v>
      </c>
      <c r="AK56" s="165">
        <f>+'EnrollAge Data'!AK56/'EnrollAge Data'!EH56</f>
        <v>0.2050551554916708</v>
      </c>
      <c r="AL56" s="165">
        <f>+'EnrollAge Data'!AL56/'EnrollAge Data'!EI56</f>
        <v>0.21263656127026059</v>
      </c>
      <c r="AM56" s="165">
        <f>+'EnrollAge Data'!AM56/'EnrollAge Data'!EJ56</f>
        <v>0.21218273195643739</v>
      </c>
      <c r="AN56" s="165">
        <f>+'EnrollAge Data'!AN56/'EnrollAge Data'!EK56</f>
        <v>0.21007152013742916</v>
      </c>
      <c r="AO56" s="165">
        <f>+'EnrollAge Data'!AO56/'EnrollAge Data'!EL56</f>
        <v>0.21150018105322965</v>
      </c>
      <c r="AP56" s="165">
        <f>+'EnrollAge Data'!AP56/'EnrollAge Data'!EM56</f>
        <v>0.22167634331227143</v>
      </c>
      <c r="AQ56" s="166" t="e">
        <f>+'EnrollAge Data'!AQ56/'EnrollAge Data'!EA56</f>
        <v>#DIV/0!</v>
      </c>
      <c r="AR56" s="165" t="e">
        <f>+'EnrollAge Data'!AR56/'EnrollAge Data'!EB56</f>
        <v>#DIV/0!</v>
      </c>
      <c r="AS56" s="165">
        <f>+'EnrollAge Data'!AS56/'EnrollAge Data'!EC56</f>
        <v>0.12388496379187422</v>
      </c>
      <c r="AT56" s="165">
        <f>+'EnrollAge Data'!AT56/'EnrollAge Data'!ED56</f>
        <v>0.15597803428271928</v>
      </c>
      <c r="AU56" s="165">
        <f>+'EnrollAge Data'!AU56/'EnrollAge Data'!EE56</f>
        <v>0.16366580217390259</v>
      </c>
      <c r="AV56" s="165">
        <f>+'EnrollAge Data'!AV56/'EnrollAge Data'!EF56</f>
        <v>0.16212781849134023</v>
      </c>
      <c r="AW56" s="165">
        <f>+'EnrollAge Data'!AW56/'EnrollAge Data'!EG56</f>
        <v>0.15522462740799867</v>
      </c>
      <c r="AX56" s="165">
        <f>+'EnrollAge Data'!AX56/'EnrollAge Data'!EH56</f>
        <v>0.14034361318462094</v>
      </c>
      <c r="AY56" s="165">
        <f>+'EnrollAge Data'!AY56/'EnrollAge Data'!EI56</f>
        <v>0.14558509223332142</v>
      </c>
      <c r="AZ56" s="165">
        <f>+'EnrollAge Data'!AZ56/'EnrollAge Data'!EJ56</f>
        <v>0.14155365472935785</v>
      </c>
      <c r="BA56" s="165">
        <f>+'EnrollAge Data'!BA56/'EnrollAge Data'!EK56</f>
        <v>0.13734930918539556</v>
      </c>
      <c r="BB56" s="165">
        <f>+'EnrollAge Data'!BB56/'EnrollAge Data'!EL56</f>
        <v>0.13059439475205711</v>
      </c>
      <c r="BC56" s="165">
        <f>+'EnrollAge Data'!BC56/'EnrollAge Data'!EM56</f>
        <v>0.12759963330606131</v>
      </c>
      <c r="BD56" s="166" t="e">
        <f>+'EnrollAge Data'!BD56/'EnrollAge Data'!EA56</f>
        <v>#DIV/0!</v>
      </c>
      <c r="BE56" s="165" t="e">
        <f>+'EnrollAge Data'!BE56/'EnrollAge Data'!EB56</f>
        <v>#DIV/0!</v>
      </c>
      <c r="BF56" s="165">
        <f>+'EnrollAge Data'!BF56/'EnrollAge Data'!EC56</f>
        <v>0.81497254286674881</v>
      </c>
      <c r="BG56" s="165">
        <f>+'EnrollAge Data'!BG56/'EnrollAge Data'!ED56</f>
        <v>0.92759651693289968</v>
      </c>
      <c r="BH56" s="165">
        <f>+'EnrollAge Data'!BH56/'EnrollAge Data'!EE56</f>
        <v>0.94130992306174788</v>
      </c>
      <c r="BI56" s="165">
        <f>+'EnrollAge Data'!BI56/'EnrollAge Data'!EF56</f>
        <v>0.9371868679765063</v>
      </c>
      <c r="BJ56" s="165">
        <f>+'EnrollAge Data'!BJ56/'EnrollAge Data'!EG56</f>
        <v>0.91994901059102441</v>
      </c>
      <c r="BK56" s="165">
        <f>+'EnrollAge Data'!BK56/'EnrollAge Data'!EH56</f>
        <v>0.91215820415883464</v>
      </c>
      <c r="BL56" s="165">
        <f>+'EnrollAge Data'!BL56/'EnrollAge Data'!EI56</f>
        <v>0.95423878844583876</v>
      </c>
      <c r="BM56" s="165">
        <f>+'EnrollAge Data'!BM56/'EnrollAge Data'!EJ56</f>
        <v>0.96124886085771777</v>
      </c>
      <c r="BN56" s="165">
        <f>+'EnrollAge Data'!BN56/'EnrollAge Data'!EK56</f>
        <v>0.96713612997069276</v>
      </c>
      <c r="BO56" s="165">
        <f>+'EnrollAge Data'!BO56/'EnrollAge Data'!EL56</f>
        <v>0.96704231043926914</v>
      </c>
      <c r="BP56" s="165">
        <f>+'EnrollAge Data'!BP56/'EnrollAge Data'!EM56</f>
        <v>0.9638017881258194</v>
      </c>
      <c r="BQ56" s="166">
        <f>+'EnrollAge Data'!BQ56/'EnrollAge Data'!EC56</f>
        <v>0.30391457886742607</v>
      </c>
      <c r="BR56" s="165">
        <f>+'EnrollAge Data'!BR56/'EnrollAge Data'!ED56</f>
        <v>0.37820819783439946</v>
      </c>
      <c r="BS56" s="165">
        <f>+'EnrollAge Data'!BS56/'EnrollAge Data'!EE56</f>
        <v>0.38836976552839114</v>
      </c>
      <c r="BT56" s="165">
        <f>+'EnrollAge Data'!BT56/'EnrollAge Data'!EF56</f>
        <v>0.3750357691953265</v>
      </c>
      <c r="BU56" s="165">
        <f>+'EnrollAge Data'!BU56/'EnrollAge Data'!EG56</f>
        <v>0.34490761147976506</v>
      </c>
      <c r="BV56" s="165">
        <f>+'EnrollAge Data'!BV56/'EnrollAge Data'!EH56</f>
        <v>0.31726464520044889</v>
      </c>
      <c r="BW56" s="165">
        <f>+'EnrollAge Data'!BW56/'EnrollAge Data'!EI56</f>
        <v>0.32908628929433026</v>
      </c>
      <c r="BX56" s="165">
        <f>+'EnrollAge Data'!BX56/'EnrollAge Data'!EJ56</f>
        <v>0.32387958025426555</v>
      </c>
      <c r="BY56" s="165">
        <f>+'EnrollAge Data'!BY56/'EnrollAge Data'!EK56</f>
        <v>0.3161410202733908</v>
      </c>
      <c r="BZ56" s="165">
        <f>+'EnrollAge Data'!BZ56/'EnrollAge Data'!EL56</f>
        <v>0.30986109916315396</v>
      </c>
      <c r="CA56" s="165">
        <f>+'EnrollAge Data'!CA56/'EnrollAge Data'!EM56</f>
        <v>0.31729868798485911</v>
      </c>
      <c r="CB56" s="165">
        <f>+'EnrollAge Data'!CB56/'EnrollAge Data'!EN56</f>
        <v>0.30412567573289673</v>
      </c>
      <c r="CC56" s="166">
        <f>+'EnrollAge Data'!CC56/'EnrollAge Data'!EC56</f>
        <v>1.4476096914261733E-2</v>
      </c>
      <c r="CD56" s="165">
        <f>+'EnrollAge Data'!CD56/'EnrollAge Data'!ED56</f>
        <v>1.8404031018832864E-2</v>
      </c>
      <c r="CE56" s="165">
        <f>+'EnrollAge Data'!CE56/'EnrollAge Data'!EE56</f>
        <v>2.0081413084795673E-2</v>
      </c>
      <c r="CF56" s="165">
        <f>+'EnrollAge Data'!CF56/'EnrollAge Data'!EF56</f>
        <v>2.3956873263072127E-2</v>
      </c>
      <c r="CG56" s="165">
        <f>+'EnrollAge Data'!CG56/'EnrollAge Data'!EG56</f>
        <v>2.3900689786630767E-2</v>
      </c>
      <c r="CH56" s="165">
        <f>+'EnrollAge Data'!CH56/'EnrollAge Data'!EH56</f>
        <v>2.3955997939167809E-2</v>
      </c>
      <c r="CI56" s="165">
        <f>+'EnrollAge Data'!CI56/'EnrollAge Data'!EI56</f>
        <v>2.6172523551372721E-2</v>
      </c>
      <c r="CJ56" s="165">
        <f>+'EnrollAge Data'!CJ56/'EnrollAge Data'!EJ56</f>
        <v>2.7892067960551842E-2</v>
      </c>
      <c r="CK56" s="165">
        <f>+'EnrollAge Data'!CK56/'EnrollAge Data'!EK56</f>
        <v>2.9544679583741577E-2</v>
      </c>
      <c r="CL56" s="165">
        <f>+'EnrollAge Data'!CL56/'EnrollAge Data'!EL56</f>
        <v>3.0508969637073301E-2</v>
      </c>
      <c r="CM56" s="165">
        <f>+'EnrollAge Data'!CM56/'EnrollAge Data'!EM56</f>
        <v>3.0216763433122715E-2</v>
      </c>
      <c r="CN56" s="165">
        <f>+'EnrollAge Data'!CN56/'EnrollAge Data'!EN56</f>
        <v>4.2117743369701761E-2</v>
      </c>
      <c r="CO56" s="167">
        <f>+'EnrollAge Data'!CO56/'EnrollAge Data'!EC56</f>
        <v>0.31839067578168778</v>
      </c>
      <c r="CP56" s="168">
        <f>+'EnrollAge Data'!CP56/'EnrollAge Data'!ED56</f>
        <v>0.39661222885323233</v>
      </c>
      <c r="CQ56" s="168">
        <f>+'EnrollAge Data'!CQ56/'EnrollAge Data'!EE56</f>
        <v>0.4084511786131868</v>
      </c>
      <c r="CR56" s="168">
        <f>+'EnrollAge Data'!CR56/'EnrollAge Data'!EF56</f>
        <v>0.39899264245839861</v>
      </c>
      <c r="CS56" s="168">
        <f>+'EnrollAge Data'!CS56/'EnrollAge Data'!EG56</f>
        <v>0.36880830126639585</v>
      </c>
      <c r="CT56" s="168">
        <f>+'EnrollAge Data'!CT56/'EnrollAge Data'!EH56</f>
        <v>0.3412206431396167</v>
      </c>
      <c r="CU56" s="168">
        <f>+'EnrollAge Data'!CU56/'EnrollAge Data'!EI56</f>
        <v>0.35525881284570299</v>
      </c>
      <c r="CV56" s="168">
        <f>+'EnrollAge Data'!CV56/'EnrollAge Data'!EJ56</f>
        <v>0.35177164821481743</v>
      </c>
      <c r="CW56" s="168">
        <f>+'EnrollAge Data'!CW56/'EnrollAge Data'!EK56</f>
        <v>0.34568569985713238</v>
      </c>
      <c r="CX56" s="168">
        <f>+'EnrollAge Data'!CX56/'EnrollAge Data'!EL56</f>
        <v>0.34037006880022724</v>
      </c>
      <c r="CY56" s="168">
        <f>+'EnrollAge Data'!CY56/'EnrollAge Data'!EM56</f>
        <v>0.34751545141798179</v>
      </c>
      <c r="CZ56" s="168">
        <f>+'EnrollAge Data'!CZ56/'EnrollAge Data'!EN56</f>
        <v>0.34624341910259848</v>
      </c>
      <c r="DA56" s="166">
        <f>+'EnrollAge Data'!DA56/'EnrollAge Data'!EC56</f>
        <v>3.6840009442487857E-3</v>
      </c>
      <c r="DB56" s="165">
        <f>+'EnrollAge Data'!DB56/'EnrollAge Data'!ED56</f>
        <v>2.9779985467367092E-3</v>
      </c>
      <c r="DC56" s="165">
        <f>+'EnrollAge Data'!DC56/'EnrollAge Data'!EE56</f>
        <v>4.7298500209306694E-3</v>
      </c>
      <c r="DD56" s="165">
        <f>+'EnrollAge Data'!DD56/'EnrollAge Data'!EF56</f>
        <v>4.088600903081243E-3</v>
      </c>
      <c r="DE56" s="165">
        <f>+'EnrollAge Data'!DE56/'EnrollAge Data'!EG56</f>
        <v>4.1244236886310293E-3</v>
      </c>
      <c r="DF56" s="165">
        <f>+'EnrollAge Data'!DF56/'EnrollAge Data'!EH56</f>
        <v>4.1781255366750494E-3</v>
      </c>
      <c r="DG56" s="165">
        <f>+'EnrollAge Data'!DG56/'EnrollAge Data'!EI56</f>
        <v>2.9628406578790464E-3</v>
      </c>
      <c r="DH56" s="165">
        <f>+'EnrollAge Data'!DH56/'EnrollAge Data'!EJ56</f>
        <v>1.9647384709778125E-3</v>
      </c>
      <c r="DI56" s="165">
        <f>+'EnrollAge Data'!DI56/'EnrollAge Data'!EK56</f>
        <v>1.7351294656923468E-3</v>
      </c>
      <c r="DJ56" s="165">
        <f>+'EnrollAge Data'!DJ56/'EnrollAge Data'!EL56</f>
        <v>1.7245070050594875E-3</v>
      </c>
      <c r="DK56" s="165">
        <f>+'EnrollAge Data'!DK56/'EnrollAge Data'!EM56</f>
        <v>1.7605252003509222E-3</v>
      </c>
      <c r="DL56" s="165">
        <f>+'EnrollAge Data'!DL56/'EnrollAge Data'!EN56</f>
        <v>4.6577933351211733E-3</v>
      </c>
      <c r="DM56" s="179" t="e">
        <f>+'EnrollAge Data'!DM56/'EnrollAge Data'!EA56</f>
        <v>#DIV/0!</v>
      </c>
      <c r="DN56" s="180" t="e">
        <f>+'EnrollAge Data'!DN56/'EnrollAge Data'!EB56</f>
        <v>#DIV/0!</v>
      </c>
      <c r="DO56" s="170">
        <f>+'EnrollAge Data'!DO56/'EnrollAge Data'!EC56</f>
        <v>0.17405414169931399</v>
      </c>
      <c r="DP56" s="170">
        <f>+'EnrollAge Data'!DP56/'EnrollAge Data'!ED56</f>
        <v>5.828776995556826E-2</v>
      </c>
      <c r="DQ56" s="170">
        <f>+'EnrollAge Data'!DQ56/'EnrollAge Data'!EE56</f>
        <v>4.388463592665124E-2</v>
      </c>
      <c r="DR56" s="170">
        <f>+'EnrollAge Data'!DR56/'EnrollAge Data'!EF56</f>
        <v>4.6740031913397324E-2</v>
      </c>
      <c r="DS56" s="170">
        <f>+'EnrollAge Data'!DS56/'EnrollAge Data'!EG56</f>
        <v>6.5721535877244192E-2</v>
      </c>
      <c r="DT56" s="170">
        <f>+'EnrollAge Data'!DT56/'EnrollAge Data'!EH56</f>
        <v>7.260434139237916E-2</v>
      </c>
      <c r="DU56" s="170">
        <f>+'EnrollAge Data'!DU56/'EnrollAge Data'!EI56</f>
        <v>3.2118843850041739E-2</v>
      </c>
      <c r="DV56" s="170">
        <f>+'EnrollAge Data'!DV56/'EnrollAge Data'!EJ56</f>
        <v>2.7251441409739327E-2</v>
      </c>
      <c r="DW56" s="170">
        <f>+'EnrollAge Data'!DW56/'EnrollAge Data'!EK56</f>
        <v>2.0551788435059976E-2</v>
      </c>
      <c r="DX56" s="170">
        <f>+'EnrollAge Data'!DX56/'EnrollAge Data'!EL56</f>
        <v>2.1598349914874974E-2</v>
      </c>
      <c r="DY56" s="170">
        <f>+'EnrollAge Data'!DY56/'EnrollAge Data'!EM56</f>
        <v>2.4471891726714441E-2</v>
      </c>
      <c r="DZ56" s="170">
        <f>+'EnrollAge Data'!DZ56/'EnrollAge Data'!EN56</f>
        <v>5.3352905475024344E-3</v>
      </c>
    </row>
    <row r="57" spans="1:130">
      <c r="A57" s="181" t="s">
        <v>54</v>
      </c>
      <c r="B57" s="165" t="e">
        <f>+'EnrollAge Data'!B57/'EnrollAge Data'!EA57</f>
        <v>#DIV/0!</v>
      </c>
      <c r="C57" s="165" t="e">
        <f>+'EnrollAge Data'!C57/'EnrollAge Data'!EB57</f>
        <v>#DIV/0!</v>
      </c>
      <c r="D57" s="165">
        <f>+'EnrollAge Data'!D57/'EnrollAge Data'!EC57</f>
        <v>7.6116638940330831E-3</v>
      </c>
      <c r="E57" s="165">
        <f>+'EnrollAge Data'!E57/'EnrollAge Data'!ED57</f>
        <v>9.4311634370657215E-3</v>
      </c>
      <c r="F57" s="165">
        <f>+'EnrollAge Data'!F57/'EnrollAge Data'!EE57</f>
        <v>1.1379358589705723E-2</v>
      </c>
      <c r="G57" s="165">
        <f>+'EnrollAge Data'!G57/'EnrollAge Data'!EF57</f>
        <v>9.7318644120919593E-3</v>
      </c>
      <c r="H57" s="165">
        <f>+'EnrollAge Data'!H57/'EnrollAge Data'!EG57</f>
        <v>1.3824448442382351E-2</v>
      </c>
      <c r="I57" s="165">
        <f>+'EnrollAge Data'!I57/'EnrollAge Data'!EH57</f>
        <v>1.5469545293782964E-2</v>
      </c>
      <c r="J57" s="165">
        <f>+'EnrollAge Data'!J57/'EnrollAge Data'!EI57</f>
        <v>2.462360648201356E-2</v>
      </c>
      <c r="K57" s="165">
        <f>+'EnrollAge Data'!K57/'EnrollAge Data'!EJ57</f>
        <v>2.8615168901034438E-2</v>
      </c>
      <c r="L57" s="165">
        <f>+'EnrollAge Data'!L57/'EnrollAge Data'!EK57</f>
        <v>1.7151179231943894E-2</v>
      </c>
      <c r="M57" s="165">
        <f>+'EnrollAge Data'!M57/'EnrollAge Data'!EL57</f>
        <v>1.3151518414818006E-2</v>
      </c>
      <c r="N57" s="165">
        <f>+'EnrollAge Data'!N57/'EnrollAge Data'!EM57</f>
        <v>1.5185166055472342E-2</v>
      </c>
      <c r="O57" s="165">
        <f>+'EnrollAge Data'!O57/'EnrollAge Data'!EN57</f>
        <v>1.7167892687148422E-2</v>
      </c>
      <c r="P57" s="166" t="e">
        <f>+'EnrollAge Data'!P57/'EnrollAge Data'!EA57</f>
        <v>#DIV/0!</v>
      </c>
      <c r="Q57" s="165" t="e">
        <f>+'EnrollAge Data'!Q57/'EnrollAge Data'!EB57</f>
        <v>#DIV/0!</v>
      </c>
      <c r="R57" s="165">
        <f>+'EnrollAge Data'!R57/'EnrollAge Data'!EC57</f>
        <v>0.5594808374399699</v>
      </c>
      <c r="S57" s="165">
        <f>+'EnrollAge Data'!S57/'EnrollAge Data'!ED57</f>
        <v>0.55831238386708926</v>
      </c>
      <c r="T57" s="165">
        <f>+'EnrollAge Data'!T57/'EnrollAge Data'!EE57</f>
        <v>0.52181821008285789</v>
      </c>
      <c r="U57" s="165">
        <f>+'EnrollAge Data'!U57/'EnrollAge Data'!EF57</f>
        <v>0.5682405854789927</v>
      </c>
      <c r="V57" s="165">
        <f>+'EnrollAge Data'!V57/'EnrollAge Data'!EG57</f>
        <v>0.57885932519016503</v>
      </c>
      <c r="W57" s="165">
        <f>+'EnrollAge Data'!W57/'EnrollAge Data'!EH57</f>
        <v>0.59081053651335513</v>
      </c>
      <c r="X57" s="165">
        <f>+'EnrollAge Data'!X57/'EnrollAge Data'!EI57</f>
        <v>0.6075738420871164</v>
      </c>
      <c r="Y57" s="165">
        <f>+'EnrollAge Data'!Y57/'EnrollAge Data'!EJ57</f>
        <v>0.63395475941796742</v>
      </c>
      <c r="Z57" s="165">
        <f>+'EnrollAge Data'!Z57/'EnrollAge Data'!EK57</f>
        <v>0.65433233414399639</v>
      </c>
      <c r="AA57" s="165">
        <f>+'EnrollAge Data'!AA57/'EnrollAge Data'!EL57</f>
        <v>0.6521780099073875</v>
      </c>
      <c r="AB57" s="165">
        <f>+'EnrollAge Data'!AB57/'EnrollAge Data'!EM57</f>
        <v>0.64187025463560765</v>
      </c>
      <c r="AC57" s="165">
        <f>+'EnrollAge Data'!AC57/'EnrollAge Data'!EN57</f>
        <v>0.5615426222414539</v>
      </c>
      <c r="AD57" s="166" t="e">
        <f>+'EnrollAge Data'!AD57/'EnrollAge Data'!EA57</f>
        <v>#DIV/0!</v>
      </c>
      <c r="AE57" s="165" t="e">
        <f>+'EnrollAge Data'!AE57/'EnrollAge Data'!EB57</f>
        <v>#DIV/0!</v>
      </c>
      <c r="AF57" s="165">
        <f>+'EnrollAge Data'!AF57/'EnrollAge Data'!EC57</f>
        <v>0.22039298157506512</v>
      </c>
      <c r="AG57" s="165">
        <f>+'EnrollAge Data'!AG57/'EnrollAge Data'!ED57</f>
        <v>0.2097184704026982</v>
      </c>
      <c r="AH57" s="165">
        <f>+'EnrollAge Data'!AH57/'EnrollAge Data'!EE57</f>
        <v>0.2088236665785751</v>
      </c>
      <c r="AI57" s="165">
        <f>+'EnrollAge Data'!AI57/'EnrollAge Data'!EF57</f>
        <v>0.18937173841500682</v>
      </c>
      <c r="AJ57" s="165">
        <f>+'EnrollAge Data'!AJ57/'EnrollAge Data'!EG57</f>
        <v>0.18300034718934444</v>
      </c>
      <c r="AK57" s="165">
        <f>+'EnrollAge Data'!AK57/'EnrollAge Data'!EH57</f>
        <v>0.14943642262920762</v>
      </c>
      <c r="AL57" s="165">
        <f>+'EnrollAge Data'!AL57/'EnrollAge Data'!EI57</f>
        <v>0.16322836455579817</v>
      </c>
      <c r="AM57" s="165">
        <f>+'EnrollAge Data'!AM57/'EnrollAge Data'!EJ57</f>
        <v>0.15699712417552544</v>
      </c>
      <c r="AN57" s="165">
        <f>+'EnrollAge Data'!AN57/'EnrollAge Data'!EK57</f>
        <v>0.15902663876477574</v>
      </c>
      <c r="AO57" s="165">
        <f>+'EnrollAge Data'!AO57/'EnrollAge Data'!EL57</f>
        <v>0.17162933448201595</v>
      </c>
      <c r="AP57" s="165">
        <f>+'EnrollAge Data'!AP57/'EnrollAge Data'!EM57</f>
        <v>0.19363669231961159</v>
      </c>
      <c r="AQ57" s="166" t="e">
        <f>+'EnrollAge Data'!AQ57/'EnrollAge Data'!EA57</f>
        <v>#DIV/0!</v>
      </c>
      <c r="AR57" s="165" t="e">
        <f>+'EnrollAge Data'!AR57/'EnrollAge Data'!EB57</f>
        <v>#DIV/0!</v>
      </c>
      <c r="AS57" s="165">
        <f>+'EnrollAge Data'!AS57/'EnrollAge Data'!EC57</f>
        <v>0.15907592830911202</v>
      </c>
      <c r="AT57" s="165">
        <f>+'EnrollAge Data'!AT57/'EnrollAge Data'!ED57</f>
        <v>0.18475087050887684</v>
      </c>
      <c r="AU57" s="165">
        <f>+'EnrollAge Data'!AU57/'EnrollAge Data'!EE57</f>
        <v>0.19711785098014831</v>
      </c>
      <c r="AV57" s="165">
        <f>+'EnrollAge Data'!AV57/'EnrollAge Data'!EF57</f>
        <v>0.18783595304884737</v>
      </c>
      <c r="AW57" s="165">
        <f>+'EnrollAge Data'!AW57/'EnrollAge Data'!EG57</f>
        <v>0.19011772875043398</v>
      </c>
      <c r="AX57" s="165">
        <f>+'EnrollAge Data'!AX57/'EnrollAge Data'!EH57</f>
        <v>0.17394780950623548</v>
      </c>
      <c r="AY57" s="165">
        <f>+'EnrollAge Data'!AY57/'EnrollAge Data'!EI57</f>
        <v>0.16738018618549591</v>
      </c>
      <c r="AZ57" s="165">
        <f>+'EnrollAge Data'!AZ57/'EnrollAge Data'!EJ57</f>
        <v>0.15349176598514871</v>
      </c>
      <c r="BA57" s="165">
        <f>+'EnrollAge Data'!BA57/'EnrollAge Data'!EK57</f>
        <v>0.15728748373960749</v>
      </c>
      <c r="BB57" s="165">
        <f>+'EnrollAge Data'!BB57/'EnrollAge Data'!EL57</f>
        <v>0.15379334482015938</v>
      </c>
      <c r="BC57" s="165">
        <f>+'EnrollAge Data'!BC57/'EnrollAge Data'!EM57</f>
        <v>0.14531790713289602</v>
      </c>
      <c r="BD57" s="166" t="e">
        <f>+'EnrollAge Data'!BD57/'EnrollAge Data'!EA57</f>
        <v>#DIV/0!</v>
      </c>
      <c r="BE57" s="165" t="e">
        <f>+'EnrollAge Data'!BE57/'EnrollAge Data'!EB57</f>
        <v>#DIV/0!</v>
      </c>
      <c r="BF57" s="165">
        <f>+'EnrollAge Data'!BF57/'EnrollAge Data'!EC57</f>
        <v>0.93894974732414704</v>
      </c>
      <c r="BG57" s="165">
        <f>+'EnrollAge Data'!BG57/'EnrollAge Data'!ED57</f>
        <v>0.9527817247786643</v>
      </c>
      <c r="BH57" s="165">
        <f>+'EnrollAge Data'!BH57/'EnrollAge Data'!EE57</f>
        <v>0.92775972764158132</v>
      </c>
      <c r="BI57" s="165">
        <f>+'EnrollAge Data'!BI57/'EnrollAge Data'!EF57</f>
        <v>0.94544827694284683</v>
      </c>
      <c r="BJ57" s="165">
        <f>+'EnrollAge Data'!BJ57/'EnrollAge Data'!EG57</f>
        <v>0.95197740112994356</v>
      </c>
      <c r="BK57" s="165">
        <f>+'EnrollAge Data'!BK57/'EnrollAge Data'!EH57</f>
        <v>0.91419476864879823</v>
      </c>
      <c r="BL57" s="165">
        <f>+'EnrollAge Data'!BL57/'EnrollAge Data'!EI57</f>
        <v>0.93818239282841054</v>
      </c>
      <c r="BM57" s="165">
        <f>+'EnrollAge Data'!BM57/'EnrollAge Data'!EJ57</f>
        <v>0.94444364957864169</v>
      </c>
      <c r="BN57" s="165">
        <f>+'EnrollAge Data'!BN57/'EnrollAge Data'!EK57</f>
        <v>0.97064645664837956</v>
      </c>
      <c r="BO57" s="165">
        <f>+'EnrollAge Data'!BO57/'EnrollAge Data'!EL57</f>
        <v>0.97760068920956278</v>
      </c>
      <c r="BP57" s="165">
        <f>+'EnrollAge Data'!BP57/'EnrollAge Data'!EM57</f>
        <v>0.98082485408811526</v>
      </c>
      <c r="BQ57" s="166">
        <f>+'EnrollAge Data'!BQ57/'EnrollAge Data'!EC57</f>
        <v>0.36426127624846982</v>
      </c>
      <c r="BR57" s="165">
        <f>+'EnrollAge Data'!BR57/'EnrollAge Data'!ED57</f>
        <v>0.37206252049404309</v>
      </c>
      <c r="BS57" s="165">
        <f>+'EnrollAge Data'!BS57/'EnrollAge Data'!EE57</f>
        <v>0.37923422513097144</v>
      </c>
      <c r="BT57" s="165">
        <f>+'EnrollAge Data'!BT57/'EnrollAge Data'!EF57</f>
        <v>0.34896804626161632</v>
      </c>
      <c r="BU57" s="165">
        <f>+'EnrollAge Data'!BU57/'EnrollAge Data'!EG57</f>
        <v>0.32549001041568032</v>
      </c>
      <c r="BV57" s="165">
        <f>+'EnrollAge Data'!BV57/'EnrollAge Data'!EH57</f>
        <v>0.29189155941012745</v>
      </c>
      <c r="BW57" s="165">
        <f>+'EnrollAge Data'!BW57/'EnrollAge Data'!EI57</f>
        <v>0.29785369497758879</v>
      </c>
      <c r="BX57" s="165">
        <f>+'EnrollAge Data'!BX57/'EnrollAge Data'!EJ57</f>
        <v>0.27876897543387752</v>
      </c>
      <c r="BY57" s="165">
        <f>+'EnrollAge Data'!BY57/'EnrollAge Data'!EK57</f>
        <v>0.27803857247893221</v>
      </c>
      <c r="BZ57" s="165">
        <f>+'EnrollAge Data'!BZ57/'EnrollAge Data'!EL57</f>
        <v>0.2863584966616412</v>
      </c>
      <c r="CA57" s="165">
        <f>+'EnrollAge Data'!CA57/'EnrollAge Data'!EM57</f>
        <v>0.30344506998605442</v>
      </c>
      <c r="CB57" s="165">
        <f>+'EnrollAge Data'!CB57/'EnrollAge Data'!EN57</f>
        <v>0.37219818260493293</v>
      </c>
      <c r="CC57" s="166">
        <f>+'EnrollAge Data'!CC57/'EnrollAge Data'!EC57</f>
        <v>1.3340029505006434E-2</v>
      </c>
      <c r="CD57" s="165">
        <f>+'EnrollAge Data'!CD57/'EnrollAge Data'!ED57</f>
        <v>1.9315147635182613E-2</v>
      </c>
      <c r="CE57" s="165">
        <f>+'EnrollAge Data'!CE57/'EnrollAge Data'!EE57</f>
        <v>2.1950347443530711E-2</v>
      </c>
      <c r="CF57" s="165">
        <f>+'EnrollAge Data'!CF57/'EnrollAge Data'!EF57</f>
        <v>2.5011361677453731E-2</v>
      </c>
      <c r="CG57" s="165">
        <f>+'EnrollAge Data'!CG57/'EnrollAge Data'!EG57</f>
        <v>2.7356942208755484E-2</v>
      </c>
      <c r="CH57" s="165">
        <f>+'EnrollAge Data'!CH57/'EnrollAge Data'!EH57</f>
        <v>2.8770893881379649E-2</v>
      </c>
      <c r="CI57" s="165">
        <f>+'EnrollAge Data'!CI57/'EnrollAge Data'!EI57</f>
        <v>3.0930352833007699E-2</v>
      </c>
      <c r="CJ57" s="165">
        <f>+'EnrollAge Data'!CJ57/'EnrollAge Data'!EJ57</f>
        <v>2.9788390825976851E-2</v>
      </c>
      <c r="CK57" s="165">
        <f>+'EnrollAge Data'!CK57/'EnrollAge Data'!EK57</f>
        <v>3.6338442395792092E-2</v>
      </c>
      <c r="CL57" s="165">
        <f>+'EnrollAge Data'!CL57/'EnrollAge Data'!EL57</f>
        <v>3.6789252638380357E-2</v>
      </c>
      <c r="CM57" s="165">
        <f>+'EnrollAge Data'!CM57/'EnrollAge Data'!EM57</f>
        <v>3.3663033934197617E-2</v>
      </c>
      <c r="CN57" s="165">
        <f>+'EnrollAge Data'!CN57/'EnrollAge Data'!EN57</f>
        <v>4.2297706620510599E-2</v>
      </c>
      <c r="CO57" s="167">
        <f>+'EnrollAge Data'!CO57/'EnrollAge Data'!EC57</f>
        <v>0.37760130575347628</v>
      </c>
      <c r="CP57" s="168">
        <f>+'EnrollAge Data'!CP57/'EnrollAge Data'!ED57</f>
        <v>0.3913776681292257</v>
      </c>
      <c r="CQ57" s="168">
        <f>+'EnrollAge Data'!CQ57/'EnrollAge Data'!EE57</f>
        <v>0.40118457257450213</v>
      </c>
      <c r="CR57" s="168">
        <f>+'EnrollAge Data'!CR57/'EnrollAge Data'!EF57</f>
        <v>0.37397940793907009</v>
      </c>
      <c r="CS57" s="168">
        <f>+'EnrollAge Data'!CS57/'EnrollAge Data'!EG57</f>
        <v>0.35284695262443583</v>
      </c>
      <c r="CT57" s="168">
        <f>+'EnrollAge Data'!CT57/'EnrollAge Data'!EH57</f>
        <v>0.32066245329150711</v>
      </c>
      <c r="CU57" s="168">
        <f>+'EnrollAge Data'!CU57/'EnrollAge Data'!EI57</f>
        <v>0.3287840478105965</v>
      </c>
      <c r="CV57" s="168">
        <f>+'EnrollAge Data'!CV57/'EnrollAge Data'!EJ57</f>
        <v>0.30855736625985436</v>
      </c>
      <c r="CW57" s="168">
        <f>+'EnrollAge Data'!CW57/'EnrollAge Data'!EK57</f>
        <v>0.3143770148747243</v>
      </c>
      <c r="CX57" s="168">
        <f>+'EnrollAge Data'!CX57/'EnrollAge Data'!EL57</f>
        <v>0.32314774930002155</v>
      </c>
      <c r="CY57" s="168">
        <f>+'EnrollAge Data'!CY57/'EnrollAge Data'!EM57</f>
        <v>0.33710810392025203</v>
      </c>
      <c r="CZ57" s="168">
        <f>+'EnrollAge Data'!CZ57/'EnrollAge Data'!EN57</f>
        <v>0.4144958892254435</v>
      </c>
      <c r="DA57" s="166">
        <f>+'EnrollAge Data'!DA57/'EnrollAge Data'!EC57</f>
        <v>1.8676041307009008E-3</v>
      </c>
      <c r="DB57" s="165">
        <f>+'EnrollAge Data'!DB57/'EnrollAge Data'!ED57</f>
        <v>3.0916727823493591E-3</v>
      </c>
      <c r="DC57" s="165">
        <f>+'EnrollAge Data'!DC57/'EnrollAge Data'!EE57</f>
        <v>4.7569449842212444E-3</v>
      </c>
      <c r="DD57" s="165">
        <f>+'EnrollAge Data'!DD57/'EnrollAge Data'!EF57</f>
        <v>3.2282835247841282E-3</v>
      </c>
      <c r="DE57" s="165">
        <f>+'EnrollAge Data'!DE57/'EnrollAge Data'!EG57</f>
        <v>3.0221254300413472E-3</v>
      </c>
      <c r="DF57" s="165">
        <f>+'EnrollAge Data'!DF57/'EnrollAge Data'!EH57</f>
        <v>2.7217788439359691E-3</v>
      </c>
      <c r="DG57" s="165">
        <f>+'EnrollAge Data'!DG57/'EnrollAge Data'!EI57</f>
        <v>1.8245029306976209E-3</v>
      </c>
      <c r="DH57" s="165">
        <f>+'EnrollAge Data'!DH57/'EnrollAge Data'!EJ57</f>
        <v>1.9315239008198246E-3</v>
      </c>
      <c r="DI57" s="165">
        <f>+'EnrollAge Data'!DI57/'EnrollAge Data'!EK57</f>
        <v>1.937107629658956E-3</v>
      </c>
      <c r="DJ57" s="165">
        <f>+'EnrollAge Data'!DJ57/'EnrollAge Data'!EL57</f>
        <v>2.2749300021537799E-3</v>
      </c>
      <c r="DK57" s="165">
        <f>+'EnrollAge Data'!DK57/'EnrollAge Data'!EM57</f>
        <v>1.8464955322555652E-3</v>
      </c>
      <c r="DL57" s="165">
        <f>+'EnrollAge Data'!DL57/'EnrollAge Data'!EN57</f>
        <v>2.2609260060579834E-3</v>
      </c>
      <c r="DM57" s="179" t="e">
        <f>+'EnrollAge Data'!DM57/'EnrollAge Data'!EA57</f>
        <v>#DIV/0!</v>
      </c>
      <c r="DN57" s="180" t="e">
        <f>+'EnrollAge Data'!DN57/'EnrollAge Data'!EB57</f>
        <v>#DIV/0!</v>
      </c>
      <c r="DO57" s="170">
        <f>+'EnrollAge Data'!DO57/'EnrollAge Data'!EC57</f>
        <v>5.3438588781819896E-2</v>
      </c>
      <c r="DP57" s="170">
        <f>+'EnrollAge Data'!DP57/'EnrollAge Data'!ED57</f>
        <v>3.7787111784269946E-2</v>
      </c>
      <c r="DQ57" s="170">
        <f>+'EnrollAge Data'!DQ57/'EnrollAge Data'!EE57</f>
        <v>6.0860913768712985E-2</v>
      </c>
      <c r="DR57" s="170">
        <f>+'EnrollAge Data'!DR57/'EnrollAge Data'!EF57</f>
        <v>4.4819858645061196E-2</v>
      </c>
      <c r="DS57" s="170">
        <f>+'EnrollAge Data'!DS57/'EnrollAge Data'!EG57</f>
        <v>3.419815042767415E-2</v>
      </c>
      <c r="DT57" s="170">
        <f>+'EnrollAge Data'!DT57/'EnrollAge Data'!EH57</f>
        <v>7.0335686057418773E-2</v>
      </c>
      <c r="DU57" s="170">
        <f>+'EnrollAge Data'!DU57/'EnrollAge Data'!EI57</f>
        <v>3.7194000689575908E-2</v>
      </c>
      <c r="DV57" s="170">
        <f>+'EnrollAge Data'!DV57/'EnrollAge Data'!EJ57</f>
        <v>2.6941181520323924E-2</v>
      </c>
      <c r="DW57" s="170">
        <f>+'EnrollAge Data'!DW57/'EnrollAge Data'!EK57</f>
        <v>1.2202364119676489E-2</v>
      </c>
      <c r="DX57" s="170">
        <f>+'EnrollAge Data'!DX57/'EnrollAge Data'!EL57</f>
        <v>9.2477923756192123E-3</v>
      </c>
      <c r="DY57" s="170">
        <f>+'EnrollAge Data'!DY57/'EnrollAge Data'!EM57</f>
        <v>3.9899798564123753E-3</v>
      </c>
      <c r="DZ57" s="170">
        <f>+'EnrollAge Data'!DZ57/'EnrollAge Data'!EN57</f>
        <v>4.5326698398961487E-3</v>
      </c>
    </row>
    <row r="58" spans="1:130" s="30" customFormat="1">
      <c r="A58" s="149" t="s">
        <v>55</v>
      </c>
      <c r="B58" s="165" t="e">
        <f>+'EnrollAge Data'!B58/'EnrollAge Data'!EA58</f>
        <v>#DIV/0!</v>
      </c>
      <c r="C58" s="165" t="e">
        <f>+'EnrollAge Data'!C58/'EnrollAge Data'!EB58</f>
        <v>#DIV/0!</v>
      </c>
      <c r="D58" s="165">
        <f>+'EnrollAge Data'!D58/'EnrollAge Data'!EC58</f>
        <v>1.0854232911755565E-2</v>
      </c>
      <c r="E58" s="165">
        <f>+'EnrollAge Data'!E58/'EnrollAge Data'!ED58</f>
        <v>1.1652799864114121E-2</v>
      </c>
      <c r="F58" s="165">
        <f>+'EnrollAge Data'!F58/'EnrollAge Data'!EE58</f>
        <v>1.0046179055563832E-2</v>
      </c>
      <c r="G58" s="165">
        <f>+'EnrollAge Data'!G58/'EnrollAge Data'!EF58</f>
        <v>8.2951374285073973E-3</v>
      </c>
      <c r="H58" s="165">
        <f>+'EnrollAge Data'!H58/'EnrollAge Data'!EG58</f>
        <v>1.078547938657397E-2</v>
      </c>
      <c r="I58" s="165">
        <f>+'EnrollAge Data'!I58/'EnrollAge Data'!EH58</f>
        <v>1.0692424684061216E-2</v>
      </c>
      <c r="J58" s="165">
        <f>+'EnrollAge Data'!J58/'EnrollAge Data'!EI58</f>
        <v>1.2991369501277399E-2</v>
      </c>
      <c r="K58" s="165">
        <f>+'EnrollAge Data'!K58/'EnrollAge Data'!EJ58</f>
        <v>1.4935827553336599E-2</v>
      </c>
      <c r="L58" s="165">
        <f>+'EnrollAge Data'!L58/'EnrollAge Data'!EK58</f>
        <v>1.61477485080475E-2</v>
      </c>
      <c r="M58" s="165">
        <f>+'EnrollAge Data'!M58/'EnrollAge Data'!EL58</f>
        <v>1.5375194503407951E-2</v>
      </c>
      <c r="N58" s="165">
        <f>+'EnrollAge Data'!N58/'EnrollAge Data'!EM58</f>
        <v>1.652056338028169E-2</v>
      </c>
      <c r="O58" s="165">
        <f>+'EnrollAge Data'!O58/'EnrollAge Data'!EN58</f>
        <v>1.7180887950034217E-2</v>
      </c>
      <c r="P58" s="166" t="e">
        <f>+'EnrollAge Data'!P58/'EnrollAge Data'!EA58</f>
        <v>#DIV/0!</v>
      </c>
      <c r="Q58" s="165" t="e">
        <f>+'EnrollAge Data'!Q58/'EnrollAge Data'!EB58</f>
        <v>#DIV/0!</v>
      </c>
      <c r="R58" s="165">
        <f>+'EnrollAge Data'!R58/'EnrollAge Data'!EC58</f>
        <v>0.52767948932507713</v>
      </c>
      <c r="S58" s="165">
        <f>+'EnrollAge Data'!S58/'EnrollAge Data'!ED58</f>
        <v>0.49989603558804324</v>
      </c>
      <c r="T58" s="165">
        <f>+'EnrollAge Data'!T58/'EnrollAge Data'!EE58</f>
        <v>0.52304781766721287</v>
      </c>
      <c r="U58" s="165">
        <f>+'EnrollAge Data'!U58/'EnrollAge Data'!EF58</f>
        <v>0.54371525144827204</v>
      </c>
      <c r="V58" s="165">
        <f>+'EnrollAge Data'!V58/'EnrollAge Data'!EG58</f>
        <v>0.55730220822479781</v>
      </c>
      <c r="W58" s="165">
        <f>+'EnrollAge Data'!W58/'EnrollAge Data'!EH58</f>
        <v>0.58155246502956648</v>
      </c>
      <c r="X58" s="165">
        <f>+'EnrollAge Data'!X58/'EnrollAge Data'!EI58</f>
        <v>0.58269284441486502</v>
      </c>
      <c r="Y58" s="165">
        <f>+'EnrollAge Data'!Y58/'EnrollAge Data'!EJ58</f>
        <v>0.59485251133616668</v>
      </c>
      <c r="Z58" s="165">
        <f>+'EnrollAge Data'!Z58/'EnrollAge Data'!EK58</f>
        <v>0.60921142524162597</v>
      </c>
      <c r="AA58" s="165">
        <f>+'EnrollAge Data'!AA58/'EnrollAge Data'!EL58</f>
        <v>0.61856996296152433</v>
      </c>
      <c r="AB58" s="165">
        <f>+'EnrollAge Data'!AB58/'EnrollAge Data'!EM58</f>
        <v>0.61916619718309862</v>
      </c>
      <c r="AC58" s="165">
        <f>+'EnrollAge Data'!AC58/'EnrollAge Data'!EN58</f>
        <v>0.62694563772059719</v>
      </c>
      <c r="AD58" s="166" t="e">
        <f>+'EnrollAge Data'!AD58/'EnrollAge Data'!EA58</f>
        <v>#DIV/0!</v>
      </c>
      <c r="AE58" s="165" t="e">
        <f>+'EnrollAge Data'!AE58/'EnrollAge Data'!EB58</f>
        <v>#DIV/0!</v>
      </c>
      <c r="AF58" s="165">
        <f>+'EnrollAge Data'!AF58/'EnrollAge Data'!EC58</f>
        <v>0.25302436225404645</v>
      </c>
      <c r="AG58" s="165">
        <f>+'EnrollAge Data'!AG58/'EnrollAge Data'!ED58</f>
        <v>0.2481557299033863</v>
      </c>
      <c r="AH58" s="165">
        <f>+'EnrollAge Data'!AH58/'EnrollAge Data'!EE58</f>
        <v>0.25580515417845973</v>
      </c>
      <c r="AI58" s="165">
        <f>+'EnrollAge Data'!AI58/'EnrollAge Data'!EF58</f>
        <v>0.2393156358121529</v>
      </c>
      <c r="AJ58" s="165">
        <f>+'EnrollAge Data'!AJ58/'EnrollAge Data'!EG58</f>
        <v>0.21597884654365471</v>
      </c>
      <c r="AK58" s="165">
        <f>+'EnrollAge Data'!AK58/'EnrollAge Data'!EH58</f>
        <v>0.21526837841659766</v>
      </c>
      <c r="AL58" s="165">
        <f>+'EnrollAge Data'!AL58/'EnrollAge Data'!EI58</f>
        <v>0.21464340153287961</v>
      </c>
      <c r="AM58" s="165">
        <f>+'EnrollAge Data'!AM58/'EnrollAge Data'!EJ58</f>
        <v>0.21003639159675372</v>
      </c>
      <c r="AN58" s="165">
        <f>+'EnrollAge Data'!AN58/'EnrollAge Data'!EK58</f>
        <v>0.20763256776578856</v>
      </c>
      <c r="AO58" s="165">
        <f>+'EnrollAge Data'!AO58/'EnrollAge Data'!EL58</f>
        <v>0.20894635704542183</v>
      </c>
      <c r="AP58" s="165">
        <f>+'EnrollAge Data'!AP58/'EnrollAge Data'!EM58</f>
        <v>0.21355042253521125</v>
      </c>
      <c r="AQ58" s="166" t="e">
        <f>+'EnrollAge Data'!AQ58/'EnrollAge Data'!EA58</f>
        <v>#DIV/0!</v>
      </c>
      <c r="AR58" s="165" t="e">
        <f>+'EnrollAge Data'!AR58/'EnrollAge Data'!EB58</f>
        <v>#DIV/0!</v>
      </c>
      <c r="AS58" s="165">
        <f>+'EnrollAge Data'!AS58/'EnrollAge Data'!EC58</f>
        <v>0.18661689817581945</v>
      </c>
      <c r="AT58" s="165">
        <f>+'EnrollAge Data'!AT58/'EnrollAge Data'!ED58</f>
        <v>0.19151123254935382</v>
      </c>
      <c r="AU58" s="165">
        <f>+'EnrollAge Data'!AU58/'EnrollAge Data'!EE58</f>
        <v>0.19966036049456279</v>
      </c>
      <c r="AV58" s="165">
        <f>+'EnrollAge Data'!AV58/'EnrollAge Data'!EF58</f>
        <v>0.1956448993500812</v>
      </c>
      <c r="AW58" s="165">
        <f>+'EnrollAge Data'!AW58/'EnrollAge Data'!EG58</f>
        <v>0.18797290469750738</v>
      </c>
      <c r="AX58" s="165">
        <f>+'EnrollAge Data'!AX58/'EnrollAge Data'!EH58</f>
        <v>0.18165000995650882</v>
      </c>
      <c r="AY58" s="165">
        <f>+'EnrollAge Data'!AY58/'EnrollAge Data'!EI58</f>
        <v>0.17952027737821766</v>
      </c>
      <c r="AZ58" s="165">
        <f>+'EnrollAge Data'!AZ58/'EnrollAge Data'!EJ58</f>
        <v>0.17102997171883147</v>
      </c>
      <c r="BA58" s="165">
        <f>+'EnrollAge Data'!BA58/'EnrollAge Data'!EK58</f>
        <v>0.15928979042337291</v>
      </c>
      <c r="BB58" s="165">
        <f>+'EnrollAge Data'!BB58/'EnrollAge Data'!EL58</f>
        <v>0.1497899020456846</v>
      </c>
      <c r="BC58" s="165">
        <f>+'EnrollAge Data'!BC58/'EnrollAge Data'!EM58</f>
        <v>0.14652394366197183</v>
      </c>
      <c r="BD58" s="166" t="e">
        <f>+'EnrollAge Data'!BD58/'EnrollAge Data'!EA58</f>
        <v>#DIV/0!</v>
      </c>
      <c r="BE58" s="165" t="e">
        <f>+'EnrollAge Data'!BE58/'EnrollAge Data'!EB58</f>
        <v>#DIV/0!</v>
      </c>
      <c r="BF58" s="165">
        <f>+'EnrollAge Data'!BF58/'EnrollAge Data'!EC58</f>
        <v>0.96732074975494298</v>
      </c>
      <c r="BG58" s="165">
        <f>+'EnrollAge Data'!BG58/'EnrollAge Data'!ED58</f>
        <v>0.93956299804078336</v>
      </c>
      <c r="BH58" s="165">
        <f>+'EnrollAge Data'!BH58/'EnrollAge Data'!EE58</f>
        <v>0.97851333234023541</v>
      </c>
      <c r="BI58" s="165">
        <f>+'EnrollAge Data'!BI58/'EnrollAge Data'!EF58</f>
        <v>0.97867578661050614</v>
      </c>
      <c r="BJ58" s="165">
        <f>+'EnrollAge Data'!BJ58/'EnrollAge Data'!EG58</f>
        <v>0.96125395946595993</v>
      </c>
      <c r="BK58" s="165">
        <f>+'EnrollAge Data'!BK58/'EnrollAge Data'!EH58</f>
        <v>0.97847085340267292</v>
      </c>
      <c r="BL58" s="165">
        <f>+'EnrollAge Data'!BL58/'EnrollAge Data'!EI58</f>
        <v>0.97685652332596229</v>
      </c>
      <c r="BM58" s="165">
        <f>+'EnrollAge Data'!BM58/'EnrollAge Data'!EJ58</f>
        <v>0.97591887465175187</v>
      </c>
      <c r="BN58" s="165">
        <f>+'EnrollAge Data'!BN58/'EnrollAge Data'!EK58</f>
        <v>0.97613378343078749</v>
      </c>
      <c r="BO58" s="165">
        <f>+'EnrollAge Data'!BO58/'EnrollAge Data'!EL58</f>
        <v>0.97730622205263074</v>
      </c>
      <c r="BP58" s="165">
        <f>+'EnrollAge Data'!BP58/'EnrollAge Data'!EM58</f>
        <v>0.97924056338028165</v>
      </c>
      <c r="BQ58" s="166">
        <f>+'EnrollAge Data'!BQ58/'EnrollAge Data'!EC58</f>
        <v>0.40884177684270928</v>
      </c>
      <c r="BR58" s="165">
        <f>+'EnrollAge Data'!BR58/'EnrollAge Data'!ED58</f>
        <v>0.40780406661922375</v>
      </c>
      <c r="BS58" s="165">
        <f>+'EnrollAge Data'!BS58/'EnrollAge Data'!EE58</f>
        <v>0.4216594667063906</v>
      </c>
      <c r="BT58" s="165">
        <f>+'EnrollAge Data'!BT58/'EnrollAge Data'!EF58</f>
        <v>0.3983968464969776</v>
      </c>
      <c r="BU58" s="165">
        <f>+'EnrollAge Data'!BU58/'EnrollAge Data'!EG58</f>
        <v>0.38513691356792129</v>
      </c>
      <c r="BV58" s="165">
        <f>+'EnrollAge Data'!BV58/'EnrollAge Data'!EH58</f>
        <v>0.36026112026596863</v>
      </c>
      <c r="BW58" s="165">
        <f>+'EnrollAge Data'!BW58/'EnrollAge Data'!EI58</f>
        <v>0.35626033190922946</v>
      </c>
      <c r="BX58" s="165">
        <f>+'EnrollAge Data'!BX58/'EnrollAge Data'!EJ58</f>
        <v>0.34385845722802416</v>
      </c>
      <c r="BY58" s="165">
        <f>+'EnrollAge Data'!BY58/'EnrollAge Data'!EK58</f>
        <v>0.33085679265376655</v>
      </c>
      <c r="BZ58" s="165">
        <f>+'EnrollAge Data'!BZ58/'EnrollAge Data'!EL58</f>
        <v>0.32319897270211789</v>
      </c>
      <c r="CA58" s="165">
        <f>+'EnrollAge Data'!CA58/'EnrollAge Data'!EM58</f>
        <v>0.32433577464788732</v>
      </c>
      <c r="CB58" s="165">
        <f>+'EnrollAge Data'!CB58/'EnrollAge Data'!EN58</f>
        <v>0.30841604892216073</v>
      </c>
      <c r="CC58" s="166">
        <f>+'EnrollAge Data'!CC58/'EnrollAge Data'!EC58</f>
        <v>2.4188921031869367E-2</v>
      </c>
      <c r="CD58" s="165">
        <f>+'EnrollAge Data'!CD58/'EnrollAge Data'!ED58</f>
        <v>2.5545959591522362E-2</v>
      </c>
      <c r="CE58" s="165">
        <f>+'EnrollAge Data'!CE58/'EnrollAge Data'!EE58</f>
        <v>2.6813645166095634E-2</v>
      </c>
      <c r="CF58" s="165">
        <f>+'EnrollAge Data'!CF58/'EnrollAge Data'!EF58</f>
        <v>2.9699170793257054E-2</v>
      </c>
      <c r="CG58" s="165">
        <f>+'EnrollAge Data'!CG58/'EnrollAge Data'!EG58</f>
        <v>3.1202255723262448E-2</v>
      </c>
      <c r="CH58" s="165">
        <f>+'EnrollAge Data'!CH58/'EnrollAge Data'!EH58</f>
        <v>3.1609751029560727E-2</v>
      </c>
      <c r="CI58" s="165">
        <f>+'EnrollAge Data'!CI58/'EnrollAge Data'!EI58</f>
        <v>3.3368041392043628E-2</v>
      </c>
      <c r="CJ58" s="165">
        <f>+'EnrollAge Data'!CJ58/'EnrollAge Data'!EJ58</f>
        <v>3.3431817104577127E-2</v>
      </c>
      <c r="CK58" s="165">
        <f>+'EnrollAge Data'!CK58/'EnrollAge Data'!EK58</f>
        <v>3.2549179174955291E-2</v>
      </c>
      <c r="CL58" s="165">
        <f>+'EnrollAge Data'!CL58/'EnrollAge Data'!EL58</f>
        <v>3.2263002881278091E-2</v>
      </c>
      <c r="CM58" s="165">
        <f>+'EnrollAge Data'!CM58/'EnrollAge Data'!EM58</f>
        <v>3.2572394366197181E-2</v>
      </c>
      <c r="CN58" s="165">
        <f>+'EnrollAge Data'!CN58/'EnrollAge Data'!EN58</f>
        <v>3.189003499344302E-2</v>
      </c>
      <c r="CO58" s="167">
        <f>+'EnrollAge Data'!CO58/'EnrollAge Data'!EC58</f>
        <v>0.4330306978745786</v>
      </c>
      <c r="CP58" s="168">
        <f>+'EnrollAge Data'!CP58/'EnrollAge Data'!ED58</f>
        <v>0.43335002621074609</v>
      </c>
      <c r="CQ58" s="168">
        <f>+'EnrollAge Data'!CQ58/'EnrollAge Data'!EE58</f>
        <v>0.44847311187248623</v>
      </c>
      <c r="CR58" s="168">
        <f>+'EnrollAge Data'!CR58/'EnrollAge Data'!EF58</f>
        <v>0.42809601729023466</v>
      </c>
      <c r="CS58" s="168">
        <f>+'EnrollAge Data'!CS58/'EnrollAge Data'!EG58</f>
        <v>0.41633916929118375</v>
      </c>
      <c r="CT58" s="168">
        <f>+'EnrollAge Data'!CT58/'EnrollAge Data'!EH58</f>
        <v>0.39187087129552939</v>
      </c>
      <c r="CU58" s="168">
        <f>+'EnrollAge Data'!CU58/'EnrollAge Data'!EI58</f>
        <v>0.38962837330127309</v>
      </c>
      <c r="CV58" s="168">
        <f>+'EnrollAge Data'!CV58/'EnrollAge Data'!EJ58</f>
        <v>0.37729027433260126</v>
      </c>
      <c r="CW58" s="168">
        <f>+'EnrollAge Data'!CW58/'EnrollAge Data'!EK58</f>
        <v>0.36340597182872186</v>
      </c>
      <c r="CX58" s="168">
        <f>+'EnrollAge Data'!CX58/'EnrollAge Data'!EL58</f>
        <v>0.35546197558339598</v>
      </c>
      <c r="CY58" s="168">
        <f>+'EnrollAge Data'!CY58/'EnrollAge Data'!EM58</f>
        <v>0.35690816901408451</v>
      </c>
      <c r="CZ58" s="168">
        <f>+'EnrollAge Data'!CZ58/'EnrollAge Data'!EN58</f>
        <v>0.3403060839156038</v>
      </c>
      <c r="DA58" s="166">
        <f>+'EnrollAge Data'!DA58/'EnrollAge Data'!EC58</f>
        <v>6.6105625552872549E-3</v>
      </c>
      <c r="DB58" s="165">
        <f>+'EnrollAge Data'!DB58/'EnrollAge Data'!ED58</f>
        <v>6.3169362419940077E-3</v>
      </c>
      <c r="DC58" s="165">
        <f>+'EnrollAge Data'!DC58/'EnrollAge Data'!EE58</f>
        <v>6.9924028005362727E-3</v>
      </c>
      <c r="DD58" s="165">
        <f>+'EnrollAge Data'!DD58/'EnrollAge Data'!EF58</f>
        <v>6.8645178719994593E-3</v>
      </c>
      <c r="DE58" s="165">
        <f>+'EnrollAge Data'!DE58/'EnrollAge Data'!EG58</f>
        <v>6.028069474824301E-3</v>
      </c>
      <c r="DF58" s="165">
        <f>+'EnrollAge Data'!DF58/'EnrollAge Data'!EH58</f>
        <v>5.0475170775770763E-3</v>
      </c>
      <c r="DG58" s="165">
        <f>+'EnrollAge Data'!DG58/'EnrollAge Data'!EI58</f>
        <v>4.5353056098241694E-3</v>
      </c>
      <c r="DH58" s="165">
        <f>+'EnrollAge Data'!DH58/'EnrollAge Data'!EJ58</f>
        <v>3.7760889829839004E-3</v>
      </c>
      <c r="DI58" s="165">
        <f>+'EnrollAge Data'!DI58/'EnrollAge Data'!EK58</f>
        <v>3.5163863604396489E-3</v>
      </c>
      <c r="DJ58" s="165">
        <f>+'EnrollAge Data'!DJ58/'EnrollAge Data'!EL58</f>
        <v>3.2742835077104464E-3</v>
      </c>
      <c r="DK58" s="165">
        <f>+'EnrollAge Data'!DK58/'EnrollAge Data'!EM58</f>
        <v>3.1661971830985913E-3</v>
      </c>
      <c r="DL58" s="165">
        <f>+'EnrollAge Data'!DL58/'EnrollAge Data'!EN58</f>
        <v>2.7555333810898087E-3</v>
      </c>
      <c r="DM58" s="179" t="e">
        <f>+'EnrollAge Data'!DM58/'EnrollAge Data'!EA58</f>
        <v>#DIV/0!</v>
      </c>
      <c r="DN58" s="180" t="e">
        <f>+'EnrollAge Data'!DN58/'EnrollAge Data'!EB58</f>
        <v>#DIV/0!</v>
      </c>
      <c r="DO58" s="170">
        <f>+'EnrollAge Data'!DO58/'EnrollAge Data'!EC58</f>
        <v>2.1825017333301455E-2</v>
      </c>
      <c r="DP58" s="170">
        <f>+'EnrollAge Data'!DP58/'EnrollAge Data'!ED58</f>
        <v>4.8784202095102543E-2</v>
      </c>
      <c r="DQ58" s="170">
        <f>+'EnrollAge Data'!DQ58/'EnrollAge Data'!EE58</f>
        <v>1.1440488604200804E-2</v>
      </c>
      <c r="DR58" s="170">
        <f>+'EnrollAge Data'!DR58/'EnrollAge Data'!EF58</f>
        <v>1.3029075960986453E-2</v>
      </c>
      <c r="DS58" s="170">
        <f>+'EnrollAge Data'!DS58/'EnrollAge Data'!EG58</f>
        <v>2.7960561147466093E-2</v>
      </c>
      <c r="DT58" s="170">
        <f>+'EnrollAge Data'!DT58/'EnrollAge Data'!EH58</f>
        <v>1.0836721913265821E-2</v>
      </c>
      <c r="DU58" s="170">
        <f>+'EnrollAge Data'!DU58/'EnrollAge Data'!EI58</f>
        <v>1.0152107172760256E-2</v>
      </c>
      <c r="DV58" s="170">
        <f>+'EnrollAge Data'!DV58/'EnrollAge Data'!EJ58</f>
        <v>9.1452977949114962E-3</v>
      </c>
      <c r="DW58" s="170">
        <f>+'EnrollAge Data'!DW58/'EnrollAge Data'!EK58</f>
        <v>7.7184680611650288E-3</v>
      </c>
      <c r="DX58" s="170">
        <f>+'EnrollAge Data'!DX58/'EnrollAge Data'!EL58</f>
        <v>7.3185834439613122E-3</v>
      </c>
      <c r="DY58" s="170">
        <f>+'EnrollAge Data'!DY58/'EnrollAge Data'!EM58</f>
        <v>4.2388732394366196E-3</v>
      </c>
      <c r="DZ58" s="170">
        <f>+'EnrollAge Data'!DZ58/'EnrollAge Data'!EN58</f>
        <v>1.2811857032675041E-2</v>
      </c>
    </row>
    <row r="59" spans="1:130" s="4" customFormat="1">
      <c r="A59" s="181" t="s">
        <v>57</v>
      </c>
      <c r="B59" s="165" t="e">
        <f>+'EnrollAge Data'!B59/'EnrollAge Data'!EA59</f>
        <v>#DIV/0!</v>
      </c>
      <c r="C59" s="165" t="e">
        <f>+'EnrollAge Data'!C59/'EnrollAge Data'!EB59</f>
        <v>#DIV/0!</v>
      </c>
      <c r="D59" s="165">
        <f>+'EnrollAge Data'!D59/'EnrollAge Data'!EC59</f>
        <v>1.0673411222605369E-2</v>
      </c>
      <c r="E59" s="165">
        <f>+'EnrollAge Data'!E59/'EnrollAge Data'!ED59</f>
        <v>1.1662370830407923E-2</v>
      </c>
      <c r="F59" s="165">
        <f>+'EnrollAge Data'!F59/'EnrollAge Data'!EE59</f>
        <v>1.4930761371155631E-2</v>
      </c>
      <c r="G59" s="165">
        <f>+'EnrollAge Data'!G59/'EnrollAge Data'!EF59</f>
        <v>2.4166635712623973E-2</v>
      </c>
      <c r="H59" s="165">
        <f>+'EnrollAge Data'!H59/'EnrollAge Data'!EG59</f>
        <v>2.6109901229895191E-2</v>
      </c>
      <c r="I59" s="165">
        <f>+'EnrollAge Data'!I59/'EnrollAge Data'!EH59</f>
        <v>3.3880887961172022E-2</v>
      </c>
      <c r="J59" s="165">
        <f>+'EnrollAge Data'!J59/'EnrollAge Data'!EI59</f>
        <v>3.5613589358548671E-2</v>
      </c>
      <c r="K59" s="165">
        <f>+'EnrollAge Data'!K59/'EnrollAge Data'!EJ59</f>
        <v>4.1076104891930344E-2</v>
      </c>
      <c r="L59" s="165">
        <f>+'EnrollAge Data'!L59/'EnrollAge Data'!EK59</f>
        <v>4.4655106406744138E-2</v>
      </c>
      <c r="M59" s="165">
        <f>+'EnrollAge Data'!M59/'EnrollAge Data'!EL59</f>
        <v>4.5825891686639586E-2</v>
      </c>
      <c r="N59" s="165">
        <f>+'EnrollAge Data'!N59/'EnrollAge Data'!EM59</f>
        <v>6.0165266573829625E-2</v>
      </c>
      <c r="O59" s="165">
        <f>+'EnrollAge Data'!O59/'EnrollAge Data'!EN59</f>
        <v>5.986827476748733E-2</v>
      </c>
      <c r="P59" s="166" t="e">
        <f>+'EnrollAge Data'!P59/'EnrollAge Data'!EA59</f>
        <v>#DIV/0!</v>
      </c>
      <c r="Q59" s="165" t="e">
        <f>+'EnrollAge Data'!Q59/'EnrollAge Data'!EB59</f>
        <v>#DIV/0!</v>
      </c>
      <c r="R59" s="165">
        <f>+'EnrollAge Data'!R59/'EnrollAge Data'!EC59</f>
        <v>0.4414140850029864</v>
      </c>
      <c r="S59" s="165">
        <f>+'EnrollAge Data'!S59/'EnrollAge Data'!ED59</f>
        <v>0.51389353551250816</v>
      </c>
      <c r="T59" s="165">
        <f>+'EnrollAge Data'!T59/'EnrollAge Data'!EE59</f>
        <v>0.53848702511857371</v>
      </c>
      <c r="U59" s="165">
        <f>+'EnrollAge Data'!U59/'EnrollAge Data'!EF59</f>
        <v>0.55116019010343864</v>
      </c>
      <c r="V59" s="165">
        <f>+'EnrollAge Data'!V59/'EnrollAge Data'!EG59</f>
        <v>0.5546353703462199</v>
      </c>
      <c r="W59" s="165">
        <f>+'EnrollAge Data'!W59/'EnrollAge Data'!EH59</f>
        <v>0.57918365957832996</v>
      </c>
      <c r="X59" s="165">
        <f>+'EnrollAge Data'!X59/'EnrollAge Data'!EI59</f>
        <v>0.59913488034228257</v>
      </c>
      <c r="Y59" s="165">
        <f>+'EnrollAge Data'!Y59/'EnrollAge Data'!EJ59</f>
        <v>0.60932087240393684</v>
      </c>
      <c r="Z59" s="165">
        <f>+'EnrollAge Data'!Z59/'EnrollAge Data'!EK59</f>
        <v>0.62718119117232018</v>
      </c>
      <c r="AA59" s="165">
        <f>+'EnrollAge Data'!AA59/'EnrollAge Data'!EL59</f>
        <v>0.61701353222965616</v>
      </c>
      <c r="AB59" s="165">
        <f>+'EnrollAge Data'!AB59/'EnrollAge Data'!EM59</f>
        <v>0.63011272995491741</v>
      </c>
      <c r="AC59" s="165">
        <f>+'EnrollAge Data'!AC59/'EnrollAge Data'!EN59</f>
        <v>0.62125238646557734</v>
      </c>
      <c r="AD59" s="166" t="e">
        <f>+'EnrollAge Data'!AD59/'EnrollAge Data'!EA59</f>
        <v>#DIV/0!</v>
      </c>
      <c r="AE59" s="165" t="e">
        <f>+'EnrollAge Data'!AE59/'EnrollAge Data'!EB59</f>
        <v>#DIV/0!</v>
      </c>
      <c r="AF59" s="165">
        <f>+'EnrollAge Data'!AF59/'EnrollAge Data'!EC59</f>
        <v>0.16443830652833008</v>
      </c>
      <c r="AG59" s="165">
        <f>+'EnrollAge Data'!AG59/'EnrollAge Data'!ED59</f>
        <v>0.22460453960729618</v>
      </c>
      <c r="AH59" s="165">
        <f>+'EnrollAge Data'!AH59/'EnrollAge Data'!EE59</f>
        <v>0.25375495433726553</v>
      </c>
      <c r="AI59" s="165">
        <f>+'EnrollAge Data'!AI59/'EnrollAge Data'!EF59</f>
        <v>0.24175530926998637</v>
      </c>
      <c r="AJ59" s="165">
        <f>+'EnrollAge Data'!AJ59/'EnrollAge Data'!EG59</f>
        <v>0.22128994364818899</v>
      </c>
      <c r="AK59" s="165">
        <f>+'EnrollAge Data'!AK59/'EnrollAge Data'!EH59</f>
        <v>0.21222374110649142</v>
      </c>
      <c r="AL59" s="165">
        <f>+'EnrollAge Data'!AL59/'EnrollAge Data'!EI59</f>
        <v>0.21764392982069769</v>
      </c>
      <c r="AM59" s="165">
        <f>+'EnrollAge Data'!AM59/'EnrollAge Data'!EJ59</f>
        <v>0.20739427175693376</v>
      </c>
      <c r="AN59" s="165">
        <f>+'EnrollAge Data'!AN59/'EnrollAge Data'!EK59</f>
        <v>0.20396125206874766</v>
      </c>
      <c r="AO59" s="165">
        <f>+'EnrollAge Data'!AO59/'EnrollAge Data'!EL59</f>
        <v>0.20708676111774305</v>
      </c>
      <c r="AP59" s="165">
        <f>+'EnrollAge Data'!AP59/'EnrollAge Data'!EM59</f>
        <v>0.20322736083409876</v>
      </c>
      <c r="AQ59" s="166" t="e">
        <f>+'EnrollAge Data'!AQ59/'EnrollAge Data'!EA59</f>
        <v>#DIV/0!</v>
      </c>
      <c r="AR59" s="165" t="e">
        <f>+'EnrollAge Data'!AR59/'EnrollAge Data'!EB59</f>
        <v>#DIV/0!</v>
      </c>
      <c r="AS59" s="165">
        <f>+'EnrollAge Data'!AS59/'EnrollAge Data'!EC59</f>
        <v>0.11451483590908101</v>
      </c>
      <c r="AT59" s="165">
        <f>+'EnrollAge Data'!AT59/'EnrollAge Data'!ED59</f>
        <v>0.16427120784465252</v>
      </c>
      <c r="AU59" s="165">
        <f>+'EnrollAge Data'!AU59/'EnrollAge Data'!EE59</f>
        <v>0.17337666752530673</v>
      </c>
      <c r="AV59" s="165">
        <f>+'EnrollAge Data'!AV59/'EnrollAge Data'!EF59</f>
        <v>0.17171380478621184</v>
      </c>
      <c r="AW59" s="165">
        <f>+'EnrollAge Data'!AW59/'EnrollAge Data'!EG59</f>
        <v>0.15129975888445574</v>
      </c>
      <c r="AX59" s="165">
        <f>+'EnrollAge Data'!AX59/'EnrollAge Data'!EH59</f>
        <v>0.14442604136533199</v>
      </c>
      <c r="AY59" s="165">
        <f>+'EnrollAge Data'!AY59/'EnrollAge Data'!EI59</f>
        <v>0.14100065092661579</v>
      </c>
      <c r="AZ59" s="165">
        <f>+'EnrollAge Data'!AZ59/'EnrollAge Data'!EJ59</f>
        <v>0.13113574479572182</v>
      </c>
      <c r="BA59" s="165">
        <f>+'EnrollAge Data'!BA59/'EnrollAge Data'!EK59</f>
        <v>0.12171355828006387</v>
      </c>
      <c r="BB59" s="165">
        <f>+'EnrollAge Data'!BB59/'EnrollAge Data'!EL59</f>
        <v>0.12803719435267699</v>
      </c>
      <c r="BC59" s="165">
        <f>+'EnrollAge Data'!BC59/'EnrollAge Data'!EM59</f>
        <v>0.10487129386043567</v>
      </c>
      <c r="BD59" s="166" t="e">
        <f>+'EnrollAge Data'!BD59/'EnrollAge Data'!EA59</f>
        <v>#DIV/0!</v>
      </c>
      <c r="BE59" s="165" t="e">
        <f>+'EnrollAge Data'!BE59/'EnrollAge Data'!EB59</f>
        <v>#DIV/0!</v>
      </c>
      <c r="BF59" s="165">
        <f>+'EnrollAge Data'!BF59/'EnrollAge Data'!EC59</f>
        <v>0.7203672274403975</v>
      </c>
      <c r="BG59" s="165">
        <f>+'EnrollAge Data'!BG59/'EnrollAge Data'!ED59</f>
        <v>0.90276928296445691</v>
      </c>
      <c r="BH59" s="165">
        <f>+'EnrollAge Data'!BH59/'EnrollAge Data'!EE59</f>
        <v>0.96561864698114597</v>
      </c>
      <c r="BI59" s="165">
        <f>+'EnrollAge Data'!BI59/'EnrollAge Data'!EF59</f>
        <v>0.96462930415963688</v>
      </c>
      <c r="BJ59" s="165">
        <f>+'EnrollAge Data'!BJ59/'EnrollAge Data'!EG59</f>
        <v>0.92722507287886469</v>
      </c>
      <c r="BK59" s="165">
        <f>+'EnrollAge Data'!BK59/'EnrollAge Data'!EH59</f>
        <v>0.9358334420501534</v>
      </c>
      <c r="BL59" s="165">
        <f>+'EnrollAge Data'!BL59/'EnrollAge Data'!EI59</f>
        <v>0.95777946108959611</v>
      </c>
      <c r="BM59" s="165">
        <f>+'EnrollAge Data'!BM59/'EnrollAge Data'!EJ59</f>
        <v>0.94785088895659242</v>
      </c>
      <c r="BN59" s="165">
        <f>+'EnrollAge Data'!BN59/'EnrollAge Data'!EK59</f>
        <v>0.9528560015211317</v>
      </c>
      <c r="BO59" s="165">
        <f>+'EnrollAge Data'!BO59/'EnrollAge Data'!EL59</f>
        <v>0.95213748770007622</v>
      </c>
      <c r="BP59" s="165">
        <f>+'EnrollAge Data'!BP59/'EnrollAge Data'!EM59</f>
        <v>0.93821138464945175</v>
      </c>
      <c r="BQ59" s="166">
        <f>+'EnrollAge Data'!BQ59/'EnrollAge Data'!EC59</f>
        <v>0.2631096201738452</v>
      </c>
      <c r="BR59" s="165">
        <f>+'EnrollAge Data'!BR59/'EnrollAge Data'!ED59</f>
        <v>0.35757441535003603</v>
      </c>
      <c r="BS59" s="165">
        <f>+'EnrollAge Data'!BS59/'EnrollAge Data'!EE59</f>
        <v>0.40007105326409309</v>
      </c>
      <c r="BT59" s="165">
        <f>+'EnrollAge Data'!BT59/'EnrollAge Data'!EF59</f>
        <v>0.38428987841903695</v>
      </c>
      <c r="BU59" s="165">
        <f>+'EnrollAge Data'!BU59/'EnrollAge Data'!EG59</f>
        <v>0.36439971642694025</v>
      </c>
      <c r="BV59" s="165">
        <f>+'EnrollAge Data'!BV59/'EnrollAge Data'!EH59</f>
        <v>0.33099450365572125</v>
      </c>
      <c r="BW59" s="165">
        <f>+'EnrollAge Data'!BW59/'EnrollAge Data'!EI59</f>
        <v>0.33247875164174706</v>
      </c>
      <c r="BX59" s="165">
        <f>+'EnrollAge Data'!BX59/'EnrollAge Data'!EJ59</f>
        <v>0.31269242353619231</v>
      </c>
      <c r="BY59" s="165">
        <f>+'EnrollAge Data'!BY59/'EnrollAge Data'!EK59</f>
        <v>0.30023763419681432</v>
      </c>
      <c r="BZ59" s="165">
        <f>+'EnrollAge Data'!BZ59/'EnrollAge Data'!EL59</f>
        <v>0.30688734040945254</v>
      </c>
      <c r="CA59" s="165">
        <f>+'EnrollAge Data'!CA59/'EnrollAge Data'!EM59</f>
        <v>0.28487431912136441</v>
      </c>
      <c r="CB59" s="165">
        <f>+'EnrollAge Data'!CB59/'EnrollAge Data'!EN59</f>
        <v>0.29035982917123515</v>
      </c>
      <c r="CC59" s="166">
        <f>+'EnrollAge Data'!CC59/'EnrollAge Data'!EC59</f>
        <v>1.3550953801243212E-2</v>
      </c>
      <c r="CD59" s="165">
        <f>+'EnrollAge Data'!CD59/'EnrollAge Data'!ED59</f>
        <v>2.3888305115893339E-2</v>
      </c>
      <c r="CE59" s="165">
        <f>+'EnrollAge Data'!CE59/'EnrollAge Data'!EE59</f>
        <v>2.2659479625811677E-2</v>
      </c>
      <c r="CF59" s="165">
        <f>+'EnrollAge Data'!CF59/'EnrollAge Data'!EF59</f>
        <v>2.5995530887898795E-2</v>
      </c>
      <c r="CG59" s="165">
        <f>+'EnrollAge Data'!CG59/'EnrollAge Data'!EG59</f>
        <v>2.5230844355454713E-2</v>
      </c>
      <c r="CH59" s="165">
        <f>+'EnrollAge Data'!CH59/'EnrollAge Data'!EH59</f>
        <v>2.3510248687362567E-2</v>
      </c>
      <c r="CI59" s="165">
        <f>+'EnrollAge Data'!CI59/'EnrollAge Data'!EI59</f>
        <v>2.4335597516000097E-2</v>
      </c>
      <c r="CJ59" s="165">
        <f>+'EnrollAge Data'!CJ59/'EnrollAge Data'!EJ59</f>
        <v>2.3944496958113189E-2</v>
      </c>
      <c r="CK59" s="165">
        <f>+'EnrollAge Data'!CK59/'EnrollAge Data'!EK59</f>
        <v>2.3883643656138969E-2</v>
      </c>
      <c r="CL59" s="165">
        <f>+'EnrollAge Data'!CL59/'EnrollAge Data'!EL59</f>
        <v>2.6767564599662542E-2</v>
      </c>
      <c r="CM59" s="165">
        <f>+'EnrollAge Data'!CM59/'EnrollAge Data'!EM59</f>
        <v>2.1763945439263209E-2</v>
      </c>
      <c r="CN59" s="165">
        <f>+'EnrollAge Data'!CN59/'EnrollAge Data'!EN59</f>
        <v>2.5188808722387924E-2</v>
      </c>
      <c r="CO59" s="167">
        <f>+'EnrollAge Data'!CO59/'EnrollAge Data'!EC59</f>
        <v>0.27666057397508842</v>
      </c>
      <c r="CP59" s="168">
        <f>+'EnrollAge Data'!CP59/'EnrollAge Data'!ED59</f>
        <v>0.38146272046592938</v>
      </c>
      <c r="CQ59" s="168">
        <f>+'EnrollAge Data'!CQ59/'EnrollAge Data'!EE59</f>
        <v>0.42273053288990481</v>
      </c>
      <c r="CR59" s="168">
        <f>+'EnrollAge Data'!CR59/'EnrollAge Data'!EF59</f>
        <v>0.41028540930693574</v>
      </c>
      <c r="CS59" s="168">
        <f>+'EnrollAge Data'!CS59/'EnrollAge Data'!EG59</f>
        <v>0.38963056078239494</v>
      </c>
      <c r="CT59" s="168">
        <f>+'EnrollAge Data'!CT59/'EnrollAge Data'!EH59</f>
        <v>0.35450475234308382</v>
      </c>
      <c r="CU59" s="168">
        <f>+'EnrollAge Data'!CU59/'EnrollAge Data'!EI59</f>
        <v>0.35681434915774712</v>
      </c>
      <c r="CV59" s="168">
        <f>+'EnrollAge Data'!CV59/'EnrollAge Data'!EJ59</f>
        <v>0.33663692049430555</v>
      </c>
      <c r="CW59" s="168">
        <f>+'EnrollAge Data'!CW59/'EnrollAge Data'!EK59</f>
        <v>0.3241212778529533</v>
      </c>
      <c r="CX59" s="168">
        <f>+'EnrollAge Data'!CX59/'EnrollAge Data'!EL59</f>
        <v>0.33365490500911504</v>
      </c>
      <c r="CY59" s="168">
        <f>+'EnrollAge Data'!CY59/'EnrollAge Data'!EM59</f>
        <v>0.30663826456062765</v>
      </c>
      <c r="CZ59" s="168">
        <f>+'EnrollAge Data'!CZ59/'EnrollAge Data'!EN59</f>
        <v>0.31554863789362303</v>
      </c>
      <c r="DA59" s="166">
        <f>+'EnrollAge Data'!DA59/'EnrollAge Data'!EC59</f>
        <v>2.2925684623226503E-3</v>
      </c>
      <c r="DB59" s="165">
        <f>+'EnrollAge Data'!DB59/'EnrollAge Data'!ED59</f>
        <v>7.413026986019291E-3</v>
      </c>
      <c r="DC59" s="165">
        <f>+'EnrollAge Data'!DC59/'EnrollAge Data'!EE59</f>
        <v>4.4010889726674753E-3</v>
      </c>
      <c r="DD59" s="165">
        <f>+'EnrollAge Data'!DD59/'EnrollAge Data'!EF59</f>
        <v>3.1837047492624792E-3</v>
      </c>
      <c r="DE59" s="165">
        <f>+'EnrollAge Data'!DE59/'EnrollAge Data'!EG59</f>
        <v>2.7092405399654655E-3</v>
      </c>
      <c r="DF59" s="165">
        <f>+'EnrollAge Data'!DF59/'EnrollAge Data'!EH59</f>
        <v>2.1450301287396223E-3</v>
      </c>
      <c r="DG59" s="165">
        <f>+'EnrollAge Data'!DG59/'EnrollAge Data'!EI59</f>
        <v>1.8302315895663479E-3</v>
      </c>
      <c r="DH59" s="165">
        <f>+'EnrollAge Data'!DH59/'EnrollAge Data'!EJ59</f>
        <v>1.8930960583500639E-3</v>
      </c>
      <c r="DI59" s="165">
        <f>+'EnrollAge Data'!DI59/'EnrollAge Data'!EK59</f>
        <v>1.5535324958582414E-3</v>
      </c>
      <c r="DJ59" s="165">
        <f>+'EnrollAge Data'!DJ59/'EnrollAge Data'!EL59</f>
        <v>1.4690504613049794E-3</v>
      </c>
      <c r="DK59" s="165">
        <f>+'EnrollAge Data'!DK59/'EnrollAge Data'!EM59</f>
        <v>1.4603901339067815E-3</v>
      </c>
      <c r="DL59" s="165">
        <f>+'EnrollAge Data'!DL59/'EnrollAge Data'!EN59</f>
        <v>1.5909770515936607E-3</v>
      </c>
      <c r="DM59" s="179" t="e">
        <f>+'EnrollAge Data'!DM59/'EnrollAge Data'!EA59</f>
        <v>#DIV/0!</v>
      </c>
      <c r="DN59" s="233" t="e">
        <f>+'EnrollAge Data'!DN59/'EnrollAge Data'!EB59</f>
        <v>#DIV/0!</v>
      </c>
      <c r="DO59" s="170">
        <f>+'EnrollAge Data'!DO59/'EnrollAge Data'!EC59</f>
        <v>0.26895936133699716</v>
      </c>
      <c r="DP59" s="170">
        <f>+'EnrollAge Data'!DP59/'EnrollAge Data'!ED59</f>
        <v>8.5568346205135218E-2</v>
      </c>
      <c r="DQ59" s="170">
        <f>+'EnrollAge Data'!DQ59/'EnrollAge Data'!EE59</f>
        <v>1.9450591647698381E-2</v>
      </c>
      <c r="DR59" s="170">
        <f>+'EnrollAge Data'!DR59/'EnrollAge Data'!EF59</f>
        <v>1.1204060127739189E-2</v>
      </c>
      <c r="DS59" s="170">
        <f>+'EnrollAge Data'!DS59/'EnrollAge Data'!EG59</f>
        <v>4.6665025891240122E-2</v>
      </c>
      <c r="DT59" s="170">
        <f>+'EnrollAge Data'!DT59/'EnrollAge Data'!EH59</f>
        <v>3.0285669988674543E-2</v>
      </c>
      <c r="DU59" s="170">
        <f>+'EnrollAge Data'!DU59/'EnrollAge Data'!EI59</f>
        <v>6.6069495518552299E-3</v>
      </c>
      <c r="DV59" s="170">
        <f>+'EnrollAge Data'!DV59/'EnrollAge Data'!EJ59</f>
        <v>1.1073006151477197E-2</v>
      </c>
      <c r="DW59" s="170">
        <f>+'EnrollAge Data'!DW59/'EnrollAge Data'!EK59</f>
        <v>2.4888920721241529E-3</v>
      </c>
      <c r="DX59" s="170">
        <f>+'EnrollAge Data'!DX59/'EnrollAge Data'!EL59</f>
        <v>2.0366206132842262E-3</v>
      </c>
      <c r="DY59" s="170">
        <f>+'EnrollAge Data'!DY59/'EnrollAge Data'!EM59</f>
        <v>1.62334877671859E-3</v>
      </c>
      <c r="DZ59" s="170">
        <f>+'EnrollAge Data'!DZ59/'EnrollAge Data'!EN59</f>
        <v>1.739723821718562E-3</v>
      </c>
    </row>
    <row r="60" spans="1:130" s="4" customFormat="1">
      <c r="A60" s="181" t="s">
        <v>61</v>
      </c>
      <c r="B60" s="165" t="e">
        <f>+'EnrollAge Data'!B60/'EnrollAge Data'!EA60</f>
        <v>#DIV/0!</v>
      </c>
      <c r="C60" s="165" t="e">
        <f>+'EnrollAge Data'!C60/'EnrollAge Data'!EB60</f>
        <v>#DIV/0!</v>
      </c>
      <c r="D60" s="165">
        <f>+'EnrollAge Data'!D60/'EnrollAge Data'!EC60</f>
        <v>1.4720113025695283E-2</v>
      </c>
      <c r="E60" s="165">
        <f>+'EnrollAge Data'!E60/'EnrollAge Data'!ED60</f>
        <v>1.3909520368288636E-2</v>
      </c>
      <c r="F60" s="165">
        <f>+'EnrollAge Data'!F60/'EnrollAge Data'!EE60</f>
        <v>1.6474773003837873E-2</v>
      </c>
      <c r="G60" s="165">
        <f>+'EnrollAge Data'!G60/'EnrollAge Data'!EF60</f>
        <v>1.2806245497011539E-2</v>
      </c>
      <c r="H60" s="165">
        <f>+'EnrollAge Data'!H60/'EnrollAge Data'!EG60</f>
        <v>1.3699376985641427E-2</v>
      </c>
      <c r="I60" s="165">
        <f>+'EnrollAge Data'!I60/'EnrollAge Data'!EH60</f>
        <v>1.5140433349886323E-2</v>
      </c>
      <c r="J60" s="165">
        <f>+'EnrollAge Data'!J60/'EnrollAge Data'!EI60</f>
        <v>1.5289220721934237E-2</v>
      </c>
      <c r="K60" s="165">
        <f>+'EnrollAge Data'!K60/'EnrollAge Data'!EJ60</f>
        <v>1.4833752202674987E-2</v>
      </c>
      <c r="L60" s="165">
        <f>+'EnrollAge Data'!L60/'EnrollAge Data'!EK60</f>
        <v>1.8636691356595077E-2</v>
      </c>
      <c r="M60" s="165">
        <f>+'EnrollAge Data'!M60/'EnrollAge Data'!EL60</f>
        <v>1.8206213415091248E-2</v>
      </c>
      <c r="N60" s="165">
        <f>+'EnrollAge Data'!N60/'EnrollAge Data'!EM60</f>
        <v>1.7750345581380396E-2</v>
      </c>
      <c r="O60" s="165">
        <f>+'EnrollAge Data'!O60/'EnrollAge Data'!EN60</f>
        <v>1.956582526910523E-2</v>
      </c>
      <c r="P60" s="166" t="e">
        <f>+'EnrollAge Data'!P60/'EnrollAge Data'!EA60</f>
        <v>#DIV/0!</v>
      </c>
      <c r="Q60" s="165" t="e">
        <f>+'EnrollAge Data'!Q60/'EnrollAge Data'!EB60</f>
        <v>#DIV/0!</v>
      </c>
      <c r="R60" s="165">
        <f>+'EnrollAge Data'!R60/'EnrollAge Data'!EC60</f>
        <v>0.60625512067041265</v>
      </c>
      <c r="S60" s="165">
        <f>+'EnrollAge Data'!S60/'EnrollAge Data'!ED60</f>
        <v>0.6069134414645897</v>
      </c>
      <c r="T60" s="165">
        <f>+'EnrollAge Data'!T60/'EnrollAge Data'!EE60</f>
        <v>0.58954284441603966</v>
      </c>
      <c r="U60" s="165">
        <f>+'EnrollAge Data'!U60/'EnrollAge Data'!EF60</f>
        <v>0.62392562500634219</v>
      </c>
      <c r="V60" s="165">
        <f>+'EnrollAge Data'!V60/'EnrollAge Data'!EG60</f>
        <v>0.64147349256463504</v>
      </c>
      <c r="W60" s="165">
        <f>+'EnrollAge Data'!W60/'EnrollAge Data'!EH60</f>
        <v>0.64836053999768362</v>
      </c>
      <c r="X60" s="165">
        <f>+'EnrollAge Data'!X60/'EnrollAge Data'!EI60</f>
        <v>0.65312904285836937</v>
      </c>
      <c r="Y60" s="165">
        <f>+'EnrollAge Data'!Y60/'EnrollAge Data'!EJ60</f>
        <v>0.66624924170205391</v>
      </c>
      <c r="Z60" s="165">
        <f>+'EnrollAge Data'!Z60/'EnrollAge Data'!EK60</f>
        <v>0.67179489300341744</v>
      </c>
      <c r="AA60" s="165">
        <f>+'EnrollAge Data'!AA60/'EnrollAge Data'!EL60</f>
        <v>0.66630497345112505</v>
      </c>
      <c r="AB60" s="165">
        <f>+'EnrollAge Data'!AB60/'EnrollAge Data'!EM60</f>
        <v>0.67391648182081199</v>
      </c>
      <c r="AC60" s="165">
        <f>+'EnrollAge Data'!AC60/'EnrollAge Data'!EN60</f>
        <v>0.67657327580574766</v>
      </c>
      <c r="AD60" s="166" t="e">
        <f>+'EnrollAge Data'!AD60/'EnrollAge Data'!EA60</f>
        <v>#DIV/0!</v>
      </c>
      <c r="AE60" s="165" t="e">
        <f>+'EnrollAge Data'!AE60/'EnrollAge Data'!EB60</f>
        <v>#DIV/0!</v>
      </c>
      <c r="AF60" s="165">
        <f>+'EnrollAge Data'!AF60/'EnrollAge Data'!EC60</f>
        <v>0.19951744737402344</v>
      </c>
      <c r="AG60" s="165">
        <f>+'EnrollAge Data'!AG60/'EnrollAge Data'!ED60</f>
        <v>0.20684284834858949</v>
      </c>
      <c r="AH60" s="165">
        <f>+'EnrollAge Data'!AH60/'EnrollAge Data'!EE60</f>
        <v>0.20944491247776842</v>
      </c>
      <c r="AI60" s="165">
        <f>+'EnrollAge Data'!AI60/'EnrollAge Data'!EF60</f>
        <v>0.19140364704012014</v>
      </c>
      <c r="AJ60" s="165">
        <f>+'EnrollAge Data'!AJ60/'EnrollAge Data'!EG60</f>
        <v>0.17859579733777423</v>
      </c>
      <c r="AK60" s="165">
        <f>+'EnrollAge Data'!AK60/'EnrollAge Data'!EH60</f>
        <v>0.16966709450594084</v>
      </c>
      <c r="AL60" s="165">
        <f>+'EnrollAge Data'!AL60/'EnrollAge Data'!EI60</f>
        <v>0.17864660274078042</v>
      </c>
      <c r="AM60" s="165">
        <f>+'EnrollAge Data'!AM60/'EnrollAge Data'!EJ60</f>
        <v>0.17625733021347892</v>
      </c>
      <c r="AN60" s="165">
        <f>+'EnrollAge Data'!AN60/'EnrollAge Data'!EK60</f>
        <v>0.17689348039763053</v>
      </c>
      <c r="AO60" s="165">
        <f>+'EnrollAge Data'!AO60/'EnrollAge Data'!EL60</f>
        <v>0.18654857002003714</v>
      </c>
      <c r="AP60" s="165">
        <f>+'EnrollAge Data'!AP60/'EnrollAge Data'!EM60</f>
        <v>0.18887067219596876</v>
      </c>
      <c r="AQ60" s="166" t="e">
        <f>+'EnrollAge Data'!AQ60/'EnrollAge Data'!EA60</f>
        <v>#DIV/0!</v>
      </c>
      <c r="AR60" s="165" t="e">
        <f>+'EnrollAge Data'!AR60/'EnrollAge Data'!EB60</f>
        <v>#DIV/0!</v>
      </c>
      <c r="AS60" s="165">
        <f>+'EnrollAge Data'!AS60/'EnrollAge Data'!EC60</f>
        <v>0.13413575985910495</v>
      </c>
      <c r="AT60" s="165">
        <f>+'EnrollAge Data'!AT60/'EnrollAge Data'!ED60</f>
        <v>0.14990665649590493</v>
      </c>
      <c r="AU60" s="165">
        <f>+'EnrollAge Data'!AU60/'EnrollAge Data'!EE60</f>
        <v>0.161268144360844</v>
      </c>
      <c r="AV60" s="165">
        <f>+'EnrollAge Data'!AV60/'EnrollAge Data'!EF60</f>
        <v>0.14826966854622392</v>
      </c>
      <c r="AW60" s="165">
        <f>+'EnrollAge Data'!AW60/'EnrollAge Data'!EG60</f>
        <v>0.14182787225149227</v>
      </c>
      <c r="AX60" s="165">
        <f>+'EnrollAge Data'!AX60/'EnrollAge Data'!EH60</f>
        <v>0.13203892121040967</v>
      </c>
      <c r="AY60" s="165">
        <f>+'EnrollAge Data'!AY60/'EnrollAge Data'!EI60</f>
        <v>0.13767403718911622</v>
      </c>
      <c r="AZ60" s="165">
        <f>+'EnrollAge Data'!AZ60/'EnrollAge Data'!EJ60</f>
        <v>0.13025247710662391</v>
      </c>
      <c r="BA60" s="165">
        <f>+'EnrollAge Data'!BA60/'EnrollAge Data'!EK60</f>
        <v>0.12248327467579821</v>
      </c>
      <c r="BB60" s="165">
        <f>+'EnrollAge Data'!BB60/'EnrollAge Data'!EL60</f>
        <v>0.12471935952347978</v>
      </c>
      <c r="BC60" s="165">
        <f>+'EnrollAge Data'!BC60/'EnrollAge Data'!EM60</f>
        <v>0.11609348378178545</v>
      </c>
      <c r="BD60" s="166" t="e">
        <f>+'EnrollAge Data'!BD60/'EnrollAge Data'!EA60</f>
        <v>#DIV/0!</v>
      </c>
      <c r="BE60" s="165" t="e">
        <f>+'EnrollAge Data'!BE60/'EnrollAge Data'!EB60</f>
        <v>#DIV/0!</v>
      </c>
      <c r="BF60" s="165">
        <f>+'EnrollAge Data'!BF60/'EnrollAge Data'!EC60</f>
        <v>0.93990832790354106</v>
      </c>
      <c r="BG60" s="165">
        <f>+'EnrollAge Data'!BG60/'EnrollAge Data'!ED60</f>
        <v>0.96366294630908411</v>
      </c>
      <c r="BH60" s="165">
        <f>+'EnrollAge Data'!BH60/'EnrollAge Data'!EE60</f>
        <v>0.9602559012546521</v>
      </c>
      <c r="BI60" s="165">
        <f>+'EnrollAge Data'!BI60/'EnrollAge Data'!EF60</f>
        <v>0.96359894059268625</v>
      </c>
      <c r="BJ60" s="165">
        <f>+'EnrollAge Data'!BJ60/'EnrollAge Data'!EG60</f>
        <v>0.96189716215390153</v>
      </c>
      <c r="BK60" s="165">
        <f>+'EnrollAge Data'!BK60/'EnrollAge Data'!EH60</f>
        <v>0.95006655571403409</v>
      </c>
      <c r="BL60" s="165">
        <f>+'EnrollAge Data'!BL60/'EnrollAge Data'!EI60</f>
        <v>0.96944968278826593</v>
      </c>
      <c r="BM60" s="165">
        <f>+'EnrollAge Data'!BM60/'EnrollAge Data'!EJ60</f>
        <v>0.97275904902215671</v>
      </c>
      <c r="BN60" s="165">
        <f>+'EnrollAge Data'!BN60/'EnrollAge Data'!EK60</f>
        <v>0.97117164807684619</v>
      </c>
      <c r="BO60" s="165">
        <f>+'EnrollAge Data'!BO60/'EnrollAge Data'!EL60</f>
        <v>0.97757290299464195</v>
      </c>
      <c r="BP60" s="165">
        <f>+'EnrollAge Data'!BP60/'EnrollAge Data'!EM60</f>
        <v>0.97888063779856627</v>
      </c>
      <c r="BQ60" s="166">
        <f>+'EnrollAge Data'!BQ60/'EnrollAge Data'!EC60</f>
        <v>0.31777993535859206</v>
      </c>
      <c r="BR60" s="165">
        <f>+'EnrollAge Data'!BR60/'EnrollAge Data'!ED60</f>
        <v>0.33811426047856108</v>
      </c>
      <c r="BS60" s="165">
        <f>+'EnrollAge Data'!BS60/'EnrollAge Data'!EE60</f>
        <v>0.34847986004189707</v>
      </c>
      <c r="BT60" s="165">
        <f>+'EnrollAge Data'!BT60/'EnrollAge Data'!EF60</f>
        <v>0.31540368763043869</v>
      </c>
      <c r="BU60" s="165">
        <f>+'EnrollAge Data'!BU60/'EnrollAge Data'!EG60</f>
        <v>0.29843230356709177</v>
      </c>
      <c r="BV60" s="165">
        <f>+'EnrollAge Data'!BV60/'EnrollAge Data'!EH60</f>
        <v>0.27730013850569335</v>
      </c>
      <c r="BW60" s="165">
        <f>+'EnrollAge Data'!BW60/'EnrollAge Data'!EI60</f>
        <v>0.28907417988258871</v>
      </c>
      <c r="BX60" s="165">
        <f>+'EnrollAge Data'!BX60/'EnrollAge Data'!EJ60</f>
        <v>0.27843833954415459</v>
      </c>
      <c r="BY60" s="165">
        <f>+'EnrollAge Data'!BY60/'EnrollAge Data'!EK60</f>
        <v>0.27279544856127058</v>
      </c>
      <c r="BZ60" s="165">
        <f>+'EnrollAge Data'!BZ60/'EnrollAge Data'!EL60</f>
        <v>0.28250188364236078</v>
      </c>
      <c r="CA60" s="165">
        <f>+'EnrollAge Data'!CA60/'EnrollAge Data'!EM60</f>
        <v>0.27734979265117177</v>
      </c>
      <c r="CB60" s="165">
        <f>+'EnrollAge Data'!CB60/'EnrollAge Data'!EN60</f>
        <v>0.27466111948821009</v>
      </c>
      <c r="CC60" s="166">
        <f>+'EnrollAge Data'!CC60/'EnrollAge Data'!EC60</f>
        <v>1.3115367494790624E-2</v>
      </c>
      <c r="CD60" s="165">
        <f>+'EnrollAge Data'!CD60/'EnrollAge Data'!ED60</f>
        <v>1.5717841657298861E-2</v>
      </c>
      <c r="CE60" s="165">
        <f>+'EnrollAge Data'!CE60/'EnrollAge Data'!EE60</f>
        <v>1.8329153311577855E-2</v>
      </c>
      <c r="CF60" s="165">
        <f>+'EnrollAge Data'!CF60/'EnrollAge Data'!EF60</f>
        <v>1.9630492800292252E-2</v>
      </c>
      <c r="CG60" s="165">
        <f>+'EnrollAge Data'!CG60/'EnrollAge Data'!EG60</f>
        <v>2.0795231321547113E-2</v>
      </c>
      <c r="CH60" s="165">
        <f>+'EnrollAge Data'!CH60/'EnrollAge Data'!EH60</f>
        <v>2.1524704941622945E-2</v>
      </c>
      <c r="CI60" s="165">
        <f>+'EnrollAge Data'!CI60/'EnrollAge Data'!EI60</f>
        <v>2.4767086951244424E-2</v>
      </c>
      <c r="CJ60" s="165">
        <f>+'EnrollAge Data'!CJ60/'EnrollAge Data'!EJ60</f>
        <v>2.5659358118843342E-2</v>
      </c>
      <c r="CK60" s="165">
        <f>+'EnrollAge Data'!CK60/'EnrollAge Data'!EK60</f>
        <v>2.497666794872325E-2</v>
      </c>
      <c r="CL60" s="165">
        <f>+'EnrollAge Data'!CL60/'EnrollAge Data'!EL60</f>
        <v>2.7161296962412283E-2</v>
      </c>
      <c r="CM60" s="165">
        <f>+'EnrollAge Data'!CM60/'EnrollAge Data'!EM60</f>
        <v>2.6116308226444208E-2</v>
      </c>
      <c r="CN60" s="165">
        <f>+'EnrollAge Data'!CN60/'EnrollAge Data'!EN60</f>
        <v>2.5359525632616155E-2</v>
      </c>
      <c r="CO60" s="167">
        <f>+'EnrollAge Data'!CO60/'EnrollAge Data'!EC60</f>
        <v>0.3308953028533827</v>
      </c>
      <c r="CP60" s="168">
        <f>+'EnrollAge Data'!CP60/'EnrollAge Data'!ED60</f>
        <v>0.35383210213585997</v>
      </c>
      <c r="CQ60" s="168">
        <f>+'EnrollAge Data'!CQ60/'EnrollAge Data'!EE60</f>
        <v>0.36680901335347493</v>
      </c>
      <c r="CR60" s="168">
        <f>+'EnrollAge Data'!CR60/'EnrollAge Data'!EF60</f>
        <v>0.33503418043073091</v>
      </c>
      <c r="CS60" s="168">
        <f>+'EnrollAge Data'!CS60/'EnrollAge Data'!EG60</f>
        <v>0.31922753488863886</v>
      </c>
      <c r="CT60" s="168">
        <f>+'EnrollAge Data'!CT60/'EnrollAge Data'!EH60</f>
        <v>0.29882484344731625</v>
      </c>
      <c r="CU60" s="168">
        <f>+'EnrollAge Data'!CU60/'EnrollAge Data'!EI60</f>
        <v>0.31384126683383318</v>
      </c>
      <c r="CV60" s="168">
        <f>+'EnrollAge Data'!CV60/'EnrollAge Data'!EJ60</f>
        <v>0.30409769766299793</v>
      </c>
      <c r="CW60" s="168">
        <f>+'EnrollAge Data'!CW60/'EnrollAge Data'!EK60</f>
        <v>0.29777211650999386</v>
      </c>
      <c r="CX60" s="168">
        <f>+'EnrollAge Data'!CX60/'EnrollAge Data'!EL60</f>
        <v>0.3096631806047731</v>
      </c>
      <c r="CY60" s="168">
        <f>+'EnrollAge Data'!CY60/'EnrollAge Data'!EM60</f>
        <v>0.303466100877616</v>
      </c>
      <c r="CZ60" s="168">
        <f>+'EnrollAge Data'!CZ60/'EnrollAge Data'!EN60</f>
        <v>0.30002064512082621</v>
      </c>
      <c r="DA60" s="166">
        <f>+'EnrollAge Data'!DA60/'EnrollAge Data'!EC60</f>
        <v>2.7579043797456922E-3</v>
      </c>
      <c r="DB60" s="165">
        <f>+'EnrollAge Data'!DB60/'EnrollAge Data'!ED60</f>
        <v>2.9174027086344414E-3</v>
      </c>
      <c r="DC60" s="165">
        <f>+'EnrollAge Data'!DC60/'EnrollAge Data'!EE60</f>
        <v>3.9040434851375211E-3</v>
      </c>
      <c r="DD60" s="165">
        <f>+'EnrollAge Data'!DD60/'EnrollAge Data'!EF60</f>
        <v>4.6391351556131335E-3</v>
      </c>
      <c r="DE60" s="165">
        <f>+'EnrollAge Data'!DE60/'EnrollAge Data'!EG60</f>
        <v>3.7660069752495939E-3</v>
      </c>
      <c r="DF60" s="165">
        <f>+'EnrollAge Data'!DF60/'EnrollAge Data'!EH60</f>
        <v>2.8811722690342202E-3</v>
      </c>
      <c r="DG60" s="165">
        <f>+'EnrollAge Data'!DG60/'EnrollAge Data'!EI60</f>
        <v>2.4793730960634957E-3</v>
      </c>
      <c r="DH60" s="165">
        <f>+'EnrollAge Data'!DH60/'EnrollAge Data'!EJ60</f>
        <v>2.4121096571048909E-3</v>
      </c>
      <c r="DI60" s="165">
        <f>+'EnrollAge Data'!DI60/'EnrollAge Data'!EK60</f>
        <v>1.6046385634349192E-3</v>
      </c>
      <c r="DJ60" s="165">
        <f>+'EnrollAge Data'!DJ60/'EnrollAge Data'!EL60</f>
        <v>1.6047489387438234E-3</v>
      </c>
      <c r="DK60" s="165">
        <f>+'EnrollAge Data'!DK60/'EnrollAge Data'!EM60</f>
        <v>1.4980551001382326E-3</v>
      </c>
      <c r="DL60" s="165">
        <f>+'EnrollAge Data'!DL60/'EnrollAge Data'!EN60</f>
        <v>1.6620628918326333E-3</v>
      </c>
      <c r="DM60" s="179" t="e">
        <f>+'EnrollAge Data'!DM60/'EnrollAge Data'!EA60</f>
        <v>#DIV/0!</v>
      </c>
      <c r="DN60" s="233" t="e">
        <f>+'EnrollAge Data'!DN60/'EnrollAge Data'!EB60</f>
        <v>#DIV/0!</v>
      </c>
      <c r="DO60" s="170">
        <f>+'EnrollAge Data'!DO60/'EnrollAge Data'!EC60</f>
        <v>4.537155907076363E-2</v>
      </c>
      <c r="DP60" s="170">
        <f>+'EnrollAge Data'!DP60/'EnrollAge Data'!ED60</f>
        <v>2.2427533322627268E-2</v>
      </c>
      <c r="DQ60" s="170">
        <f>+'EnrollAge Data'!DQ60/'EnrollAge Data'!EE60</f>
        <v>2.3269325741510038E-2</v>
      </c>
      <c r="DR60" s="170">
        <f>+'EnrollAge Data'!DR60/'EnrollAge Data'!EF60</f>
        <v>2.3594813910302163E-2</v>
      </c>
      <c r="DS60" s="170">
        <f>+'EnrollAge Data'!DS60/'EnrollAge Data'!EG60</f>
        <v>2.440346086045701E-2</v>
      </c>
      <c r="DT60" s="170">
        <f>+'EnrollAge Data'!DT60/'EnrollAge Data'!EH60</f>
        <v>3.4793010936079546E-2</v>
      </c>
      <c r="DU60" s="170">
        <f>+'EnrollAge Data'!DU60/'EnrollAge Data'!EI60</f>
        <v>1.5261096489799786E-2</v>
      </c>
      <c r="DV60" s="170">
        <f>+'EnrollAge Data'!DV60/'EnrollAge Data'!EJ60</f>
        <v>1.2407198775168269E-2</v>
      </c>
      <c r="DW60" s="170">
        <f>+'EnrollAge Data'!DW60/'EnrollAge Data'!EK60</f>
        <v>1.0191660566558725E-2</v>
      </c>
      <c r="DX60" s="170">
        <f>+'EnrollAge Data'!DX60/'EnrollAge Data'!EL60</f>
        <v>4.2208835902668102E-3</v>
      </c>
      <c r="DY60" s="170">
        <f>+'EnrollAge Data'!DY60/'EnrollAge Data'!EM60</f>
        <v>3.3690166200533644E-3</v>
      </c>
      <c r="DZ60" s="170">
        <f>+'EnrollAge Data'!DZ60/'EnrollAge Data'!EN60</f>
        <v>2.1781909124882074E-3</v>
      </c>
    </row>
    <row r="61" spans="1:130" s="4" customFormat="1">
      <c r="A61" s="181" t="s">
        <v>62</v>
      </c>
      <c r="B61" s="165" t="e">
        <f>+'EnrollAge Data'!B61/'EnrollAge Data'!EA61</f>
        <v>#DIV/0!</v>
      </c>
      <c r="C61" s="165" t="e">
        <f>+'EnrollAge Data'!C61/'EnrollAge Data'!EB61</f>
        <v>#DIV/0!</v>
      </c>
      <c r="D61" s="165">
        <f>+'EnrollAge Data'!D61/'EnrollAge Data'!EC61</f>
        <v>1.252654464556578E-2</v>
      </c>
      <c r="E61" s="165">
        <f>+'EnrollAge Data'!E61/'EnrollAge Data'!ED61</f>
        <v>1.4998643533530559E-2</v>
      </c>
      <c r="F61" s="165">
        <f>+'EnrollAge Data'!F61/'EnrollAge Data'!EE61</f>
        <v>1.2577597840755735E-2</v>
      </c>
      <c r="G61" s="165">
        <f>+'EnrollAge Data'!G61/'EnrollAge Data'!EF61</f>
        <v>1.4542143241490639E-2</v>
      </c>
      <c r="H61" s="165">
        <f>+'EnrollAge Data'!H61/'EnrollAge Data'!EG61</f>
        <v>1.4634928696488953E-2</v>
      </c>
      <c r="I61" s="165">
        <f>+'EnrollAge Data'!I61/'EnrollAge Data'!EH61</f>
        <v>2.594678578364731E-2</v>
      </c>
      <c r="J61" s="165">
        <f>+'EnrollAge Data'!J61/'EnrollAge Data'!EI61</f>
        <v>1.2012391730416641E-2</v>
      </c>
      <c r="K61" s="165">
        <f>+'EnrollAge Data'!K61/'EnrollAge Data'!EJ61</f>
        <v>1.8615910152122092E-2</v>
      </c>
      <c r="L61" s="165">
        <f>+'EnrollAge Data'!L61/'EnrollAge Data'!EK61</f>
        <v>1.9034981905910735E-2</v>
      </c>
      <c r="M61" s="165">
        <f>+'EnrollAge Data'!M61/'EnrollAge Data'!EL61</f>
        <v>1.7767873986040371E-2</v>
      </c>
      <c r="N61" s="165">
        <f>+'EnrollAge Data'!N61/'EnrollAge Data'!EM61</f>
        <v>1.6556095599626307E-2</v>
      </c>
      <c r="O61" s="165">
        <f>+'EnrollAge Data'!O61/'EnrollAge Data'!EN61</f>
        <v>1.6295231248502278E-2</v>
      </c>
      <c r="P61" s="166" t="e">
        <f>+'EnrollAge Data'!P61/'EnrollAge Data'!EA61</f>
        <v>#DIV/0!</v>
      </c>
      <c r="Q61" s="165" t="e">
        <f>+'EnrollAge Data'!Q61/'EnrollAge Data'!EB61</f>
        <v>#DIV/0!</v>
      </c>
      <c r="R61" s="165">
        <f>+'EnrollAge Data'!R61/'EnrollAge Data'!EC61</f>
        <v>0.61203104459500457</v>
      </c>
      <c r="S61" s="165">
        <f>+'EnrollAge Data'!S61/'EnrollAge Data'!ED61</f>
        <v>0.60118593925613961</v>
      </c>
      <c r="T61" s="165">
        <f>+'EnrollAge Data'!T61/'EnrollAge Data'!EE61</f>
        <v>0.6023751686909582</v>
      </c>
      <c r="U61" s="165">
        <f>+'EnrollAge Data'!U61/'EnrollAge Data'!EF61</f>
        <v>0.62131100042771015</v>
      </c>
      <c r="V61" s="165">
        <f>+'EnrollAge Data'!V61/'EnrollAge Data'!EG61</f>
        <v>0.63729434249742722</v>
      </c>
      <c r="W61" s="165">
        <f>+'EnrollAge Data'!W61/'EnrollAge Data'!EH61</f>
        <v>0.63235579724218294</v>
      </c>
      <c r="X61" s="165">
        <f>+'EnrollAge Data'!X61/'EnrollAge Data'!EI61</f>
        <v>0.69593475374596958</v>
      </c>
      <c r="Y61" s="165">
        <f>+'EnrollAge Data'!Y61/'EnrollAge Data'!EJ61</f>
        <v>0.71064854636160335</v>
      </c>
      <c r="Z61" s="165">
        <f>+'EnrollAge Data'!Z61/'EnrollAge Data'!EK61</f>
        <v>0.72564535585042222</v>
      </c>
      <c r="AA61" s="165">
        <f>+'EnrollAge Data'!AA61/'EnrollAge Data'!EL61</f>
        <v>0.73817440105640442</v>
      </c>
      <c r="AB61" s="165">
        <f>+'EnrollAge Data'!AB61/'EnrollAge Data'!EM61</f>
        <v>0.73665164792280124</v>
      </c>
      <c r="AC61" s="165">
        <f>+'EnrollAge Data'!AC61/'EnrollAge Data'!EN61</f>
        <v>0.74965252815720107</v>
      </c>
      <c r="AD61" s="166" t="e">
        <f>+'EnrollAge Data'!AD61/'EnrollAge Data'!EA61</f>
        <v>#DIV/0!</v>
      </c>
      <c r="AE61" s="165" t="e">
        <f>+'EnrollAge Data'!AE61/'EnrollAge Data'!EB61</f>
        <v>#DIV/0!</v>
      </c>
      <c r="AF61" s="165">
        <f>+'EnrollAge Data'!AF61/'EnrollAge Data'!EC61</f>
        <v>0.20410304378602487</v>
      </c>
      <c r="AG61" s="165">
        <f>+'EnrollAge Data'!AG61/'EnrollAge Data'!ED61</f>
        <v>0.2048005994289922</v>
      </c>
      <c r="AH61" s="165">
        <f>+'EnrollAge Data'!AH61/'EnrollAge Data'!EE61</f>
        <v>0.20376518218623482</v>
      </c>
      <c r="AI61" s="165">
        <f>+'EnrollAge Data'!AI61/'EnrollAge Data'!EF61</f>
        <v>0.19742270174809254</v>
      </c>
      <c r="AJ61" s="165">
        <f>+'EnrollAge Data'!AJ61/'EnrollAge Data'!EG61</f>
        <v>0.18120581120273721</v>
      </c>
      <c r="AK61" s="165">
        <f>+'EnrollAge Data'!AK61/'EnrollAge Data'!EH61</f>
        <v>0.15679419952094259</v>
      </c>
      <c r="AL61" s="165">
        <f>+'EnrollAge Data'!AL61/'EnrollAge Data'!EI61</f>
        <v>0.15979009926028956</v>
      </c>
      <c r="AM61" s="165">
        <f>+'EnrollAge Data'!AM61/'EnrollAge Data'!EJ61</f>
        <v>0.15036494556535843</v>
      </c>
      <c r="AN61" s="165">
        <f>+'EnrollAge Data'!AN61/'EnrollAge Data'!EK61</f>
        <v>0.14728588661037395</v>
      </c>
      <c r="AO61" s="165">
        <f>+'EnrollAge Data'!AO61/'EnrollAge Data'!EL61</f>
        <v>0.14553857762686287</v>
      </c>
      <c r="AP61" s="165">
        <f>+'EnrollAge Data'!AP61/'EnrollAge Data'!EM61</f>
        <v>0.15408994690223626</v>
      </c>
      <c r="AQ61" s="166" t="e">
        <f>+'EnrollAge Data'!AQ61/'EnrollAge Data'!EA61</f>
        <v>#DIV/0!</v>
      </c>
      <c r="AR61" s="165" t="e">
        <f>+'EnrollAge Data'!AR61/'EnrollAge Data'!EB61</f>
        <v>#DIV/0!</v>
      </c>
      <c r="AS61" s="165">
        <f>+'EnrollAge Data'!AS61/'EnrollAge Data'!EC61</f>
        <v>0.13812063909394276</v>
      </c>
      <c r="AT61" s="165">
        <f>+'EnrollAge Data'!AT61/'EnrollAge Data'!ED61</f>
        <v>0.15109744596741898</v>
      </c>
      <c r="AU61" s="165">
        <f>+'EnrollAge Data'!AU61/'EnrollAge Data'!EE61</f>
        <v>0.15352226720647774</v>
      </c>
      <c r="AV61" s="165">
        <f>+'EnrollAge Data'!AV61/'EnrollAge Data'!EF61</f>
        <v>0.16112253204376439</v>
      </c>
      <c r="AW61" s="165">
        <f>+'EnrollAge Data'!AW61/'EnrollAge Data'!EG61</f>
        <v>0.15116077037195441</v>
      </c>
      <c r="AX61" s="165">
        <f>+'EnrollAge Data'!AX61/'EnrollAge Data'!EH61</f>
        <v>0.13631125784942061</v>
      </c>
      <c r="AY61" s="165">
        <f>+'EnrollAge Data'!AY61/'EnrollAge Data'!EI61</f>
        <v>0.12700259214768919</v>
      </c>
      <c r="AZ61" s="165">
        <f>+'EnrollAge Data'!AZ61/'EnrollAge Data'!EJ61</f>
        <v>0.11700376004521884</v>
      </c>
      <c r="BA61" s="165">
        <f>+'EnrollAge Data'!BA61/'EnrollAge Data'!EK61</f>
        <v>0.10459589867310012</v>
      </c>
      <c r="BB61" s="165">
        <f>+'EnrollAge Data'!BB61/'EnrollAge Data'!EL61</f>
        <v>9.7234012450481036E-2</v>
      </c>
      <c r="BC61" s="165">
        <f>+'EnrollAge Data'!BC61/'EnrollAge Data'!EM61</f>
        <v>9.1448776622793007E-2</v>
      </c>
      <c r="BD61" s="166" t="e">
        <f>+'EnrollAge Data'!BD61/'EnrollAge Data'!EA61</f>
        <v>#DIV/0!</v>
      </c>
      <c r="BE61" s="165" t="e">
        <f>+'EnrollAge Data'!BE61/'EnrollAge Data'!EB61</f>
        <v>#DIV/0!</v>
      </c>
      <c r="BF61" s="165">
        <f>+'EnrollAge Data'!BF61/'EnrollAge Data'!EC61</f>
        <v>0.9542547274749722</v>
      </c>
      <c r="BG61" s="165">
        <f>+'EnrollAge Data'!BG61/'EnrollAge Data'!ED61</f>
        <v>0.95708398465255085</v>
      </c>
      <c r="BH61" s="165">
        <f>+'EnrollAge Data'!BH61/'EnrollAge Data'!EE61</f>
        <v>0.9596626180836707</v>
      </c>
      <c r="BI61" s="165">
        <f>+'EnrollAge Data'!BI61/'EnrollAge Data'!EF61</f>
        <v>0.97985623421956702</v>
      </c>
      <c r="BJ61" s="165">
        <f>+'EnrollAge Data'!BJ61/'EnrollAge Data'!EG61</f>
        <v>0.96966092407211879</v>
      </c>
      <c r="BK61" s="165">
        <f>+'EnrollAge Data'!BK61/'EnrollAge Data'!EH61</f>
        <v>0.92546125461254614</v>
      </c>
      <c r="BL61" s="165">
        <f>+'EnrollAge Data'!BL61/'EnrollAge Data'!EI61</f>
        <v>0.98272744515394828</v>
      </c>
      <c r="BM61" s="165">
        <f>+'EnrollAge Data'!BM61/'EnrollAge Data'!EJ61</f>
        <v>0.97801725197218059</v>
      </c>
      <c r="BN61" s="165">
        <f>+'EnrollAge Data'!BN61/'EnrollAge Data'!EK61</f>
        <v>0.97752714113389627</v>
      </c>
      <c r="BO61" s="165">
        <f>+'EnrollAge Data'!BO61/'EnrollAge Data'!EL61</f>
        <v>0.98094699113374839</v>
      </c>
      <c r="BP61" s="165">
        <f>+'EnrollAge Data'!BP61/'EnrollAge Data'!EM61</f>
        <v>0.98219037144783061</v>
      </c>
      <c r="BQ61" s="166">
        <f>+'EnrollAge Data'!BQ61/'EnrollAge Data'!EC61</f>
        <v>0.32271968854282534</v>
      </c>
      <c r="BR61" s="165">
        <f>+'EnrollAge Data'!BR61/'EnrollAge Data'!ED61</f>
        <v>0.33464673737517281</v>
      </c>
      <c r="BS61" s="165">
        <f>+'EnrollAge Data'!BS61/'EnrollAge Data'!EE61</f>
        <v>0.3378407557354926</v>
      </c>
      <c r="BT61" s="165">
        <f>+'EnrollAge Data'!BT61/'EnrollAge Data'!EF61</f>
        <v>0.32754315042977966</v>
      </c>
      <c r="BU61" s="165">
        <f>+'EnrollAge Data'!BU61/'EnrollAge Data'!EG61</f>
        <v>0.29730289624570644</v>
      </c>
      <c r="BV61" s="165">
        <f>+'EnrollAge Data'!BV61/'EnrollAge Data'!EH61</f>
        <v>0.26864763384475948</v>
      </c>
      <c r="BW61" s="165">
        <f>+'EnrollAge Data'!BW61/'EnrollAge Data'!EI61</f>
        <v>0.26388063476006829</v>
      </c>
      <c r="BX61" s="165">
        <f>+'EnrollAge Data'!BX61/'EnrollAge Data'!EJ61</f>
        <v>0.24437836376594332</v>
      </c>
      <c r="BY61" s="165">
        <f>+'EnrollAge Data'!BY61/'EnrollAge Data'!EK61</f>
        <v>0.23119420989143546</v>
      </c>
      <c r="BZ61" s="165">
        <f>+'EnrollAge Data'!BZ61/'EnrollAge Data'!EL61</f>
        <v>0.22202178834182229</v>
      </c>
      <c r="CA61" s="165">
        <f>+'EnrollAge Data'!CA61/'EnrollAge Data'!EM61</f>
        <v>0.22510377124206193</v>
      </c>
      <c r="CB61" s="165">
        <f>+'EnrollAge Data'!CB61/'EnrollAge Data'!EN61</f>
        <v>0.21315600287562905</v>
      </c>
      <c r="CC61" s="166">
        <f>+'EnrollAge Data'!CC61/'EnrollAge Data'!EC61</f>
        <v>1.5079886742845586E-2</v>
      </c>
      <c r="CD61" s="165">
        <f>+'EnrollAge Data'!CD61/'EnrollAge Data'!ED61</f>
        <v>1.6820184221065279E-2</v>
      </c>
      <c r="CE61" s="165">
        <f>+'EnrollAge Data'!CE61/'EnrollAge Data'!EE61</f>
        <v>1.7112010796221322E-2</v>
      </c>
      <c r="CF61" s="165">
        <f>+'EnrollAge Data'!CF61/'EnrollAge Data'!EF61</f>
        <v>1.9923012182839168E-2</v>
      </c>
      <c r="CG61" s="165">
        <f>+'EnrollAge Data'!CG61/'EnrollAge Data'!EG61</f>
        <v>2.1103700832653935E-2</v>
      </c>
      <c r="CH61" s="165">
        <f>+'EnrollAge Data'!CH61/'EnrollAge Data'!EH61</f>
        <v>2.2192011393798148E-2</v>
      </c>
      <c r="CI61" s="165">
        <f>+'EnrollAge Data'!CI61/'EnrollAge Data'!EI61</f>
        <v>2.1571726623253462E-2</v>
      </c>
      <c r="CJ61" s="165">
        <f>+'EnrollAge Data'!CJ61/'EnrollAge Data'!EJ61</f>
        <v>2.1601828414145634E-2</v>
      </c>
      <c r="CK61" s="165">
        <f>+'EnrollAge Data'!CK61/'EnrollAge Data'!EK61</f>
        <v>1.9589867310012062E-2</v>
      </c>
      <c r="CL61" s="165">
        <f>+'EnrollAge Data'!CL61/'EnrollAge Data'!EL61</f>
        <v>1.9347764572722127E-2</v>
      </c>
      <c r="CM61" s="165">
        <f>+'EnrollAge Data'!CM61/'EnrollAge Data'!EM61</f>
        <v>1.9193245112995354E-2</v>
      </c>
      <c r="CN61" s="165">
        <f>+'EnrollAge Data'!CN61/'EnrollAge Data'!EN61</f>
        <v>1.8775461298825784E-2</v>
      </c>
      <c r="CO61" s="167">
        <f>+'EnrollAge Data'!CO61/'EnrollAge Data'!EC61</f>
        <v>0.33779957528567095</v>
      </c>
      <c r="CP61" s="168">
        <f>+'EnrollAge Data'!CP61/'EnrollAge Data'!ED61</f>
        <v>0.35146692159623805</v>
      </c>
      <c r="CQ61" s="168">
        <f>+'EnrollAge Data'!CQ61/'EnrollAge Data'!EE61</f>
        <v>0.35495276653171393</v>
      </c>
      <c r="CR61" s="168">
        <f>+'EnrollAge Data'!CR61/'EnrollAge Data'!EF61</f>
        <v>0.34746616261261881</v>
      </c>
      <c r="CS61" s="168">
        <f>+'EnrollAge Data'!CS61/'EnrollAge Data'!EG61</f>
        <v>0.31840659707836033</v>
      </c>
      <c r="CT61" s="168">
        <f>+'EnrollAge Data'!CT61/'EnrollAge Data'!EH61</f>
        <v>0.29083964523855765</v>
      </c>
      <c r="CU61" s="168">
        <f>+'EnrollAge Data'!CU61/'EnrollAge Data'!EI61</f>
        <v>0.28545236138332175</v>
      </c>
      <c r="CV61" s="168">
        <f>+'EnrollAge Data'!CV61/'EnrollAge Data'!EJ61</f>
        <v>0.26598019218008895</v>
      </c>
      <c r="CW61" s="168">
        <f>+'EnrollAge Data'!CW61/'EnrollAge Data'!EK61</f>
        <v>0.25078407720144752</v>
      </c>
      <c r="CX61" s="168">
        <f>+'EnrollAge Data'!CX61/'EnrollAge Data'!EL61</f>
        <v>0.24136955291454443</v>
      </c>
      <c r="CY61" s="168">
        <f>+'EnrollAge Data'!CY61/'EnrollAge Data'!EM61</f>
        <v>0.24429701635505729</v>
      </c>
      <c r="CZ61" s="168">
        <f>+'EnrollAge Data'!CZ61/'EnrollAge Data'!EN61</f>
        <v>0.23193146417445482</v>
      </c>
      <c r="DA61" s="166">
        <f>+'EnrollAge Data'!DA61/'EnrollAge Data'!EC61</f>
        <v>4.4241075942966935E-3</v>
      </c>
      <c r="DB61" s="165">
        <f>+'EnrollAge Data'!DB61/'EnrollAge Data'!ED61</f>
        <v>4.4311238001731113E-3</v>
      </c>
      <c r="DC61" s="165">
        <f>+'EnrollAge Data'!DC61/'EnrollAge Data'!EE61</f>
        <v>2.3346828609986507E-3</v>
      </c>
      <c r="DD61" s="165">
        <f>+'EnrollAge Data'!DD61/'EnrollAge Data'!EF61</f>
        <v>1.1079071179238124E-2</v>
      </c>
      <c r="DE61" s="165">
        <f>+'EnrollAge Data'!DE61/'EnrollAge Data'!EG61</f>
        <v>6.5355982945964368E-3</v>
      </c>
      <c r="DF61" s="165">
        <f>+'EnrollAge Data'!DF61/'EnrollAge Data'!EH61</f>
        <v>2.2658121318055286E-3</v>
      </c>
      <c r="DG61" s="165">
        <f>+'EnrollAge Data'!DG61/'EnrollAge Data'!EI61</f>
        <v>1.3403300246570145E-3</v>
      </c>
      <c r="DH61" s="165">
        <f>+'EnrollAge Data'!DH61/'EnrollAge Data'!EJ61</f>
        <v>1.3885134304883143E-3</v>
      </c>
      <c r="DI61" s="165">
        <f>+'EnrollAge Data'!DI61/'EnrollAge Data'!EK61</f>
        <v>1.0977080820265381E-3</v>
      </c>
      <c r="DJ61" s="165">
        <f>+'EnrollAge Data'!DJ61/'EnrollAge Data'!EL61</f>
        <v>1.4030371627994718E-3</v>
      </c>
      <c r="DK61" s="165">
        <f>+'EnrollAge Data'!DK61/'EnrollAge Data'!EM61</f>
        <v>1.2417071699719728E-3</v>
      </c>
      <c r="DL61" s="165">
        <f>+'EnrollAge Data'!DL61/'EnrollAge Data'!EN61</f>
        <v>1.3539420081476155E-3</v>
      </c>
      <c r="DM61" s="179" t="e">
        <f>+'EnrollAge Data'!DM61/'EnrollAge Data'!EA61</f>
        <v>#DIV/0!</v>
      </c>
      <c r="DN61" s="233" t="e">
        <f>+'EnrollAge Data'!DN61/'EnrollAge Data'!EB61</f>
        <v>#DIV/0!</v>
      </c>
      <c r="DO61" s="170">
        <f>+'EnrollAge Data'!DO61/'EnrollAge Data'!EC61</f>
        <v>3.3218727879462027E-2</v>
      </c>
      <c r="DP61" s="170">
        <f>+'EnrollAge Data'!DP61/'EnrollAge Data'!ED61</f>
        <v>2.7917371813918637E-2</v>
      </c>
      <c r="DQ61" s="170">
        <f>+'EnrollAge Data'!DQ61/'EnrollAge Data'!EE61</f>
        <v>2.775978407557355E-2</v>
      </c>
      <c r="DR61" s="170">
        <f>+'EnrollAge Data'!DR61/'EnrollAge Data'!EF61</f>
        <v>5.6016225389423141E-3</v>
      </c>
      <c r="DS61" s="170">
        <f>+'EnrollAge Data'!DS61/'EnrollAge Data'!EG61</f>
        <v>1.5704147231392258E-2</v>
      </c>
      <c r="DT61" s="170">
        <f>+'EnrollAge Data'!DT61/'EnrollAge Data'!EH61</f>
        <v>4.8591959603806564E-2</v>
      </c>
      <c r="DU61" s="170">
        <f>+'EnrollAge Data'!DU61/'EnrollAge Data'!EI61</f>
        <v>5.2601631156350762E-3</v>
      </c>
      <c r="DV61" s="170">
        <f>+'EnrollAge Data'!DV61/'EnrollAge Data'!EJ61</f>
        <v>3.3668378756973286E-3</v>
      </c>
      <c r="DW61" s="170">
        <f>+'EnrollAge Data'!DW61/'EnrollAge Data'!EK61</f>
        <v>3.4378769601930035E-3</v>
      </c>
      <c r="DX61" s="170">
        <f>+'EnrollAge Data'!DX61/'EnrollAge Data'!EL61</f>
        <v>1.2851348802112809E-3</v>
      </c>
      <c r="DY61" s="170">
        <f>+'EnrollAge Data'!DY61/'EnrollAge Data'!EM61</f>
        <v>1.2535329525431346E-3</v>
      </c>
      <c r="DZ61" s="170">
        <f>+'EnrollAge Data'!DZ61/'EnrollAge Data'!EN61</f>
        <v>7.6683441169422481E-4</v>
      </c>
    </row>
    <row r="62" spans="1:130" s="4" customFormat="1">
      <c r="A62" s="182" t="s">
        <v>65</v>
      </c>
      <c r="B62" s="173" t="e">
        <f>+'EnrollAge Data'!B62/'EnrollAge Data'!EA62</f>
        <v>#DIV/0!</v>
      </c>
      <c r="C62" s="173" t="e">
        <f>+'EnrollAge Data'!C62/'EnrollAge Data'!EB62</f>
        <v>#DIV/0!</v>
      </c>
      <c r="D62" s="173">
        <f>+'EnrollAge Data'!D62/'EnrollAge Data'!EC62</f>
        <v>1.9125974997328776E-2</v>
      </c>
      <c r="E62" s="173">
        <f>+'EnrollAge Data'!E62/'EnrollAge Data'!ED62</f>
        <v>1.276946313332418E-2</v>
      </c>
      <c r="F62" s="173">
        <f>+'EnrollAge Data'!F62/'EnrollAge Data'!EE62</f>
        <v>1.8708113503493513E-2</v>
      </c>
      <c r="G62" s="173">
        <f>+'EnrollAge Data'!G62/'EnrollAge Data'!EF62</f>
        <v>1.4798980514675656E-2</v>
      </c>
      <c r="H62" s="173">
        <f>+'EnrollAge Data'!H62/'EnrollAge Data'!EG62</f>
        <v>1.0509692877368765E-2</v>
      </c>
      <c r="I62" s="173">
        <f>+'EnrollAge Data'!I62/'EnrollAge Data'!EH62</f>
        <v>1.4772633490137823E-2</v>
      </c>
      <c r="J62" s="173">
        <f>+'EnrollAge Data'!J62/'EnrollAge Data'!EI62</f>
        <v>1.7340276492823346E-2</v>
      </c>
      <c r="K62" s="173">
        <f>+'EnrollAge Data'!K62/'EnrollAge Data'!EJ62</f>
        <v>1.9165727170236752E-2</v>
      </c>
      <c r="L62" s="173">
        <f>+'EnrollAge Data'!L62/'EnrollAge Data'!EK62</f>
        <v>1.8060723851058284E-2</v>
      </c>
      <c r="M62" s="173">
        <f>+'EnrollAge Data'!M62/'EnrollAge Data'!EL62</f>
        <v>1.7476375764313507E-2</v>
      </c>
      <c r="N62" s="173">
        <f>+'EnrollAge Data'!N62/'EnrollAge Data'!EM62</f>
        <v>1.6170834902421195E-2</v>
      </c>
      <c r="O62" s="173">
        <f>+'EnrollAge Data'!O62/'EnrollAge Data'!EN62</f>
        <v>1.8583176367896356E-2</v>
      </c>
      <c r="P62" s="174" t="e">
        <f>+'EnrollAge Data'!P62/'EnrollAge Data'!EA62</f>
        <v>#DIV/0!</v>
      </c>
      <c r="Q62" s="173" t="e">
        <f>+'EnrollAge Data'!Q62/'EnrollAge Data'!EB62</f>
        <v>#DIV/0!</v>
      </c>
      <c r="R62" s="173">
        <f>+'EnrollAge Data'!R62/'EnrollAge Data'!EC62</f>
        <v>0.61673255689710438</v>
      </c>
      <c r="S62" s="173">
        <f>+'EnrollAge Data'!S62/'EnrollAge Data'!ED62</f>
        <v>0.60208705203899493</v>
      </c>
      <c r="T62" s="173">
        <f>+'EnrollAge Data'!T62/'EnrollAge Data'!EE62</f>
        <v>0.59438186225581069</v>
      </c>
      <c r="U62" s="173">
        <f>+'EnrollAge Data'!U62/'EnrollAge Data'!EF62</f>
        <v>0.61793965304612353</v>
      </c>
      <c r="V62" s="173">
        <f>+'EnrollAge Data'!V62/'EnrollAge Data'!EG62</f>
        <v>0.63058157264212589</v>
      </c>
      <c r="W62" s="173">
        <f>+'EnrollAge Data'!W62/'EnrollAge Data'!EH62</f>
        <v>0.64487909548568123</v>
      </c>
      <c r="X62" s="173">
        <f>+'EnrollAge Data'!X62/'EnrollAge Data'!EI62</f>
        <v>0.65795247283973457</v>
      </c>
      <c r="Y62" s="173">
        <f>+'EnrollAge Data'!Y62/'EnrollAge Data'!EJ62</f>
        <v>0.6647626205687085</v>
      </c>
      <c r="Z62" s="173">
        <f>+'EnrollAge Data'!Z62/'EnrollAge Data'!EK62</f>
        <v>0.6785570382309023</v>
      </c>
      <c r="AA62" s="173">
        <f>+'EnrollAge Data'!AA62/'EnrollAge Data'!EL62</f>
        <v>0.68720400222345746</v>
      </c>
      <c r="AB62" s="173">
        <f>+'EnrollAge Data'!AB62/'EnrollAge Data'!EM62</f>
        <v>0.68854528941364113</v>
      </c>
      <c r="AC62" s="173">
        <f>+'EnrollAge Data'!AC62/'EnrollAge Data'!EN62</f>
        <v>0.69136766665135296</v>
      </c>
      <c r="AD62" s="174" t="e">
        <f>+'EnrollAge Data'!AD62/'EnrollAge Data'!EA62</f>
        <v>#DIV/0!</v>
      </c>
      <c r="AE62" s="173" t="e">
        <f>+'EnrollAge Data'!AE62/'EnrollAge Data'!EB62</f>
        <v>#DIV/0!</v>
      </c>
      <c r="AF62" s="173">
        <f>+'EnrollAge Data'!AF62/'EnrollAge Data'!EC62</f>
        <v>0.16508173950208355</v>
      </c>
      <c r="AG62" s="173">
        <f>+'EnrollAge Data'!AG62/'EnrollAge Data'!ED62</f>
        <v>0.16548125772346561</v>
      </c>
      <c r="AH62" s="173">
        <f>+'EnrollAge Data'!AH62/'EnrollAge Data'!EE62</f>
        <v>0.18442891772422643</v>
      </c>
      <c r="AI62" s="173">
        <f>+'EnrollAge Data'!AI62/'EnrollAge Data'!EF62</f>
        <v>0.17158595741182275</v>
      </c>
      <c r="AJ62" s="173">
        <f>+'EnrollAge Data'!AJ62/'EnrollAge Data'!EG62</f>
        <v>0.1669843171422348</v>
      </c>
      <c r="AK62" s="173">
        <f>+'EnrollAge Data'!AK62/'EnrollAge Data'!EH62</f>
        <v>0.1580699293004319</v>
      </c>
      <c r="AL62" s="173">
        <f>+'EnrollAge Data'!AL62/'EnrollAge Data'!EI62</f>
        <v>0.16748169490629378</v>
      </c>
      <c r="AM62" s="173">
        <f>+'EnrollAge Data'!AM62/'EnrollAge Data'!EJ62</f>
        <v>0.16943504948014532</v>
      </c>
      <c r="AN62" s="173">
        <f>+'EnrollAge Data'!AN62/'EnrollAge Data'!EK62</f>
        <v>0.15996302528975373</v>
      </c>
      <c r="AO62" s="173">
        <f>+'EnrollAge Data'!AO62/'EnrollAge Data'!EL62</f>
        <v>0.1588438021122846</v>
      </c>
      <c r="AP62" s="173">
        <f>+'EnrollAge Data'!AP62/'EnrollAge Data'!EM62</f>
        <v>0.16711339521077465</v>
      </c>
      <c r="AQ62" s="174" t="e">
        <f>+'EnrollAge Data'!AQ62/'EnrollAge Data'!EA62</f>
        <v>#DIV/0!</v>
      </c>
      <c r="AR62" s="173" t="e">
        <f>+'EnrollAge Data'!AR62/'EnrollAge Data'!EB62</f>
        <v>#DIV/0!</v>
      </c>
      <c r="AS62" s="173">
        <f>+'EnrollAge Data'!AS62/'EnrollAge Data'!EC62</f>
        <v>0.16430708409018058</v>
      </c>
      <c r="AT62" s="173">
        <f>+'EnrollAge Data'!AT62/'EnrollAge Data'!ED62</f>
        <v>0.18819167925305505</v>
      </c>
      <c r="AU62" s="173">
        <f>+'EnrollAge Data'!AU62/'EnrollAge Data'!EE62</f>
        <v>0.19366890061314701</v>
      </c>
      <c r="AV62" s="173">
        <f>+'EnrollAge Data'!AV62/'EnrollAge Data'!EF62</f>
        <v>0.184603579160843</v>
      </c>
      <c r="AW62" s="173">
        <f>+'EnrollAge Data'!AW62/'EnrollAge Data'!EG62</f>
        <v>0.16902635591374429</v>
      </c>
      <c r="AX62" s="173">
        <f>+'EnrollAge Data'!AX62/'EnrollAge Data'!EH62</f>
        <v>0.16346180297653434</v>
      </c>
      <c r="AY62" s="173">
        <f>+'EnrollAge Data'!AY62/'EnrollAge Data'!EI62</f>
        <v>0.14654648304300705</v>
      </c>
      <c r="AZ62" s="173">
        <f>+'EnrollAge Data'!AZ62/'EnrollAge Data'!EJ62</f>
        <v>0.14363021420518601</v>
      </c>
      <c r="BA62" s="173">
        <f>+'EnrollAge Data'!BA62/'EnrollAge Data'!EK62</f>
        <v>0.13555023583228651</v>
      </c>
      <c r="BB62" s="173">
        <f>+'EnrollAge Data'!BB62/'EnrollAge Data'!EL62</f>
        <v>0.13265147304057809</v>
      </c>
      <c r="BC62" s="173">
        <f>+'EnrollAge Data'!BC62/'EnrollAge Data'!EM62</f>
        <v>0.12633187869658641</v>
      </c>
      <c r="BD62" s="174" t="e">
        <f>+'EnrollAge Data'!BD62/'EnrollAge Data'!EA62</f>
        <v>#DIV/0!</v>
      </c>
      <c r="BE62" s="173" t="e">
        <f>+'EnrollAge Data'!BE62/'EnrollAge Data'!EB62</f>
        <v>#DIV/0!</v>
      </c>
      <c r="BF62" s="173">
        <f>+'EnrollAge Data'!BF62/'EnrollAge Data'!EC62</f>
        <v>0.94612138048936856</v>
      </c>
      <c r="BG62" s="173">
        <f>+'EnrollAge Data'!BG62/'EnrollAge Data'!ED62</f>
        <v>0.95575998901551562</v>
      </c>
      <c r="BH62" s="173">
        <f>+'EnrollAge Data'!BH62/'EnrollAge Data'!EE62</f>
        <v>0.97247968059318413</v>
      </c>
      <c r="BI62" s="173">
        <f>+'EnrollAge Data'!BI62/'EnrollAge Data'!EF62</f>
        <v>0.97412918961878925</v>
      </c>
      <c r="BJ62" s="173">
        <f>+'EnrollAge Data'!BJ62/'EnrollAge Data'!EG62</f>
        <v>0.96659224569810498</v>
      </c>
      <c r="BK62" s="173">
        <f>+'EnrollAge Data'!BK62/'EnrollAge Data'!EH62</f>
        <v>0.96641082776264753</v>
      </c>
      <c r="BL62" s="173">
        <f>+'EnrollAge Data'!BL62/'EnrollAge Data'!EI62</f>
        <v>0.97198065078903539</v>
      </c>
      <c r="BM62" s="173">
        <f>+'EnrollAge Data'!BM62/'EnrollAge Data'!EJ62</f>
        <v>0.97782788425403988</v>
      </c>
      <c r="BN62" s="173">
        <f>+'EnrollAge Data'!BN62/'EnrollAge Data'!EK62</f>
        <v>0.97407029935294254</v>
      </c>
      <c r="BO62" s="173">
        <f>+'EnrollAge Data'!BO62/'EnrollAge Data'!EL62</f>
        <v>0.97869927737632023</v>
      </c>
      <c r="BP62" s="173">
        <f>+'EnrollAge Data'!BP62/'EnrollAge Data'!EM62</f>
        <v>0.9819905633210021</v>
      </c>
      <c r="BQ62" s="174">
        <f>+'EnrollAge Data'!BQ62/'EnrollAge Data'!EC62</f>
        <v>0.30598888770167754</v>
      </c>
      <c r="BR62" s="173">
        <f>+'EnrollAge Data'!BR62/'EnrollAge Data'!ED62</f>
        <v>0.32621172593711384</v>
      </c>
      <c r="BS62" s="173">
        <f>+'EnrollAge Data'!BS62/'EnrollAge Data'!EE62</f>
        <v>0.35006416654783973</v>
      </c>
      <c r="BT62" s="173">
        <f>+'EnrollAge Data'!BT62/'EnrollAge Data'!EF62</f>
        <v>0.32483762229713065</v>
      </c>
      <c r="BU62" s="173">
        <f>+'EnrollAge Data'!BU62/'EnrollAge Data'!EG62</f>
        <v>0.29979851884121106</v>
      </c>
      <c r="BV62" s="173">
        <f>+'EnrollAge Data'!BV62/'EnrollAge Data'!EH62</f>
        <v>0.27974471128717227</v>
      </c>
      <c r="BW62" s="173">
        <f>+'EnrollAge Data'!BW62/'EnrollAge Data'!EI62</f>
        <v>0.27971769184002537</v>
      </c>
      <c r="BX62" s="173">
        <f>+'EnrollAge Data'!BX62/'EnrollAge Data'!EJ62</f>
        <v>0.27573593887009895</v>
      </c>
      <c r="BY62" s="173">
        <f>+'EnrollAge Data'!BY62/'EnrollAge Data'!EK62</f>
        <v>0.25986584816667063</v>
      </c>
      <c r="BZ62" s="173">
        <f>+'EnrollAge Data'!BZ62/'EnrollAge Data'!EL62</f>
        <v>0.25342968315730963</v>
      </c>
      <c r="CA62" s="173">
        <f>+'EnrollAge Data'!CA62/'EnrollAge Data'!EM62</f>
        <v>0.25574286157322285</v>
      </c>
      <c r="CB62" s="173">
        <f>+'EnrollAge Data'!CB62/'EnrollAge Data'!EN62</f>
        <v>0.2498736619653604</v>
      </c>
      <c r="CC62" s="174">
        <f>+'EnrollAge Data'!CC62/'EnrollAge Data'!EC62</f>
        <v>1.9286248530825945E-2</v>
      </c>
      <c r="CD62" s="173">
        <f>+'EnrollAge Data'!CD62/'EnrollAge Data'!ED62</f>
        <v>2.3342029383495812E-2</v>
      </c>
      <c r="CE62" s="173">
        <f>+'EnrollAge Data'!CE62/'EnrollAge Data'!EE62</f>
        <v>2.5609582204477399E-2</v>
      </c>
      <c r="CF62" s="173">
        <f>+'EnrollAge Data'!CF62/'EnrollAge Data'!EF62</f>
        <v>2.7871413302639151E-2</v>
      </c>
      <c r="CG62" s="173">
        <f>+'EnrollAge Data'!CG62/'EnrollAge Data'!EG62</f>
        <v>2.7730886517098673E-2</v>
      </c>
      <c r="CH62" s="173">
        <f>+'EnrollAge Data'!CH62/'EnrollAge Data'!EH62</f>
        <v>2.8059750763390279E-2</v>
      </c>
      <c r="CI62" s="173">
        <f>+'EnrollAge Data'!CI62/'EnrollAge Data'!EI62</f>
        <v>3.1825751367925773E-2</v>
      </c>
      <c r="CJ62" s="173">
        <f>+'EnrollAge Data'!CJ62/'EnrollAge Data'!EJ62</f>
        <v>3.4523362144557181E-2</v>
      </c>
      <c r="CK62" s="173">
        <f>+'EnrollAge Data'!CK62/'EnrollAge Data'!EK62</f>
        <v>3.2732099262875972E-2</v>
      </c>
      <c r="CL62" s="173">
        <f>+'EnrollAge Data'!CL62/'EnrollAge Data'!EL62</f>
        <v>3.4752640355753199E-2</v>
      </c>
      <c r="CM62" s="173">
        <f>+'EnrollAge Data'!CM62/'EnrollAge Data'!EM62</f>
        <v>3.4246727067319405E-2</v>
      </c>
      <c r="CN62" s="173">
        <f>+'EnrollAge Data'!CN62/'EnrollAge Data'!EN62</f>
        <v>3.1056185969586991E-2</v>
      </c>
      <c r="CO62" s="175">
        <f>+'EnrollAge Data'!CO62/'EnrollAge Data'!EC62</f>
        <v>0.32527513623250348</v>
      </c>
      <c r="CP62" s="176">
        <f>+'EnrollAge Data'!CP62/'EnrollAge Data'!ED62</f>
        <v>0.34955375532060962</v>
      </c>
      <c r="CQ62" s="176">
        <f>+'EnrollAge Data'!CQ62/'EnrollAge Data'!EE62</f>
        <v>0.37567374875231713</v>
      </c>
      <c r="CR62" s="176">
        <f>+'EnrollAge Data'!CR62/'EnrollAge Data'!EF62</f>
        <v>0.35270903559976979</v>
      </c>
      <c r="CS62" s="176">
        <f>+'EnrollAge Data'!CS62/'EnrollAge Data'!EG62</f>
        <v>0.32752940535830971</v>
      </c>
      <c r="CT62" s="176">
        <f>+'EnrollAge Data'!CT62/'EnrollAge Data'!EH62</f>
        <v>0.30780446205056256</v>
      </c>
      <c r="CU62" s="176">
        <f>+'EnrollAge Data'!CU62/'EnrollAge Data'!EI62</f>
        <v>0.31154344320795113</v>
      </c>
      <c r="CV62" s="176">
        <f>+'EnrollAge Data'!CV62/'EnrollAge Data'!EJ62</f>
        <v>0.31025930101465615</v>
      </c>
      <c r="CW62" s="176">
        <f>+'EnrollAge Data'!CW62/'EnrollAge Data'!EK62</f>
        <v>0.29259794742954659</v>
      </c>
      <c r="CX62" s="176">
        <f>+'EnrollAge Data'!CX62/'EnrollAge Data'!EL62</f>
        <v>0.28818232351306283</v>
      </c>
      <c r="CY62" s="176">
        <f>+'EnrollAge Data'!CY62/'EnrollAge Data'!EM62</f>
        <v>0.28998958864054225</v>
      </c>
      <c r="CZ62" s="176">
        <f>+'EnrollAge Data'!CZ62/'EnrollAge Data'!EN62</f>
        <v>0.28092984793494741</v>
      </c>
      <c r="DA62" s="174">
        <f>+'EnrollAge Data'!DA62/'EnrollAge Data'!EC62</f>
        <v>4.1136873597606583E-3</v>
      </c>
      <c r="DB62" s="173">
        <f>+'EnrollAge Data'!DB62/'EnrollAge Data'!ED62</f>
        <v>4.1191816559110256E-3</v>
      </c>
      <c r="DC62" s="173">
        <f>+'EnrollAge Data'!DC62/'EnrollAge Data'!EE62</f>
        <v>2.4240695850563242E-3</v>
      </c>
      <c r="DD62" s="173">
        <f>+'EnrollAge Data'!DD62/'EnrollAge Data'!EF62</f>
        <v>3.4805009728959414E-3</v>
      </c>
      <c r="DE62" s="173">
        <f>+'EnrollAge Data'!DE62/'EnrollAge Data'!EG62</f>
        <v>8.5221084730995426E-3</v>
      </c>
      <c r="DF62" s="173">
        <f>+'EnrollAge Data'!DF62/'EnrollAge Data'!EH62</f>
        <v>1.3727270226403675E-2</v>
      </c>
      <c r="DG62" s="173">
        <f>+'EnrollAge Data'!DG62/'EnrollAge Data'!EI62</f>
        <v>2.4847347413496867E-3</v>
      </c>
      <c r="DH62" s="173">
        <f>+'EnrollAge Data'!DH62/'EnrollAge Data'!EJ62</f>
        <v>2.8059626706751846E-3</v>
      </c>
      <c r="DI62" s="173">
        <f>+'EnrollAge Data'!DI62/'EnrollAge Data'!EK62</f>
        <v>2.9153136924936597E-3</v>
      </c>
      <c r="DJ62" s="173">
        <f>+'EnrollAge Data'!DJ62/'EnrollAge Data'!EL62</f>
        <v>3.312951639799889E-3</v>
      </c>
      <c r="DK62" s="173">
        <f>+'EnrollAge Data'!DK62/'EnrollAge Data'!EM62</f>
        <v>3.4556852668187758E-3</v>
      </c>
      <c r="DL62" s="173">
        <f>+'EnrollAge Data'!DL62/'EnrollAge Data'!EN62</f>
        <v>4.7778747645518442E-3</v>
      </c>
      <c r="DM62" s="183" t="e">
        <f>+'EnrollAge Data'!DM62/'EnrollAge Data'!EA62</f>
        <v>#DIV/0!</v>
      </c>
      <c r="DN62" s="184" t="e">
        <f>+'EnrollAge Data'!DN62/'EnrollAge Data'!EB62</f>
        <v>#DIV/0!</v>
      </c>
      <c r="DO62" s="178">
        <f>+'EnrollAge Data'!DO62/'EnrollAge Data'!EC62</f>
        <v>3.4752644513302705E-2</v>
      </c>
      <c r="DP62" s="178">
        <f>+'EnrollAge Data'!DP62/'EnrollAge Data'!ED62</f>
        <v>3.1470547851160234E-2</v>
      </c>
      <c r="DQ62" s="178">
        <f>+'EnrollAge Data'!DQ62/'EnrollAge Data'!EE62</f>
        <v>8.8122059033224013E-3</v>
      </c>
      <c r="DR62" s="178">
        <f>+'EnrollAge Data'!DR62/'EnrollAge Data'!EF62</f>
        <v>1.107182986653512E-2</v>
      </c>
      <c r="DS62" s="178">
        <f>+'EnrollAge Data'!DS62/'EnrollAge Data'!EG62</f>
        <v>2.2898061424526248E-2</v>
      </c>
      <c r="DT62" s="178">
        <f>+'EnrollAge Data'!DT62/'EnrollAge Data'!EH62</f>
        <v>1.8816538747214655E-2</v>
      </c>
      <c r="DU62" s="178">
        <f>+'EnrollAge Data'!DU62/'EnrollAge Data'!EI62</f>
        <v>1.0679072718141207E-2</v>
      </c>
      <c r="DV62" s="178">
        <f>+'EnrollAge Data'!DV62/'EnrollAge Data'!EJ62</f>
        <v>3.0063885757234121E-3</v>
      </c>
      <c r="DW62" s="178">
        <f>+'EnrollAge Data'!DW62/'EnrollAge Data'!EK62</f>
        <v>7.8689767959991466E-3</v>
      </c>
      <c r="DX62" s="178">
        <f>+'EnrollAge Data'!DX62/'EnrollAge Data'!EL62</f>
        <v>3.8243468593663148E-3</v>
      </c>
      <c r="DY62" s="178">
        <f>+'EnrollAge Data'!DY62/'EnrollAge Data'!EM62</f>
        <v>1.8386017765766563E-3</v>
      </c>
      <c r="DZ62" s="178">
        <f>+'EnrollAge Data'!DZ62/'EnrollAge Data'!EN62</f>
        <v>4.3414342812514353E-3</v>
      </c>
    </row>
    <row r="63" spans="1:130" s="4" customFormat="1">
      <c r="A63" s="182" t="s">
        <v>39</v>
      </c>
      <c r="B63" s="173" t="e">
        <f>+'EnrollAge Data'!B63/'EnrollAge Data'!EA63</f>
        <v>#DIV/0!</v>
      </c>
      <c r="C63" s="173" t="e">
        <f>+'EnrollAge Data'!C63/'EnrollAge Data'!EB63</f>
        <v>#DIV/0!</v>
      </c>
      <c r="D63" s="173">
        <f>+'EnrollAge Data'!D63/'EnrollAge Data'!EC63</f>
        <v>2.2702785901185161E-2</v>
      </c>
      <c r="E63" s="173">
        <f>+'EnrollAge Data'!E63/'EnrollAge Data'!ED63</f>
        <v>3.0044641228059506E-2</v>
      </c>
      <c r="F63" s="173">
        <f>+'EnrollAge Data'!F63/'EnrollAge Data'!EE63</f>
        <v>2.0617360358966424E-2</v>
      </c>
      <c r="G63" s="173">
        <f>+'EnrollAge Data'!G63/'EnrollAge Data'!EF63</f>
        <v>2.456028936687191E-2</v>
      </c>
      <c r="H63" s="173">
        <f>+'EnrollAge Data'!H63/'EnrollAge Data'!EG63</f>
        <v>1.433761335588896E-2</v>
      </c>
      <c r="I63" s="173">
        <f>+'EnrollAge Data'!I63/'EnrollAge Data'!EH63</f>
        <v>8.8020904964929165E-3</v>
      </c>
      <c r="J63" s="173">
        <f>+'EnrollAge Data'!J63/'EnrollAge Data'!EI63</f>
        <v>7.7337166962233861E-3</v>
      </c>
      <c r="K63" s="173">
        <f>+'EnrollAge Data'!K63/'EnrollAge Data'!EJ63</f>
        <v>8.0078553247471332E-3</v>
      </c>
      <c r="L63" s="173">
        <f>+'EnrollAge Data'!L63/'EnrollAge Data'!EK63</f>
        <v>5.7315050411192066E-3</v>
      </c>
      <c r="M63" s="173">
        <f>+'EnrollAge Data'!M63/'EnrollAge Data'!EL63</f>
        <v>5.0481436565801199E-3</v>
      </c>
      <c r="N63" s="173">
        <f>+'EnrollAge Data'!N63/'EnrollAge Data'!EM63</f>
        <v>7.4068930398351962E-3</v>
      </c>
      <c r="O63" s="173">
        <f>+'EnrollAge Data'!O63/'EnrollAge Data'!EN63</f>
        <v>9.5342662200163571E-3</v>
      </c>
      <c r="P63" s="174" t="e">
        <f>+'EnrollAge Data'!P63/'EnrollAge Data'!EA63</f>
        <v>#DIV/0!</v>
      </c>
      <c r="Q63" s="173" t="e">
        <f>+'EnrollAge Data'!Q63/'EnrollAge Data'!EB63</f>
        <v>#DIV/0!</v>
      </c>
      <c r="R63" s="173">
        <f>+'EnrollAge Data'!R63/'EnrollAge Data'!EC63</f>
        <v>0.4944205017700477</v>
      </c>
      <c r="S63" s="173">
        <f>+'EnrollAge Data'!S63/'EnrollAge Data'!ED63</f>
        <v>0.46104535889357873</v>
      </c>
      <c r="T63" s="173">
        <f>+'EnrollAge Data'!T63/'EnrollAge Data'!EE63</f>
        <v>0.48169064933725309</v>
      </c>
      <c r="U63" s="173">
        <f>+'EnrollAge Data'!U63/'EnrollAge Data'!EF63</f>
        <v>0.48970096915813016</v>
      </c>
      <c r="V63" s="173">
        <f>+'EnrollAge Data'!V63/'EnrollAge Data'!EG63</f>
        <v>0.51271527219279511</v>
      </c>
      <c r="W63" s="173">
        <f>+'EnrollAge Data'!W63/'EnrollAge Data'!EH63</f>
        <v>0.48102049236693717</v>
      </c>
      <c r="X63" s="173">
        <f>+'EnrollAge Data'!X63/'EnrollAge Data'!EI63</f>
        <v>0.46740191191747904</v>
      </c>
      <c r="Y63" s="173">
        <f>+'EnrollAge Data'!Y63/'EnrollAge Data'!EJ63</f>
        <v>0.44510329180052816</v>
      </c>
      <c r="Z63" s="173">
        <f>+'EnrollAge Data'!Z63/'EnrollAge Data'!EK63</f>
        <v>0.42414874123991558</v>
      </c>
      <c r="AA63" s="173">
        <f>+'EnrollAge Data'!AA63/'EnrollAge Data'!EL63</f>
        <v>0.38628161482152512</v>
      </c>
      <c r="AB63" s="173">
        <f>+'EnrollAge Data'!AB63/'EnrollAge Data'!EM63</f>
        <v>0.53823808531814921</v>
      </c>
      <c r="AC63" s="173">
        <f>+'EnrollAge Data'!AC63/'EnrollAge Data'!EN63</f>
        <v>0.53543139473654733</v>
      </c>
      <c r="AD63" s="174" t="e">
        <f>+'EnrollAge Data'!AD63/'EnrollAge Data'!EA63</f>
        <v>#DIV/0!</v>
      </c>
      <c r="AE63" s="173" t="e">
        <f>+'EnrollAge Data'!AE63/'EnrollAge Data'!EB63</f>
        <v>#DIV/0!</v>
      </c>
      <c r="AF63" s="173">
        <f>+'EnrollAge Data'!AF63/'EnrollAge Data'!EC63</f>
        <v>0.31069467959571084</v>
      </c>
      <c r="AG63" s="173">
        <f>+'EnrollAge Data'!AG63/'EnrollAge Data'!ED63</f>
        <v>0.32800963374730874</v>
      </c>
      <c r="AH63" s="173">
        <f>+'EnrollAge Data'!AH63/'EnrollAge Data'!EE63</f>
        <v>0.32281190365671258</v>
      </c>
      <c r="AI63" s="173">
        <f>+'EnrollAge Data'!AI63/'EnrollAge Data'!EF63</f>
        <v>0.31889720297098045</v>
      </c>
      <c r="AJ63" s="173">
        <f>+'EnrollAge Data'!AJ63/'EnrollAge Data'!EG63</f>
        <v>0.30315593887795</v>
      </c>
      <c r="AK63" s="173">
        <f>+'EnrollAge Data'!AK63/'EnrollAge Data'!EH63</f>
        <v>0.30199880805024526</v>
      </c>
      <c r="AL63" s="173">
        <f>+'EnrollAge Data'!AL63/'EnrollAge Data'!EI63</f>
        <v>0.31717682613303672</v>
      </c>
      <c r="AM63" s="173">
        <f>+'EnrollAge Data'!AM63/'EnrollAge Data'!EJ63</f>
        <v>0.31954202694071326</v>
      </c>
      <c r="AN63" s="173">
        <f>+'EnrollAge Data'!AN63/'EnrollAge Data'!EK63</f>
        <v>0.32816339999826316</v>
      </c>
      <c r="AO63" s="173">
        <f>+'EnrollAge Data'!AO63/'EnrollAge Data'!EL63</f>
        <v>0.34279160152540145</v>
      </c>
      <c r="AP63" s="173">
        <f>+'EnrollAge Data'!AP63/'EnrollAge Data'!EM63</f>
        <v>0.30913362497974678</v>
      </c>
      <c r="AQ63" s="174" t="e">
        <f>+'EnrollAge Data'!AQ63/'EnrollAge Data'!EA63</f>
        <v>#DIV/0!</v>
      </c>
      <c r="AR63" s="173" t="e">
        <f>+'EnrollAge Data'!AR63/'EnrollAge Data'!EB63</f>
        <v>#DIV/0!</v>
      </c>
      <c r="AS63" s="173">
        <f>+'EnrollAge Data'!AS63/'EnrollAge Data'!EC63</f>
        <v>0.14646503514442563</v>
      </c>
      <c r="AT63" s="173">
        <f>+'EnrollAge Data'!AT63/'EnrollAge Data'!ED63</f>
        <v>0.16635243458904525</v>
      </c>
      <c r="AU63" s="173">
        <f>+'EnrollAge Data'!AU63/'EnrollAge Data'!EE63</f>
        <v>0.16040022693279696</v>
      </c>
      <c r="AV63" s="173">
        <f>+'EnrollAge Data'!AV63/'EnrollAge Data'!EF63</f>
        <v>0.16374906811718254</v>
      </c>
      <c r="AW63" s="173">
        <f>+'EnrollAge Data'!AW63/'EnrollAge Data'!EG63</f>
        <v>0.16215091932665909</v>
      </c>
      <c r="AX63" s="173">
        <f>+'EnrollAge Data'!AX63/'EnrollAge Data'!EH63</f>
        <v>0.19141108513271901</v>
      </c>
      <c r="AY63" s="173">
        <f>+'EnrollAge Data'!AY63/'EnrollAge Data'!EI63</f>
        <v>0.20436110265800603</v>
      </c>
      <c r="AZ63" s="173">
        <f>+'EnrollAge Data'!AZ63/'EnrollAge Data'!EJ63</f>
        <v>0.22223705158393472</v>
      </c>
      <c r="BA63" s="173">
        <f>+'EnrollAge Data'!BA63/'EnrollAge Data'!EK63</f>
        <v>0.23820482314833308</v>
      </c>
      <c r="BB63" s="173">
        <f>+'EnrollAge Data'!BB63/'EnrollAge Data'!EL63</f>
        <v>0.26011455121929838</v>
      </c>
      <c r="BC63" s="173">
        <f>+'EnrollAge Data'!BC63/'EnrollAge Data'!EM63</f>
        <v>0.13391431150614541</v>
      </c>
      <c r="BD63" s="174" t="e">
        <f>+'EnrollAge Data'!BD63/'EnrollAge Data'!EA63</f>
        <v>#DIV/0!</v>
      </c>
      <c r="BE63" s="173" t="e">
        <f>+'EnrollAge Data'!BE63/'EnrollAge Data'!EB63</f>
        <v>#DIV/0!</v>
      </c>
      <c r="BF63" s="173">
        <f>+'EnrollAge Data'!BF63/'EnrollAge Data'!EC63</f>
        <v>0.95158021651018421</v>
      </c>
      <c r="BG63" s="173">
        <f>+'EnrollAge Data'!BG63/'EnrollAge Data'!ED63</f>
        <v>0.95540742722993277</v>
      </c>
      <c r="BH63" s="173">
        <f>+'EnrollAge Data'!BH63/'EnrollAge Data'!EE63</f>
        <v>0.96490277992676254</v>
      </c>
      <c r="BI63" s="173">
        <f>+'EnrollAge Data'!BI63/'EnrollAge Data'!EF63</f>
        <v>0.97234724024629315</v>
      </c>
      <c r="BJ63" s="173">
        <f>+'EnrollAge Data'!BJ63/'EnrollAge Data'!EG63</f>
        <v>0.97802213039740427</v>
      </c>
      <c r="BK63" s="173">
        <f>+'EnrollAge Data'!BK63/'EnrollAge Data'!EH63</f>
        <v>0.97443038554990147</v>
      </c>
      <c r="BL63" s="173">
        <f>+'EnrollAge Data'!BL63/'EnrollAge Data'!EI63</f>
        <v>0.98893984070852181</v>
      </c>
      <c r="BM63" s="173">
        <f>+'EnrollAge Data'!BM63/'EnrollAge Data'!EJ63</f>
        <v>0.98688237032517612</v>
      </c>
      <c r="BN63" s="173">
        <f>+'EnrollAge Data'!BN63/'EnrollAge Data'!EK63</f>
        <v>0.99051696438651182</v>
      </c>
      <c r="BO63" s="173">
        <f>+'EnrollAge Data'!BO63/'EnrollAge Data'!EL63</f>
        <v>0.98918776756622495</v>
      </c>
      <c r="BP63" s="173">
        <f>+'EnrollAge Data'!BP63/'EnrollAge Data'!EM63</f>
        <v>0.98128602180404134</v>
      </c>
      <c r="BQ63" s="174">
        <f>+'EnrollAge Data'!BQ63/'EnrollAge Data'!EC63</f>
        <v>0.43835616438356162</v>
      </c>
      <c r="BR63" s="173">
        <f>+'EnrollAge Data'!BR63/'EnrollAge Data'!ED63</f>
        <v>0.4731605259636788</v>
      </c>
      <c r="BS63" s="173">
        <f>+'EnrollAge Data'!BS63/'EnrollAge Data'!EE63</f>
        <v>0.45988704935788333</v>
      </c>
      <c r="BT63" s="173">
        <f>+'EnrollAge Data'!BT63/'EnrollAge Data'!EF63</f>
        <v>0.45642930115691527</v>
      </c>
      <c r="BU63" s="173">
        <f>+'EnrollAge Data'!BU63/'EnrollAge Data'!EG63</f>
        <v>0.50734213372528358</v>
      </c>
      <c r="BV63" s="173">
        <f>+'EnrollAge Data'!BV63/'EnrollAge Data'!EH63</f>
        <v>0.45977169577774724</v>
      </c>
      <c r="BW63" s="173">
        <f>+'EnrollAge Data'!BW63/'EnrollAge Data'!EI63</f>
        <v>0.48464274846007743</v>
      </c>
      <c r="BX63" s="173">
        <f>+'EnrollAge Data'!BX63/'EnrollAge Data'!EJ63</f>
        <v>0.50096761585174032</v>
      </c>
      <c r="BY63" s="173">
        <f>+'EnrollAge Data'!BY63/'EnrollAge Data'!EK63</f>
        <v>0.51960435247019188</v>
      </c>
      <c r="BZ63" s="173">
        <f>+'EnrollAge Data'!BZ63/'EnrollAge Data'!EL63</f>
        <v>0.54722315571075819</v>
      </c>
      <c r="CA63" s="173">
        <f>+'EnrollAge Data'!CA63/'EnrollAge Data'!EM63</f>
        <v>0.40855959076915954</v>
      </c>
      <c r="CB63" s="173">
        <f>+'EnrollAge Data'!CB63/'EnrollAge Data'!EN63</f>
        <v>0.41373785809516339</v>
      </c>
      <c r="CC63" s="174">
        <f>+'EnrollAge Data'!CC63/'EnrollAge Data'!EC63</f>
        <v>1.6738494689856859E-2</v>
      </c>
      <c r="CD63" s="173">
        <f>+'EnrollAge Data'!CD63/'EnrollAge Data'!ED63</f>
        <v>1.9085037282115531E-2</v>
      </c>
      <c r="CE63" s="173">
        <f>+'EnrollAge Data'!CE63/'EnrollAge Data'!EE63</f>
        <v>2.0668935994636133E-2</v>
      </c>
      <c r="CF63" s="173">
        <f>+'EnrollAge Data'!CF63/'EnrollAge Data'!EF63</f>
        <v>2.4587900709611508E-2</v>
      </c>
      <c r="CG63" s="173">
        <f>+'EnrollAge Data'!CG63/'EnrollAge Data'!EG63</f>
        <v>3.1573254943287388E-2</v>
      </c>
      <c r="CH63" s="173">
        <f>+'EnrollAge Data'!CH63/'EnrollAge Data'!EH63</f>
        <v>3.1781506441113098E-2</v>
      </c>
      <c r="CI63" s="173">
        <f>+'EnrollAge Data'!CI63/'EnrollAge Data'!EI63</f>
        <v>3.4576114673074705E-2</v>
      </c>
      <c r="CJ63" s="173">
        <f>+'EnrollAge Data'!CJ63/'EnrollAge Data'!EJ63</f>
        <v>3.8885764130528043E-2</v>
      </c>
      <c r="CK63" s="173">
        <f>+'EnrollAge Data'!CK63/'EnrollAge Data'!EK63</f>
        <v>4.4644950630899759E-2</v>
      </c>
      <c r="CL63" s="173">
        <f>+'EnrollAge Data'!CL63/'EnrollAge Data'!EL63</f>
        <v>5.0985520375213686E-2</v>
      </c>
      <c r="CM63" s="173">
        <f>+'EnrollAge Data'!CM63/'EnrollAge Data'!EM63</f>
        <v>3.1664467745295466E-2</v>
      </c>
      <c r="CN63" s="173">
        <f>+'EnrollAge Data'!CN63/'EnrollAge Data'!EN63</f>
        <v>3.5190517270354146E-2</v>
      </c>
      <c r="CO63" s="238">
        <f>+'EnrollAge Data'!CO63/'EnrollAge Data'!EC63</f>
        <v>0.45509465907341851</v>
      </c>
      <c r="CP63" s="239">
        <f>+'EnrollAge Data'!CP63/'EnrollAge Data'!ED63</f>
        <v>0.49224556324579438</v>
      </c>
      <c r="CQ63" s="239">
        <f>+'EnrollAge Data'!CQ63/'EnrollAge Data'!EE63</f>
        <v>0.48055598535251948</v>
      </c>
      <c r="CR63" s="239">
        <f>+'EnrollAge Data'!CR63/'EnrollAge Data'!EF63</f>
        <v>0.48101720186652674</v>
      </c>
      <c r="CS63" s="239">
        <f>+'EnrollAge Data'!CS63/'EnrollAge Data'!EG63</f>
        <v>0.53891538866857092</v>
      </c>
      <c r="CT63" s="239">
        <f>+'EnrollAge Data'!CT63/'EnrollAge Data'!EH63</f>
        <v>0.49155320221886029</v>
      </c>
      <c r="CU63" s="239">
        <f>+'EnrollAge Data'!CU63/'EnrollAge Data'!EI63</f>
        <v>0.51921886313315213</v>
      </c>
      <c r="CV63" s="239">
        <f>+'EnrollAge Data'!CV63/'EnrollAge Data'!EJ63</f>
        <v>0.53985337998226834</v>
      </c>
      <c r="CW63" s="239">
        <f>+'EnrollAge Data'!CW63/'EnrollAge Data'!EK63</f>
        <v>0.56424930310109156</v>
      </c>
      <c r="CX63" s="239">
        <f>+'EnrollAge Data'!CX63/'EnrollAge Data'!EL63</f>
        <v>0.59820867608597184</v>
      </c>
      <c r="CY63" s="239">
        <f>+'EnrollAge Data'!CY63/'EnrollAge Data'!EM63</f>
        <v>0.44022405851445501</v>
      </c>
      <c r="CZ63" s="239">
        <f>+'EnrollAge Data'!CZ63/'EnrollAge Data'!EN63</f>
        <v>0.44892837536551755</v>
      </c>
      <c r="DA63" s="174">
        <f>+'EnrollAge Data'!DA63/'EnrollAge Data'!EC63</f>
        <v>2.0650556667179726E-3</v>
      </c>
      <c r="DB63" s="173">
        <f>+'EnrollAge Data'!DB63/'EnrollAge Data'!ED63</f>
        <v>2.1165050905596573E-3</v>
      </c>
      <c r="DC63" s="173">
        <f>+'EnrollAge Data'!DC63/'EnrollAge Data'!EE63</f>
        <v>2.656145236990046E-3</v>
      </c>
      <c r="DD63" s="173">
        <f>+'EnrollAge Data'!DD63/'EnrollAge Data'!EF63</f>
        <v>1.6290692216362481E-3</v>
      </c>
      <c r="DE63" s="173">
        <f>+'EnrollAge Data'!DE63/'EnrollAge Data'!EG63</f>
        <v>1.9412629301977316E-3</v>
      </c>
      <c r="DF63" s="173">
        <f>+'EnrollAge Data'!DF63/'EnrollAge Data'!EH63</f>
        <v>1.8566909641039746E-3</v>
      </c>
      <c r="DG63" s="173">
        <f>+'EnrollAge Data'!DG63/'EnrollAge Data'!EI63</f>
        <v>2.3190656578905948E-3</v>
      </c>
      <c r="DH63" s="173">
        <f>+'EnrollAge Data'!DH63/'EnrollAge Data'!EJ63</f>
        <v>1.9256985423796676E-3</v>
      </c>
      <c r="DI63" s="173">
        <f>+'EnrollAge Data'!DI63/'EnrollAge Data'!EK63</f>
        <v>2.1189200455046762E-3</v>
      </c>
      <c r="DJ63" s="173">
        <f>+'EnrollAge Data'!DJ63/'EnrollAge Data'!EL63</f>
        <v>4.6974766587279558E-3</v>
      </c>
      <c r="DK63" s="173">
        <f>+'EnrollAge Data'!DK63/'EnrollAge Data'!EM63</f>
        <v>2.8238779714371688E-3</v>
      </c>
      <c r="DL63" s="173">
        <f>+'EnrollAge Data'!DL63/'EnrollAge Data'!EN63</f>
        <v>3.114601655892535E-3</v>
      </c>
      <c r="DM63" s="235" t="e">
        <f>+'EnrollAge Data'!DM63/'EnrollAge Data'!EA63</f>
        <v>#DIV/0!</v>
      </c>
      <c r="DN63" s="236" t="e">
        <f>+'EnrollAge Data'!DN63/'EnrollAge Data'!EB63</f>
        <v>#DIV/0!</v>
      </c>
      <c r="DO63" s="237">
        <f>+'EnrollAge Data'!DO63/'EnrollAge Data'!EC63</f>
        <v>2.571699758863065E-2</v>
      </c>
      <c r="DP63" s="237">
        <f>+'EnrollAge Data'!DP63/'EnrollAge Data'!ED63</f>
        <v>1.454793154200776E-2</v>
      </c>
      <c r="DQ63" s="237">
        <f>+'EnrollAge Data'!DQ63/'EnrollAge Data'!EE63</f>
        <v>1.4479859714270979E-2</v>
      </c>
      <c r="DR63" s="237">
        <f>+'EnrollAge Data'!DR63/'EnrollAge Data'!EF63</f>
        <v>3.0924703868349117E-3</v>
      </c>
      <c r="DS63" s="237">
        <f>+'EnrollAge Data'!DS63/'EnrollAge Data'!EG63</f>
        <v>7.6402562467067859E-3</v>
      </c>
      <c r="DT63" s="237">
        <f>+'EnrollAge Data'!DT63/'EnrollAge Data'!EH63</f>
        <v>1.6767523953605649E-2</v>
      </c>
      <c r="DU63" s="237">
        <f>+'EnrollAge Data'!DU63/'EnrollAge Data'!EI63</f>
        <v>3.3264425952548348E-3</v>
      </c>
      <c r="DV63" s="237">
        <f>+'EnrollAge Data'!DV63/'EnrollAge Data'!EJ63</f>
        <v>5.109774350076742E-3</v>
      </c>
      <c r="DW63" s="237">
        <f>+'EnrollAge Data'!DW63/'EnrollAge Data'!EK63</f>
        <v>3.7515305723689351E-3</v>
      </c>
      <c r="DX63" s="237">
        <f>+'EnrollAge Data'!DX63/'EnrollAge Data'!EL63</f>
        <v>5.7640887771949565E-3</v>
      </c>
      <c r="DY63" s="237">
        <f>+'EnrollAge Data'!DY63/'EnrollAge Data'!EM63</f>
        <v>1.1307085156123418E-2</v>
      </c>
      <c r="DZ63" s="237">
        <f>+'EnrollAge Data'!DZ63/'EnrollAge Data'!EN63</f>
        <v>2.9913620220262836E-3</v>
      </c>
    </row>
    <row r="64" spans="1:130" s="4" customFormat="1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W64" s="116"/>
      <c r="X64" s="115"/>
      <c r="Y64" s="115"/>
      <c r="Z64" s="115"/>
      <c r="AA64" s="115"/>
      <c r="AB64" s="115"/>
      <c r="AC64" s="115"/>
      <c r="AH64" s="116"/>
      <c r="AK64" s="116"/>
      <c r="AL64" s="115"/>
      <c r="AM64" s="115"/>
      <c r="AN64" s="115"/>
      <c r="AO64" s="115"/>
      <c r="AP64" s="115"/>
      <c r="AX64" s="95"/>
      <c r="AY64" s="115"/>
      <c r="AZ64" s="115"/>
      <c r="BA64" s="115"/>
      <c r="BB64" s="115"/>
      <c r="BC64" s="115"/>
      <c r="BD64" s="35"/>
      <c r="BE64" s="35"/>
      <c r="BF64" s="35"/>
      <c r="BG64" s="35"/>
      <c r="BH64" s="35"/>
      <c r="BI64" s="35"/>
      <c r="BJ64" s="35"/>
      <c r="BK64" s="35"/>
      <c r="BL64" s="115"/>
      <c r="BM64" s="115"/>
      <c r="BN64" s="115"/>
      <c r="BO64" s="115"/>
      <c r="BP64" s="115"/>
      <c r="BQ64" s="95"/>
      <c r="BR64" s="95"/>
      <c r="BS64" s="95"/>
      <c r="BT64" s="95"/>
      <c r="BU64" s="95"/>
      <c r="BV64" s="95"/>
      <c r="BW64" s="115"/>
      <c r="BX64" s="115"/>
      <c r="BY64" s="115"/>
      <c r="BZ64" s="115"/>
      <c r="CA64" s="115"/>
      <c r="CB64" s="115"/>
      <c r="CC64" s="95"/>
      <c r="CD64" s="95"/>
      <c r="CE64" s="95"/>
      <c r="CF64" s="95"/>
      <c r="CG64" s="95"/>
      <c r="CH64" s="95"/>
      <c r="CI64" s="115"/>
      <c r="CJ64" s="115"/>
      <c r="CK64" s="115"/>
      <c r="CL64" s="115"/>
      <c r="CM64" s="115"/>
      <c r="CN64" s="115"/>
      <c r="CO64" s="117"/>
      <c r="CP64" s="117"/>
      <c r="CQ64" s="117"/>
      <c r="CR64" s="117"/>
      <c r="CS64" s="117"/>
      <c r="CT64" s="117"/>
      <c r="CU64" s="118"/>
      <c r="CV64" s="118"/>
      <c r="CW64" s="118"/>
      <c r="CX64" s="118"/>
      <c r="CY64" s="118"/>
      <c r="CZ64" s="118"/>
      <c r="DA64" s="95"/>
      <c r="DB64" s="95"/>
      <c r="DC64" s="95"/>
      <c r="DD64" s="95"/>
      <c r="DE64" s="95"/>
      <c r="DF64" s="95"/>
      <c r="DG64" s="115"/>
      <c r="DH64" s="115"/>
      <c r="DI64" s="115"/>
      <c r="DJ64" s="115"/>
      <c r="DK64" s="115"/>
      <c r="DL64" s="115"/>
    </row>
    <row r="65" spans="1:116" s="4" customFormat="1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W65" s="116"/>
      <c r="X65" s="115"/>
      <c r="Y65" s="115"/>
      <c r="Z65" s="115"/>
      <c r="AA65" s="115"/>
      <c r="AB65" s="115"/>
      <c r="AC65" s="115"/>
      <c r="AH65" s="116"/>
      <c r="AK65" s="116"/>
      <c r="AL65" s="115"/>
      <c r="AM65" s="115"/>
      <c r="AN65" s="115"/>
      <c r="AO65" s="115"/>
      <c r="AP65" s="115"/>
      <c r="AX65" s="95"/>
      <c r="AY65" s="115"/>
      <c r="AZ65" s="115"/>
      <c r="BA65" s="115"/>
      <c r="BB65" s="115"/>
      <c r="BC65" s="115"/>
      <c r="BD65" s="35"/>
      <c r="BE65" s="35"/>
      <c r="BF65" s="35"/>
      <c r="BG65" s="35"/>
      <c r="BH65" s="35"/>
      <c r="BI65" s="35"/>
      <c r="BJ65" s="35"/>
      <c r="BK65" s="35"/>
      <c r="BL65" s="115"/>
      <c r="BM65" s="115"/>
      <c r="BN65" s="115"/>
      <c r="BO65" s="115"/>
      <c r="BP65" s="115"/>
      <c r="BQ65" s="95"/>
      <c r="BR65" s="95"/>
      <c r="BS65" s="95"/>
      <c r="BT65" s="95"/>
      <c r="BU65" s="95"/>
      <c r="BV65" s="95"/>
      <c r="BW65" s="115"/>
      <c r="BX65" s="115"/>
      <c r="BY65" s="115"/>
      <c r="BZ65" s="115"/>
      <c r="CA65" s="115"/>
      <c r="CB65" s="115"/>
      <c r="CC65" s="95"/>
      <c r="CD65" s="95"/>
      <c r="CE65" s="95"/>
      <c r="CF65" s="95"/>
      <c r="CG65" s="95"/>
      <c r="CH65" s="95"/>
      <c r="CI65" s="115"/>
      <c r="CJ65" s="115"/>
      <c r="CK65" s="115"/>
      <c r="CL65" s="115"/>
      <c r="CM65" s="115"/>
      <c r="CN65" s="115"/>
      <c r="CO65" s="117"/>
      <c r="CP65" s="117"/>
      <c r="CQ65" s="117"/>
      <c r="CR65" s="117"/>
      <c r="CS65" s="117"/>
      <c r="CT65" s="117"/>
      <c r="CU65" s="118"/>
      <c r="CV65" s="118"/>
      <c r="CW65" s="118"/>
      <c r="CX65" s="118"/>
      <c r="CY65" s="118"/>
      <c r="CZ65" s="118"/>
      <c r="DA65" s="95"/>
      <c r="DB65" s="95"/>
      <c r="DC65" s="95"/>
      <c r="DD65" s="95"/>
      <c r="DE65" s="95"/>
      <c r="DF65" s="95"/>
      <c r="DG65" s="115"/>
      <c r="DH65" s="115"/>
      <c r="DI65" s="115"/>
      <c r="DJ65" s="115"/>
      <c r="DK65" s="115"/>
      <c r="DL65" s="115"/>
    </row>
    <row r="66" spans="1:116" s="4" customFormat="1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W66" s="116"/>
      <c r="X66" s="115"/>
      <c r="Y66" s="115"/>
      <c r="Z66" s="115"/>
      <c r="AA66" s="115"/>
      <c r="AB66" s="115"/>
      <c r="AC66" s="115"/>
      <c r="AH66" s="116"/>
      <c r="AK66" s="116"/>
      <c r="AL66" s="115"/>
      <c r="AM66" s="115"/>
      <c r="AN66" s="115"/>
      <c r="AO66" s="115"/>
      <c r="AP66" s="115"/>
      <c r="AX66" s="95"/>
      <c r="AY66" s="115"/>
      <c r="AZ66" s="115"/>
      <c r="BA66" s="115"/>
      <c r="BB66" s="115"/>
      <c r="BC66" s="115"/>
      <c r="BD66" s="35"/>
      <c r="BE66" s="35"/>
      <c r="BF66" s="35"/>
      <c r="BG66" s="35"/>
      <c r="BH66" s="35"/>
      <c r="BI66" s="35"/>
      <c r="BJ66" s="35"/>
      <c r="BK66" s="35"/>
      <c r="BL66" s="115"/>
      <c r="BM66" s="115"/>
      <c r="BN66" s="115"/>
      <c r="BO66" s="115"/>
      <c r="BP66" s="115"/>
      <c r="BQ66" s="95"/>
      <c r="BR66" s="95"/>
      <c r="BS66" s="95"/>
      <c r="BT66" s="95"/>
      <c r="BU66" s="95"/>
      <c r="BV66" s="95"/>
      <c r="BW66" s="115"/>
      <c r="BX66" s="115"/>
      <c r="BY66" s="115"/>
      <c r="BZ66" s="115"/>
      <c r="CA66" s="115"/>
      <c r="CB66" s="115"/>
      <c r="CC66" s="95"/>
      <c r="CD66" s="95"/>
      <c r="CE66" s="95"/>
      <c r="CF66" s="95"/>
      <c r="CG66" s="95"/>
      <c r="CH66" s="95"/>
      <c r="CI66" s="115"/>
      <c r="CJ66" s="115"/>
      <c r="CK66" s="115"/>
      <c r="CL66" s="115"/>
      <c r="CM66" s="115"/>
      <c r="CN66" s="115"/>
      <c r="CO66" s="117"/>
      <c r="CP66" s="117"/>
      <c r="CQ66" s="117"/>
      <c r="CR66" s="117"/>
      <c r="CS66" s="117"/>
      <c r="CT66" s="117"/>
      <c r="CU66" s="118"/>
      <c r="CV66" s="118"/>
      <c r="CW66" s="118"/>
      <c r="CX66" s="118"/>
      <c r="CY66" s="118"/>
      <c r="CZ66" s="118"/>
      <c r="DA66" s="95"/>
      <c r="DB66" s="95"/>
      <c r="DC66" s="95"/>
      <c r="DD66" s="95"/>
      <c r="DE66" s="95"/>
      <c r="DF66" s="95"/>
      <c r="DG66" s="115"/>
      <c r="DH66" s="115"/>
      <c r="DI66" s="115"/>
      <c r="DJ66" s="115"/>
      <c r="DK66" s="115"/>
      <c r="DL66" s="115"/>
    </row>
    <row r="67" spans="1:116" s="4" customFormat="1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W67" s="116"/>
      <c r="X67" s="115"/>
      <c r="Y67" s="115"/>
      <c r="Z67" s="115"/>
      <c r="AA67" s="115"/>
      <c r="AB67" s="115"/>
      <c r="AC67" s="115"/>
      <c r="AH67" s="116"/>
      <c r="AK67" s="116"/>
      <c r="AL67" s="115"/>
      <c r="AM67" s="115"/>
      <c r="AN67" s="115"/>
      <c r="AO67" s="115"/>
      <c r="AP67" s="115"/>
      <c r="AX67" s="95"/>
      <c r="AY67" s="115"/>
      <c r="AZ67" s="115"/>
      <c r="BA67" s="115"/>
      <c r="BB67" s="115"/>
      <c r="BC67" s="115"/>
      <c r="BD67" s="35"/>
      <c r="BE67" s="35"/>
      <c r="BF67" s="35"/>
      <c r="BG67" s="35"/>
      <c r="BH67" s="35"/>
      <c r="BI67" s="35"/>
      <c r="BJ67" s="35"/>
      <c r="BK67" s="35"/>
      <c r="BL67" s="115"/>
      <c r="BM67" s="115"/>
      <c r="BN67" s="115"/>
      <c r="BO67" s="115"/>
      <c r="BP67" s="115"/>
      <c r="BQ67" s="95"/>
      <c r="BR67" s="95"/>
      <c r="BS67" s="95"/>
      <c r="BT67" s="95"/>
      <c r="BU67" s="95"/>
      <c r="BV67" s="95"/>
      <c r="BW67" s="115"/>
      <c r="BX67" s="115"/>
      <c r="BY67" s="115"/>
      <c r="BZ67" s="115"/>
      <c r="CA67" s="115"/>
      <c r="CB67" s="115"/>
      <c r="CC67" s="95"/>
      <c r="CD67" s="95"/>
      <c r="CE67" s="95"/>
      <c r="CF67" s="95"/>
      <c r="CG67" s="95"/>
      <c r="CH67" s="95"/>
      <c r="CI67" s="115"/>
      <c r="CJ67" s="115"/>
      <c r="CK67" s="115"/>
      <c r="CL67" s="115"/>
      <c r="CM67" s="115"/>
      <c r="CN67" s="115"/>
      <c r="CO67" s="117"/>
      <c r="CP67" s="117"/>
      <c r="CQ67" s="117"/>
      <c r="CR67" s="117"/>
      <c r="CS67" s="117"/>
      <c r="CT67" s="117"/>
      <c r="CU67" s="118"/>
      <c r="CV67" s="118"/>
      <c r="CW67" s="118"/>
      <c r="CX67" s="118"/>
      <c r="CY67" s="118"/>
      <c r="CZ67" s="118"/>
      <c r="DA67" s="95"/>
      <c r="DB67" s="95"/>
      <c r="DC67" s="95"/>
      <c r="DD67" s="95"/>
      <c r="DE67" s="95"/>
      <c r="DF67" s="95"/>
      <c r="DG67" s="115"/>
      <c r="DH67" s="115"/>
      <c r="DI67" s="115"/>
      <c r="DJ67" s="115"/>
      <c r="DK67" s="115"/>
      <c r="DL67" s="115"/>
    </row>
    <row r="68" spans="1:116" s="4" customFormat="1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W68" s="116"/>
      <c r="X68" s="115"/>
      <c r="Y68" s="115"/>
      <c r="Z68" s="115"/>
      <c r="AA68" s="115"/>
      <c r="AB68" s="115"/>
      <c r="AC68" s="115"/>
      <c r="AH68" s="116"/>
      <c r="AK68" s="116"/>
      <c r="AL68" s="115"/>
      <c r="AM68" s="115"/>
      <c r="AN68" s="115"/>
      <c r="AO68" s="115"/>
      <c r="AP68" s="115"/>
      <c r="AX68" s="95"/>
      <c r="AY68" s="115"/>
      <c r="AZ68" s="115"/>
      <c r="BA68" s="115"/>
      <c r="BB68" s="115"/>
      <c r="BC68" s="115"/>
      <c r="BD68" s="35"/>
      <c r="BE68" s="35"/>
      <c r="BF68" s="35"/>
      <c r="BG68" s="35"/>
      <c r="BH68" s="35"/>
      <c r="BI68" s="35"/>
      <c r="BJ68" s="35"/>
      <c r="BK68" s="35"/>
      <c r="BL68" s="115"/>
      <c r="BM68" s="115"/>
      <c r="BN68" s="115"/>
      <c r="BO68" s="115"/>
      <c r="BP68" s="115"/>
      <c r="BQ68" s="95"/>
      <c r="BR68" s="95"/>
      <c r="BS68" s="95"/>
      <c r="BT68" s="95"/>
      <c r="BU68" s="95"/>
      <c r="BV68" s="95"/>
      <c r="BW68" s="115"/>
      <c r="BX68" s="115"/>
      <c r="BY68" s="115"/>
      <c r="BZ68" s="115"/>
      <c r="CA68" s="115"/>
      <c r="CB68" s="115"/>
      <c r="CC68" s="95"/>
      <c r="CD68" s="95"/>
      <c r="CE68" s="95"/>
      <c r="CF68" s="95"/>
      <c r="CG68" s="95"/>
      <c r="CH68" s="95"/>
      <c r="CI68" s="115"/>
      <c r="CJ68" s="115"/>
      <c r="CK68" s="115"/>
      <c r="CL68" s="115"/>
      <c r="CM68" s="115"/>
      <c r="CN68" s="115"/>
      <c r="CO68" s="117"/>
      <c r="CP68" s="117"/>
      <c r="CQ68" s="117"/>
      <c r="CR68" s="117"/>
      <c r="CS68" s="117"/>
      <c r="CT68" s="117"/>
      <c r="CU68" s="118"/>
      <c r="CV68" s="118"/>
      <c r="CW68" s="118"/>
      <c r="CX68" s="118"/>
      <c r="CY68" s="118"/>
      <c r="CZ68" s="118"/>
      <c r="DA68" s="95"/>
      <c r="DB68" s="95"/>
      <c r="DC68" s="95"/>
      <c r="DD68" s="95"/>
      <c r="DE68" s="95"/>
      <c r="DF68" s="95"/>
      <c r="DG68" s="115"/>
      <c r="DH68" s="115"/>
      <c r="DI68" s="115"/>
      <c r="DJ68" s="115"/>
      <c r="DK68" s="115"/>
      <c r="DL68" s="115"/>
    </row>
    <row r="69" spans="1:116" s="4" customFormat="1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W69" s="116"/>
      <c r="X69" s="115"/>
      <c r="Y69" s="115"/>
      <c r="Z69" s="115"/>
      <c r="AA69" s="115"/>
      <c r="AB69" s="115"/>
      <c r="AC69" s="115"/>
      <c r="AH69" s="116"/>
      <c r="AK69" s="116"/>
      <c r="AL69" s="115"/>
      <c r="AM69" s="115"/>
      <c r="AN69" s="115"/>
      <c r="AO69" s="115"/>
      <c r="AP69" s="115"/>
      <c r="AX69" s="95"/>
      <c r="AY69" s="115"/>
      <c r="AZ69" s="115"/>
      <c r="BA69" s="115"/>
      <c r="BB69" s="115"/>
      <c r="BC69" s="115"/>
      <c r="BD69" s="35"/>
      <c r="BE69" s="35"/>
      <c r="BF69" s="35"/>
      <c r="BG69" s="35"/>
      <c r="BH69" s="35"/>
      <c r="BI69" s="35"/>
      <c r="BJ69" s="35"/>
      <c r="BK69" s="35"/>
      <c r="BL69" s="115"/>
      <c r="BM69" s="115"/>
      <c r="BN69" s="115"/>
      <c r="BO69" s="115"/>
      <c r="BP69" s="115"/>
      <c r="BQ69" s="95"/>
      <c r="BR69" s="95"/>
      <c r="BS69" s="95"/>
      <c r="BT69" s="95"/>
      <c r="BU69" s="95"/>
      <c r="BV69" s="95"/>
      <c r="BW69" s="115"/>
      <c r="BX69" s="115"/>
      <c r="BY69" s="115"/>
      <c r="BZ69" s="115"/>
      <c r="CA69" s="115"/>
      <c r="CB69" s="115"/>
      <c r="CC69" s="95"/>
      <c r="CD69" s="95"/>
      <c r="CE69" s="95"/>
      <c r="CF69" s="95"/>
      <c r="CG69" s="95"/>
      <c r="CH69" s="95"/>
      <c r="CI69" s="115"/>
      <c r="CJ69" s="115"/>
      <c r="CK69" s="115"/>
      <c r="CL69" s="115"/>
      <c r="CM69" s="115"/>
      <c r="CN69" s="115"/>
      <c r="CO69" s="117"/>
      <c r="CP69" s="117"/>
      <c r="CQ69" s="117"/>
      <c r="CR69" s="117"/>
      <c r="CS69" s="117"/>
      <c r="CT69" s="117"/>
      <c r="CU69" s="118"/>
      <c r="CV69" s="118"/>
      <c r="CW69" s="118"/>
      <c r="CX69" s="118"/>
      <c r="CY69" s="118"/>
      <c r="CZ69" s="118"/>
      <c r="DA69" s="95"/>
      <c r="DB69" s="95"/>
      <c r="DC69" s="95"/>
      <c r="DD69" s="95"/>
      <c r="DE69" s="95"/>
      <c r="DF69" s="95"/>
      <c r="DG69" s="115"/>
      <c r="DH69" s="115"/>
      <c r="DI69" s="115"/>
      <c r="DJ69" s="115"/>
      <c r="DK69" s="115"/>
      <c r="DL69" s="115"/>
    </row>
    <row r="70" spans="1:116" s="4" customFormat="1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W70" s="116"/>
      <c r="X70" s="115"/>
      <c r="Y70" s="115"/>
      <c r="Z70" s="115"/>
      <c r="AA70" s="115"/>
      <c r="AB70" s="115"/>
      <c r="AC70" s="115"/>
      <c r="AH70" s="116"/>
      <c r="AK70" s="116"/>
      <c r="AL70" s="115"/>
      <c r="AM70" s="115"/>
      <c r="AN70" s="115"/>
      <c r="AO70" s="115"/>
      <c r="AP70" s="115"/>
      <c r="AX70" s="95"/>
      <c r="AY70" s="115"/>
      <c r="AZ70" s="115"/>
      <c r="BA70" s="115"/>
      <c r="BB70" s="115"/>
      <c r="BC70" s="115"/>
      <c r="BD70" s="35"/>
      <c r="BE70" s="35"/>
      <c r="BF70" s="35"/>
      <c r="BG70" s="35"/>
      <c r="BH70" s="35"/>
      <c r="BI70" s="35"/>
      <c r="BJ70" s="35"/>
      <c r="BK70" s="35"/>
      <c r="BL70" s="115"/>
      <c r="BM70" s="115"/>
      <c r="BN70" s="115"/>
      <c r="BO70" s="115"/>
      <c r="BP70" s="115"/>
      <c r="BQ70" s="95"/>
      <c r="BR70" s="95"/>
      <c r="BS70" s="95"/>
      <c r="BT70" s="95"/>
      <c r="BU70" s="95"/>
      <c r="BV70" s="95"/>
      <c r="BW70" s="115"/>
      <c r="BX70" s="115"/>
      <c r="BY70" s="115"/>
      <c r="BZ70" s="115"/>
      <c r="CA70" s="115"/>
      <c r="CB70" s="115"/>
      <c r="CC70" s="95"/>
      <c r="CD70" s="95"/>
      <c r="CE70" s="95"/>
      <c r="CF70" s="95"/>
      <c r="CG70" s="95"/>
      <c r="CH70" s="95"/>
      <c r="CI70" s="115"/>
      <c r="CJ70" s="115"/>
      <c r="CK70" s="115"/>
      <c r="CL70" s="115"/>
      <c r="CM70" s="115"/>
      <c r="CN70" s="115"/>
      <c r="CO70" s="117"/>
      <c r="CP70" s="117"/>
      <c r="CQ70" s="117"/>
      <c r="CR70" s="117"/>
      <c r="CS70" s="117"/>
      <c r="CT70" s="117"/>
      <c r="CU70" s="118"/>
      <c r="CV70" s="118"/>
      <c r="CW70" s="118"/>
      <c r="CX70" s="118"/>
      <c r="CY70" s="118"/>
      <c r="CZ70" s="118"/>
      <c r="DA70" s="95"/>
      <c r="DB70" s="95"/>
      <c r="DC70" s="95"/>
      <c r="DD70" s="95"/>
      <c r="DE70" s="95"/>
      <c r="DF70" s="95"/>
      <c r="DG70" s="115"/>
      <c r="DH70" s="115"/>
      <c r="DI70" s="115"/>
      <c r="DJ70" s="115"/>
      <c r="DK70" s="115"/>
      <c r="DL70" s="115"/>
    </row>
    <row r="71" spans="1:116" s="4" customFormat="1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W71" s="116"/>
      <c r="X71" s="115"/>
      <c r="Y71" s="115"/>
      <c r="Z71" s="115"/>
      <c r="AA71" s="115"/>
      <c r="AB71" s="115"/>
      <c r="AC71" s="115"/>
      <c r="AH71" s="116"/>
      <c r="AK71" s="116"/>
      <c r="AL71" s="115"/>
      <c r="AM71" s="115"/>
      <c r="AN71" s="115"/>
      <c r="AO71" s="115"/>
      <c r="AP71" s="115"/>
      <c r="AX71" s="95"/>
      <c r="AY71" s="115"/>
      <c r="AZ71" s="115"/>
      <c r="BA71" s="115"/>
      <c r="BB71" s="115"/>
      <c r="BC71" s="115"/>
      <c r="BD71" s="35"/>
      <c r="BE71" s="35"/>
      <c r="BF71" s="35"/>
      <c r="BG71" s="35"/>
      <c r="BH71" s="35"/>
      <c r="BI71" s="35"/>
      <c r="BJ71" s="35"/>
      <c r="BK71" s="35"/>
      <c r="BL71" s="115"/>
      <c r="BM71" s="115"/>
      <c r="BN71" s="115"/>
      <c r="BO71" s="115"/>
      <c r="BP71" s="115"/>
      <c r="BQ71" s="95"/>
      <c r="BR71" s="95"/>
      <c r="BS71" s="95"/>
      <c r="BT71" s="95"/>
      <c r="BU71" s="95"/>
      <c r="BV71" s="95"/>
      <c r="BW71" s="115"/>
      <c r="BX71" s="115"/>
      <c r="BY71" s="115"/>
      <c r="BZ71" s="115"/>
      <c r="CA71" s="115"/>
      <c r="CB71" s="115"/>
      <c r="CC71" s="95"/>
      <c r="CD71" s="95"/>
      <c r="CE71" s="95"/>
      <c r="CF71" s="95"/>
      <c r="CG71" s="95"/>
      <c r="CH71" s="95"/>
      <c r="CI71" s="115"/>
      <c r="CJ71" s="115"/>
      <c r="CK71" s="115"/>
      <c r="CL71" s="115"/>
      <c r="CM71" s="115"/>
      <c r="CN71" s="115"/>
      <c r="CO71" s="117"/>
      <c r="CP71" s="117"/>
      <c r="CQ71" s="117"/>
      <c r="CR71" s="117"/>
      <c r="CS71" s="117"/>
      <c r="CT71" s="117"/>
      <c r="CU71" s="118"/>
      <c r="CV71" s="118"/>
      <c r="CW71" s="118"/>
      <c r="CX71" s="118"/>
      <c r="CY71" s="118"/>
      <c r="CZ71" s="118"/>
      <c r="DA71" s="95"/>
      <c r="DB71" s="95"/>
      <c r="DC71" s="95"/>
      <c r="DD71" s="95"/>
      <c r="DE71" s="95"/>
      <c r="DF71" s="95"/>
      <c r="DG71" s="115"/>
      <c r="DH71" s="115"/>
      <c r="DI71" s="115"/>
      <c r="DJ71" s="115"/>
      <c r="DK71" s="115"/>
      <c r="DL71" s="115"/>
    </row>
    <row r="72" spans="1:116" s="4" customFormat="1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W72" s="116"/>
      <c r="X72" s="115"/>
      <c r="Y72" s="115"/>
      <c r="Z72" s="115"/>
      <c r="AA72" s="115"/>
      <c r="AB72" s="115"/>
      <c r="AC72" s="115"/>
      <c r="AH72" s="116"/>
      <c r="AK72" s="116"/>
      <c r="AL72" s="115"/>
      <c r="AM72" s="115"/>
      <c r="AN72" s="115"/>
      <c r="AO72" s="115"/>
      <c r="AP72" s="115"/>
      <c r="AX72" s="95"/>
      <c r="AY72" s="115"/>
      <c r="AZ72" s="115"/>
      <c r="BA72" s="115"/>
      <c r="BB72" s="115"/>
      <c r="BC72" s="115"/>
      <c r="BD72" s="35"/>
      <c r="BE72" s="35"/>
      <c r="BF72" s="35"/>
      <c r="BG72" s="35"/>
      <c r="BH72" s="35"/>
      <c r="BI72" s="35"/>
      <c r="BJ72" s="35"/>
      <c r="BK72" s="35"/>
      <c r="BL72" s="115"/>
      <c r="BM72" s="115"/>
      <c r="BN72" s="115"/>
      <c r="BO72" s="115"/>
      <c r="BP72" s="115"/>
      <c r="BQ72" s="95"/>
      <c r="BR72" s="95"/>
      <c r="BS72" s="95"/>
      <c r="BT72" s="95"/>
      <c r="BU72" s="95"/>
      <c r="BV72" s="95"/>
      <c r="BW72" s="115"/>
      <c r="BX72" s="115"/>
      <c r="BY72" s="115"/>
      <c r="BZ72" s="115"/>
      <c r="CA72" s="115"/>
      <c r="CB72" s="115"/>
      <c r="CC72" s="95"/>
      <c r="CD72" s="95"/>
      <c r="CE72" s="95"/>
      <c r="CF72" s="95"/>
      <c r="CG72" s="95"/>
      <c r="CH72" s="95"/>
      <c r="CI72" s="115"/>
      <c r="CJ72" s="115"/>
      <c r="CK72" s="115"/>
      <c r="CL72" s="115"/>
      <c r="CM72" s="115"/>
      <c r="CN72" s="115"/>
      <c r="CO72" s="117"/>
      <c r="CP72" s="117"/>
      <c r="CQ72" s="117"/>
      <c r="CR72" s="117"/>
      <c r="CS72" s="117"/>
      <c r="CT72" s="117"/>
      <c r="CU72" s="118"/>
      <c r="CV72" s="118"/>
      <c r="CW72" s="118"/>
      <c r="CX72" s="118"/>
      <c r="CY72" s="118"/>
      <c r="CZ72" s="118"/>
      <c r="DA72" s="95"/>
      <c r="DB72" s="95"/>
      <c r="DC72" s="95"/>
      <c r="DD72" s="95"/>
      <c r="DE72" s="95"/>
      <c r="DF72" s="95"/>
      <c r="DG72" s="115"/>
      <c r="DH72" s="115"/>
      <c r="DI72" s="115"/>
      <c r="DJ72" s="115"/>
      <c r="DK72" s="115"/>
      <c r="DL72" s="115"/>
    </row>
    <row r="73" spans="1:116" s="4" customFormat="1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W73" s="116"/>
      <c r="X73" s="115"/>
      <c r="Y73" s="115"/>
      <c r="Z73" s="115"/>
      <c r="AA73" s="115"/>
      <c r="AB73" s="115"/>
      <c r="AC73" s="115"/>
      <c r="AH73" s="116"/>
      <c r="AK73" s="116"/>
      <c r="AL73" s="115"/>
      <c r="AM73" s="115"/>
      <c r="AN73" s="115"/>
      <c r="AO73" s="115"/>
      <c r="AP73" s="115"/>
      <c r="AX73" s="95"/>
      <c r="AY73" s="115"/>
      <c r="AZ73" s="115"/>
      <c r="BA73" s="115"/>
      <c r="BB73" s="115"/>
      <c r="BC73" s="115"/>
      <c r="BD73" s="35"/>
      <c r="BE73" s="35"/>
      <c r="BF73" s="35"/>
      <c r="BG73" s="35"/>
      <c r="BH73" s="35"/>
      <c r="BI73" s="35"/>
      <c r="BJ73" s="35"/>
      <c r="BK73" s="35"/>
      <c r="BL73" s="115"/>
      <c r="BM73" s="115"/>
      <c r="BN73" s="115"/>
      <c r="BO73" s="115"/>
      <c r="BP73" s="115"/>
      <c r="BQ73" s="95"/>
      <c r="BR73" s="95"/>
      <c r="BS73" s="95"/>
      <c r="BT73" s="95"/>
      <c r="BU73" s="95"/>
      <c r="BV73" s="95"/>
      <c r="BW73" s="115"/>
      <c r="BX73" s="115"/>
      <c r="BY73" s="115"/>
      <c r="BZ73" s="115"/>
      <c r="CA73" s="115"/>
      <c r="CB73" s="115"/>
      <c r="CC73" s="95"/>
      <c r="CD73" s="95"/>
      <c r="CE73" s="95"/>
      <c r="CF73" s="95"/>
      <c r="CG73" s="95"/>
      <c r="CH73" s="95"/>
      <c r="CI73" s="115"/>
      <c r="CJ73" s="115"/>
      <c r="CK73" s="115"/>
      <c r="CL73" s="115"/>
      <c r="CM73" s="115"/>
      <c r="CN73" s="115"/>
      <c r="CO73" s="117"/>
      <c r="CP73" s="117"/>
      <c r="CQ73" s="117"/>
      <c r="CR73" s="117"/>
      <c r="CS73" s="117"/>
      <c r="CT73" s="117"/>
      <c r="CU73" s="118"/>
      <c r="CV73" s="118"/>
      <c r="CW73" s="118"/>
      <c r="CX73" s="118"/>
      <c r="CY73" s="118"/>
      <c r="CZ73" s="118"/>
      <c r="DA73" s="95"/>
      <c r="DB73" s="95"/>
      <c r="DC73" s="95"/>
      <c r="DD73" s="95"/>
      <c r="DE73" s="95"/>
      <c r="DF73" s="95"/>
      <c r="DG73" s="115"/>
      <c r="DH73" s="115"/>
      <c r="DI73" s="115"/>
      <c r="DJ73" s="115"/>
      <c r="DK73" s="115"/>
      <c r="DL73" s="115"/>
    </row>
    <row r="74" spans="1:116" s="4" customFormat="1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W74" s="116"/>
      <c r="X74" s="115"/>
      <c r="Y74" s="115"/>
      <c r="Z74" s="115"/>
      <c r="AA74" s="115"/>
      <c r="AB74" s="115"/>
      <c r="AC74" s="115"/>
      <c r="AH74" s="116"/>
      <c r="AK74" s="116"/>
      <c r="AL74" s="115"/>
      <c r="AM74" s="115"/>
      <c r="AN74" s="115"/>
      <c r="AO74" s="115"/>
      <c r="AP74" s="115"/>
      <c r="AX74" s="95"/>
      <c r="AY74" s="115"/>
      <c r="AZ74" s="115"/>
      <c r="BA74" s="115"/>
      <c r="BB74" s="115"/>
      <c r="BC74" s="115"/>
      <c r="BD74" s="35"/>
      <c r="BE74" s="35"/>
      <c r="BF74" s="35"/>
      <c r="BG74" s="35"/>
      <c r="BH74" s="35"/>
      <c r="BI74" s="35"/>
      <c r="BJ74" s="35"/>
      <c r="BK74" s="35"/>
      <c r="BL74" s="115"/>
      <c r="BM74" s="115"/>
      <c r="BN74" s="115"/>
      <c r="BO74" s="115"/>
      <c r="BP74" s="115"/>
      <c r="BQ74" s="95"/>
      <c r="BR74" s="95"/>
      <c r="BS74" s="95"/>
      <c r="BT74" s="95"/>
      <c r="BU74" s="95"/>
      <c r="BV74" s="95"/>
      <c r="BW74" s="115"/>
      <c r="BX74" s="115"/>
      <c r="BY74" s="115"/>
      <c r="BZ74" s="115"/>
      <c r="CA74" s="115"/>
      <c r="CB74" s="115"/>
      <c r="CC74" s="95"/>
      <c r="CD74" s="95"/>
      <c r="CE74" s="95"/>
      <c r="CF74" s="95"/>
      <c r="CG74" s="95"/>
      <c r="CH74" s="95"/>
      <c r="CI74" s="115"/>
      <c r="CJ74" s="115"/>
      <c r="CK74" s="115"/>
      <c r="CL74" s="115"/>
      <c r="CM74" s="115"/>
      <c r="CN74" s="115"/>
      <c r="CO74" s="117"/>
      <c r="CP74" s="117"/>
      <c r="CQ74" s="117"/>
      <c r="CR74" s="117"/>
      <c r="CS74" s="117"/>
      <c r="CT74" s="117"/>
      <c r="CU74" s="118"/>
      <c r="CV74" s="118"/>
      <c r="CW74" s="118"/>
      <c r="CX74" s="118"/>
      <c r="CY74" s="118"/>
      <c r="CZ74" s="118"/>
      <c r="DA74" s="95"/>
      <c r="DB74" s="95"/>
      <c r="DC74" s="95"/>
      <c r="DD74" s="95"/>
      <c r="DE74" s="95"/>
      <c r="DF74" s="95"/>
      <c r="DG74" s="115"/>
      <c r="DH74" s="115"/>
      <c r="DI74" s="115"/>
      <c r="DJ74" s="115"/>
      <c r="DK74" s="115"/>
      <c r="DL74" s="115"/>
    </row>
    <row r="75" spans="1:116" s="4" customFormat="1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W75" s="116"/>
      <c r="X75" s="115"/>
      <c r="Y75" s="115"/>
      <c r="Z75" s="115"/>
      <c r="AA75" s="115"/>
      <c r="AB75" s="115"/>
      <c r="AC75" s="115"/>
      <c r="AH75" s="116"/>
      <c r="AK75" s="116"/>
      <c r="AL75" s="115"/>
      <c r="AM75" s="115"/>
      <c r="AN75" s="115"/>
      <c r="AO75" s="115"/>
      <c r="AP75" s="115"/>
      <c r="AX75" s="95"/>
      <c r="AY75" s="115"/>
      <c r="AZ75" s="115"/>
      <c r="BA75" s="115"/>
      <c r="BB75" s="115"/>
      <c r="BC75" s="115"/>
      <c r="BD75" s="35"/>
      <c r="BE75" s="35"/>
      <c r="BF75" s="35"/>
      <c r="BG75" s="35"/>
      <c r="BH75" s="35"/>
      <c r="BI75" s="35"/>
      <c r="BJ75" s="35"/>
      <c r="BK75" s="35"/>
      <c r="BL75" s="115"/>
      <c r="BM75" s="115"/>
      <c r="BN75" s="115"/>
      <c r="BO75" s="115"/>
      <c r="BP75" s="115"/>
      <c r="BQ75" s="95"/>
      <c r="BR75" s="95"/>
      <c r="BS75" s="95"/>
      <c r="BT75" s="95"/>
      <c r="BU75" s="95"/>
      <c r="BV75" s="95"/>
      <c r="BW75" s="115"/>
      <c r="BX75" s="115"/>
      <c r="BY75" s="115"/>
      <c r="BZ75" s="115"/>
      <c r="CA75" s="115"/>
      <c r="CB75" s="115"/>
      <c r="CC75" s="95"/>
      <c r="CD75" s="95"/>
      <c r="CE75" s="95"/>
      <c r="CF75" s="95"/>
      <c r="CG75" s="95"/>
      <c r="CH75" s="95"/>
      <c r="CI75" s="115"/>
      <c r="CJ75" s="115"/>
      <c r="CK75" s="115"/>
      <c r="CL75" s="115"/>
      <c r="CM75" s="115"/>
      <c r="CN75" s="115"/>
      <c r="CO75" s="117"/>
      <c r="CP75" s="117"/>
      <c r="CQ75" s="117"/>
      <c r="CR75" s="117"/>
      <c r="CS75" s="117"/>
      <c r="CT75" s="117"/>
      <c r="CU75" s="118"/>
      <c r="CV75" s="118"/>
      <c r="CW75" s="118"/>
      <c r="CX75" s="118"/>
      <c r="CY75" s="118"/>
      <c r="CZ75" s="118"/>
      <c r="DA75" s="95"/>
      <c r="DB75" s="95"/>
      <c r="DC75" s="95"/>
      <c r="DD75" s="95"/>
      <c r="DE75" s="95"/>
      <c r="DF75" s="95"/>
      <c r="DG75" s="115"/>
      <c r="DH75" s="115"/>
      <c r="DI75" s="115"/>
      <c r="DJ75" s="115"/>
      <c r="DK75" s="115"/>
      <c r="DL75" s="115"/>
    </row>
    <row r="76" spans="1:116" s="4" customFormat="1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W76" s="116"/>
      <c r="X76" s="115"/>
      <c r="Y76" s="115"/>
      <c r="Z76" s="115"/>
      <c r="AA76" s="115"/>
      <c r="AB76" s="115"/>
      <c r="AC76" s="115"/>
      <c r="AH76" s="116"/>
      <c r="AK76" s="116"/>
      <c r="AL76" s="115"/>
      <c r="AM76" s="115"/>
      <c r="AN76" s="115"/>
      <c r="AO76" s="115"/>
      <c r="AP76" s="115"/>
      <c r="AX76" s="95"/>
      <c r="AY76" s="115"/>
      <c r="AZ76" s="115"/>
      <c r="BA76" s="115"/>
      <c r="BB76" s="115"/>
      <c r="BC76" s="115"/>
      <c r="BD76" s="35"/>
      <c r="BE76" s="35"/>
      <c r="BF76" s="35"/>
      <c r="BG76" s="35"/>
      <c r="BH76" s="35"/>
      <c r="BI76" s="35"/>
      <c r="BJ76" s="35"/>
      <c r="BK76" s="35"/>
      <c r="BL76" s="115"/>
      <c r="BM76" s="115"/>
      <c r="BN76" s="115"/>
      <c r="BO76" s="115"/>
      <c r="BP76" s="115"/>
      <c r="BQ76" s="119"/>
      <c r="BR76" s="95"/>
      <c r="BS76" s="95"/>
      <c r="BT76" s="95"/>
      <c r="BU76" s="95"/>
      <c r="BV76" s="95"/>
      <c r="BW76" s="115"/>
      <c r="BX76" s="115"/>
      <c r="BY76" s="115"/>
      <c r="BZ76" s="115"/>
      <c r="CA76" s="115"/>
      <c r="CB76" s="115"/>
      <c r="CC76" s="95"/>
      <c r="CD76" s="95"/>
      <c r="CE76" s="95"/>
      <c r="CF76" s="95"/>
      <c r="CG76" s="95"/>
      <c r="CH76" s="95"/>
      <c r="CI76" s="115"/>
      <c r="CJ76" s="115"/>
      <c r="CK76" s="115"/>
      <c r="CL76" s="115"/>
      <c r="CM76" s="115"/>
      <c r="CN76" s="115"/>
      <c r="CO76" s="117"/>
      <c r="CP76" s="117"/>
      <c r="CQ76" s="117"/>
      <c r="CR76" s="117"/>
      <c r="CS76" s="117"/>
      <c r="CT76" s="117"/>
      <c r="CU76" s="118"/>
      <c r="CV76" s="118"/>
      <c r="CW76" s="118"/>
      <c r="CX76" s="118"/>
      <c r="CY76" s="118"/>
      <c r="CZ76" s="118"/>
      <c r="DA76" s="95"/>
      <c r="DB76" s="95"/>
      <c r="DC76" s="95"/>
      <c r="DD76" s="95"/>
      <c r="DE76" s="95"/>
      <c r="DF76" s="95"/>
      <c r="DG76" s="115"/>
      <c r="DH76" s="115"/>
      <c r="DI76" s="115"/>
      <c r="DJ76" s="115"/>
      <c r="DK76" s="115"/>
      <c r="DL76" s="115"/>
    </row>
    <row r="77" spans="1:116" s="4" customFormat="1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W77" s="116"/>
      <c r="X77" s="115"/>
      <c r="Y77" s="115"/>
      <c r="Z77" s="115"/>
      <c r="AA77" s="115"/>
      <c r="AB77" s="115"/>
      <c r="AC77" s="115"/>
      <c r="AH77" s="116"/>
      <c r="AK77" s="116"/>
      <c r="AL77" s="115"/>
      <c r="AM77" s="115"/>
      <c r="AN77" s="115"/>
      <c r="AO77" s="115"/>
      <c r="AP77" s="115"/>
      <c r="AX77" s="95"/>
      <c r="AY77" s="115"/>
      <c r="AZ77" s="115"/>
      <c r="BA77" s="115"/>
      <c r="BB77" s="115"/>
      <c r="BC77" s="115"/>
      <c r="BD77" s="35"/>
      <c r="BE77" s="35"/>
      <c r="BF77" s="35"/>
      <c r="BG77" s="35"/>
      <c r="BH77" s="35"/>
      <c r="BI77" s="35"/>
      <c r="BJ77" s="35"/>
      <c r="BK77" s="35"/>
      <c r="BL77" s="115"/>
      <c r="BM77" s="115"/>
      <c r="BN77" s="115"/>
      <c r="BO77" s="115"/>
      <c r="BP77" s="115"/>
      <c r="BQ77" s="95"/>
      <c r="BR77" s="95"/>
      <c r="BS77" s="95"/>
      <c r="BT77" s="95"/>
      <c r="BU77" s="95"/>
      <c r="BV77" s="95"/>
      <c r="BW77" s="115"/>
      <c r="BX77" s="115"/>
      <c r="BY77" s="115"/>
      <c r="BZ77" s="115"/>
      <c r="CA77" s="115"/>
      <c r="CB77" s="115"/>
      <c r="CC77" s="95"/>
      <c r="CD77" s="95"/>
      <c r="CE77" s="95"/>
      <c r="CF77" s="95"/>
      <c r="CG77" s="95"/>
      <c r="CH77" s="95"/>
      <c r="CI77" s="115"/>
      <c r="CJ77" s="115"/>
      <c r="CK77" s="115"/>
      <c r="CL77" s="115"/>
      <c r="CM77" s="115"/>
      <c r="CN77" s="115"/>
      <c r="CO77" s="117"/>
      <c r="CP77" s="117"/>
      <c r="CQ77" s="117"/>
      <c r="CR77" s="117"/>
      <c r="CS77" s="117"/>
      <c r="CT77" s="117"/>
      <c r="CU77" s="118"/>
      <c r="CV77" s="118"/>
      <c r="CW77" s="118"/>
      <c r="CX77" s="118"/>
      <c r="CY77" s="118"/>
      <c r="CZ77" s="118"/>
      <c r="DA77" s="95"/>
      <c r="DB77" s="95"/>
      <c r="DC77" s="95"/>
      <c r="DD77" s="95"/>
      <c r="DE77" s="95"/>
      <c r="DF77" s="95"/>
      <c r="DG77" s="115"/>
      <c r="DH77" s="115"/>
      <c r="DI77" s="115"/>
      <c r="DJ77" s="115"/>
      <c r="DK77" s="115"/>
      <c r="DL77" s="115"/>
    </row>
    <row r="78" spans="1:116" s="4" customFormat="1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W78" s="116"/>
      <c r="X78" s="115"/>
      <c r="Y78" s="115"/>
      <c r="Z78" s="115"/>
      <c r="AA78" s="115"/>
      <c r="AB78" s="115"/>
      <c r="AC78" s="115"/>
      <c r="AH78" s="116"/>
      <c r="AK78" s="116"/>
      <c r="AL78" s="115"/>
      <c r="AM78" s="115"/>
      <c r="AN78" s="115"/>
      <c r="AO78" s="115"/>
      <c r="AP78" s="115"/>
      <c r="AX78" s="95"/>
      <c r="AY78" s="115"/>
      <c r="AZ78" s="115"/>
      <c r="BA78" s="115"/>
      <c r="BB78" s="115"/>
      <c r="BC78" s="115"/>
      <c r="BD78" s="35"/>
      <c r="BE78" s="35"/>
      <c r="BF78" s="35"/>
      <c r="BG78" s="35"/>
      <c r="BH78" s="35"/>
      <c r="BI78" s="35"/>
      <c r="BJ78" s="35"/>
      <c r="BK78" s="35"/>
      <c r="BL78" s="115"/>
      <c r="BM78" s="115"/>
      <c r="BN78" s="115"/>
      <c r="BO78" s="115"/>
      <c r="BP78" s="115"/>
      <c r="BQ78" s="95"/>
      <c r="BR78" s="95"/>
      <c r="BS78" s="95"/>
      <c r="BT78" s="95"/>
      <c r="BU78" s="95"/>
      <c r="BV78" s="95"/>
      <c r="BW78" s="115"/>
      <c r="BX78" s="115"/>
      <c r="BY78" s="115"/>
      <c r="BZ78" s="115"/>
      <c r="CA78" s="115"/>
      <c r="CB78" s="115"/>
      <c r="CC78" s="95"/>
      <c r="CD78" s="95"/>
      <c r="CE78" s="95"/>
      <c r="CF78" s="95"/>
      <c r="CG78" s="95"/>
      <c r="CH78" s="95"/>
      <c r="CI78" s="115"/>
      <c r="CJ78" s="115"/>
      <c r="CK78" s="115"/>
      <c r="CL78" s="115"/>
      <c r="CM78" s="115"/>
      <c r="CN78" s="115"/>
      <c r="CO78" s="117"/>
      <c r="CP78" s="117"/>
      <c r="CQ78" s="117"/>
      <c r="CR78" s="117"/>
      <c r="CS78" s="117"/>
      <c r="CT78" s="117"/>
      <c r="CU78" s="118"/>
      <c r="CV78" s="118"/>
      <c r="CW78" s="118"/>
      <c r="CX78" s="118"/>
      <c r="CY78" s="118"/>
      <c r="CZ78" s="118"/>
      <c r="DA78" s="95"/>
      <c r="DB78" s="95"/>
      <c r="DC78" s="95"/>
      <c r="DD78" s="95"/>
      <c r="DE78" s="95"/>
      <c r="DF78" s="95"/>
      <c r="DG78" s="115"/>
      <c r="DH78" s="115"/>
      <c r="DI78" s="115"/>
      <c r="DJ78" s="115"/>
      <c r="DK78" s="115"/>
      <c r="DL78" s="115"/>
    </row>
    <row r="79" spans="1:116" s="4" customFormat="1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W79" s="116"/>
      <c r="X79" s="115"/>
      <c r="Y79" s="115"/>
      <c r="Z79" s="115"/>
      <c r="AA79" s="115"/>
      <c r="AB79" s="115"/>
      <c r="AC79" s="115"/>
      <c r="AH79" s="116"/>
      <c r="AK79" s="116"/>
      <c r="AL79" s="115"/>
      <c r="AM79" s="115"/>
      <c r="AN79" s="115"/>
      <c r="AO79" s="115"/>
      <c r="AP79" s="115"/>
      <c r="AX79" s="95"/>
      <c r="AY79" s="115"/>
      <c r="AZ79" s="115"/>
      <c r="BA79" s="115"/>
      <c r="BB79" s="115"/>
      <c r="BC79" s="115"/>
      <c r="BD79" s="35"/>
      <c r="BE79" s="35"/>
      <c r="BF79" s="35"/>
      <c r="BG79" s="35"/>
      <c r="BH79" s="35"/>
      <c r="BI79" s="35"/>
      <c r="BJ79" s="35"/>
      <c r="BK79" s="35"/>
      <c r="BL79" s="115"/>
      <c r="BM79" s="115"/>
      <c r="BN79" s="115"/>
      <c r="BO79" s="115"/>
      <c r="BP79" s="115"/>
      <c r="BQ79" s="95"/>
      <c r="BR79" s="95"/>
      <c r="BS79" s="95"/>
      <c r="BT79" s="95"/>
      <c r="BU79" s="95"/>
      <c r="BV79" s="95"/>
      <c r="BW79" s="115"/>
      <c r="BX79" s="115"/>
      <c r="BY79" s="115"/>
      <c r="BZ79" s="115"/>
      <c r="CA79" s="115"/>
      <c r="CB79" s="115"/>
      <c r="CC79" s="95"/>
      <c r="CD79" s="95"/>
      <c r="CE79" s="95"/>
      <c r="CF79" s="95"/>
      <c r="CG79" s="95"/>
      <c r="CH79" s="95"/>
      <c r="CI79" s="115"/>
      <c r="CJ79" s="115"/>
      <c r="CK79" s="115"/>
      <c r="CL79" s="115"/>
      <c r="CM79" s="115"/>
      <c r="CN79" s="115"/>
      <c r="CO79" s="117"/>
      <c r="CP79" s="117"/>
      <c r="CQ79" s="117"/>
      <c r="CR79" s="117"/>
      <c r="CS79" s="117"/>
      <c r="CT79" s="117"/>
      <c r="CU79" s="118"/>
      <c r="CV79" s="118"/>
      <c r="CW79" s="118"/>
      <c r="CX79" s="118"/>
      <c r="CY79" s="118"/>
      <c r="CZ79" s="118"/>
      <c r="DA79" s="95"/>
      <c r="DB79" s="95"/>
      <c r="DC79" s="95"/>
      <c r="DD79" s="95"/>
      <c r="DE79" s="95"/>
      <c r="DF79" s="95"/>
      <c r="DG79" s="115"/>
      <c r="DH79" s="115"/>
      <c r="DI79" s="115"/>
      <c r="DJ79" s="115"/>
      <c r="DK79" s="115"/>
      <c r="DL79" s="115"/>
    </row>
    <row r="80" spans="1:116" s="4" customFormat="1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W80" s="116"/>
      <c r="X80" s="115"/>
      <c r="Y80" s="115"/>
      <c r="Z80" s="115"/>
      <c r="AA80" s="115"/>
      <c r="AB80" s="115"/>
      <c r="AC80" s="115"/>
      <c r="AH80" s="116"/>
      <c r="AK80" s="116"/>
      <c r="AL80" s="115"/>
      <c r="AM80" s="115"/>
      <c r="AN80" s="115"/>
      <c r="AO80" s="115"/>
      <c r="AP80" s="115"/>
      <c r="AX80" s="95"/>
      <c r="AY80" s="115"/>
      <c r="AZ80" s="115"/>
      <c r="BA80" s="115"/>
      <c r="BB80" s="115"/>
      <c r="BC80" s="115"/>
      <c r="BD80" s="35"/>
      <c r="BE80" s="35"/>
      <c r="BF80" s="35"/>
      <c r="BG80" s="35"/>
      <c r="BH80" s="35"/>
      <c r="BI80" s="35"/>
      <c r="BJ80" s="35"/>
      <c r="BK80" s="35"/>
      <c r="BL80" s="115"/>
      <c r="BM80" s="115"/>
      <c r="BN80" s="115"/>
      <c r="BO80" s="115"/>
      <c r="BP80" s="115"/>
      <c r="BQ80" s="95"/>
      <c r="BR80" s="95"/>
      <c r="BS80" s="95"/>
      <c r="BT80" s="95"/>
      <c r="BU80" s="95"/>
      <c r="BV80" s="95"/>
      <c r="BW80" s="115"/>
      <c r="BX80" s="115"/>
      <c r="BY80" s="115"/>
      <c r="BZ80" s="115"/>
      <c r="CA80" s="115"/>
      <c r="CB80" s="115"/>
      <c r="CC80" s="95"/>
      <c r="CD80" s="95"/>
      <c r="CE80" s="95"/>
      <c r="CF80" s="95"/>
      <c r="CG80" s="95"/>
      <c r="CH80" s="95"/>
      <c r="CI80" s="115"/>
      <c r="CJ80" s="115"/>
      <c r="CK80" s="115"/>
      <c r="CL80" s="115"/>
      <c r="CM80" s="115"/>
      <c r="CN80" s="115"/>
      <c r="CO80" s="117"/>
      <c r="CP80" s="117"/>
      <c r="CQ80" s="117"/>
      <c r="CR80" s="117"/>
      <c r="CS80" s="117"/>
      <c r="CT80" s="117"/>
      <c r="CU80" s="118"/>
      <c r="CV80" s="118"/>
      <c r="CW80" s="118"/>
      <c r="CX80" s="118"/>
      <c r="CY80" s="118"/>
      <c r="CZ80" s="118"/>
      <c r="DA80" s="95"/>
      <c r="DB80" s="95"/>
      <c r="DC80" s="95"/>
      <c r="DD80" s="95"/>
      <c r="DE80" s="95"/>
      <c r="DF80" s="95"/>
      <c r="DG80" s="115"/>
      <c r="DH80" s="115"/>
      <c r="DI80" s="115"/>
      <c r="DJ80" s="115"/>
      <c r="DK80" s="115"/>
      <c r="DL80" s="115"/>
    </row>
    <row r="81" spans="1:116" s="4" customFormat="1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W81" s="116"/>
      <c r="X81" s="115"/>
      <c r="Y81" s="115"/>
      <c r="Z81" s="115"/>
      <c r="AA81" s="115"/>
      <c r="AB81" s="115"/>
      <c r="AC81" s="115"/>
      <c r="AH81" s="116"/>
      <c r="AK81" s="116"/>
      <c r="AL81" s="115"/>
      <c r="AM81" s="115"/>
      <c r="AN81" s="115"/>
      <c r="AO81" s="115"/>
      <c r="AP81" s="115"/>
      <c r="AX81" s="95"/>
      <c r="AY81" s="115"/>
      <c r="AZ81" s="115"/>
      <c r="BA81" s="115"/>
      <c r="BB81" s="115"/>
      <c r="BC81" s="115"/>
      <c r="BD81" s="35"/>
      <c r="BE81" s="35"/>
      <c r="BF81" s="35"/>
      <c r="BG81" s="35"/>
      <c r="BH81" s="35"/>
      <c r="BI81" s="35"/>
      <c r="BJ81" s="35"/>
      <c r="BK81" s="35"/>
      <c r="BL81" s="115"/>
      <c r="BM81" s="115"/>
      <c r="BN81" s="115"/>
      <c r="BO81" s="115"/>
      <c r="BP81" s="115"/>
      <c r="BQ81" s="120"/>
      <c r="BR81" s="95"/>
      <c r="BS81" s="95"/>
      <c r="BT81" s="95"/>
      <c r="BU81" s="95"/>
      <c r="BV81" s="95"/>
      <c r="BW81" s="115"/>
      <c r="BX81" s="115"/>
      <c r="BY81" s="115"/>
      <c r="BZ81" s="115"/>
      <c r="CA81" s="115"/>
      <c r="CB81" s="115"/>
      <c r="CC81" s="95"/>
      <c r="CD81" s="95"/>
      <c r="CE81" s="95"/>
      <c r="CF81" s="95"/>
      <c r="CG81" s="95"/>
      <c r="CH81" s="95"/>
      <c r="CI81" s="115"/>
      <c r="CJ81" s="115"/>
      <c r="CK81" s="115"/>
      <c r="CL81" s="115"/>
      <c r="CM81" s="115"/>
      <c r="CN81" s="115"/>
      <c r="CO81" s="117"/>
      <c r="CP81" s="117"/>
      <c r="CQ81" s="117"/>
      <c r="CR81" s="117"/>
      <c r="CS81" s="117"/>
      <c r="CT81" s="117"/>
      <c r="CU81" s="118"/>
      <c r="CV81" s="118"/>
      <c r="CW81" s="118"/>
      <c r="CX81" s="118"/>
      <c r="CY81" s="118"/>
      <c r="CZ81" s="118"/>
      <c r="DA81" s="95"/>
      <c r="DB81" s="95"/>
      <c r="DC81" s="95"/>
      <c r="DD81" s="95"/>
      <c r="DE81" s="95"/>
      <c r="DF81" s="95"/>
      <c r="DG81" s="115"/>
      <c r="DH81" s="115"/>
      <c r="DI81" s="115"/>
      <c r="DJ81" s="115"/>
      <c r="DK81" s="115"/>
      <c r="DL81" s="115"/>
    </row>
    <row r="82" spans="1:116" s="4" customFormat="1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W82" s="116"/>
      <c r="X82" s="115"/>
      <c r="Y82" s="115"/>
      <c r="Z82" s="115"/>
      <c r="AA82" s="115"/>
      <c r="AB82" s="115"/>
      <c r="AC82" s="115"/>
      <c r="AH82" s="116"/>
      <c r="AK82" s="116"/>
      <c r="AL82" s="115"/>
      <c r="AM82" s="115"/>
      <c r="AN82" s="115"/>
      <c r="AO82" s="115"/>
      <c r="AP82" s="115"/>
      <c r="AX82" s="95"/>
      <c r="AY82" s="115"/>
      <c r="AZ82" s="115"/>
      <c r="BA82" s="115"/>
      <c r="BB82" s="115"/>
      <c r="BC82" s="115"/>
      <c r="BD82" s="35"/>
      <c r="BE82" s="35"/>
      <c r="BF82" s="35"/>
      <c r="BG82" s="35"/>
      <c r="BH82" s="35"/>
      <c r="BI82" s="35"/>
      <c r="BJ82" s="35"/>
      <c r="BK82" s="35"/>
      <c r="BL82" s="115"/>
      <c r="BM82" s="115"/>
      <c r="BN82" s="115"/>
      <c r="BO82" s="115"/>
      <c r="BP82" s="115"/>
      <c r="BQ82" s="95"/>
      <c r="BR82" s="95"/>
      <c r="BS82" s="95"/>
      <c r="BT82" s="95"/>
      <c r="BU82" s="95"/>
      <c r="BV82" s="95"/>
      <c r="BW82" s="115"/>
      <c r="BX82" s="115"/>
      <c r="BY82" s="115"/>
      <c r="BZ82" s="115"/>
      <c r="CA82" s="115"/>
      <c r="CB82" s="115"/>
      <c r="CC82" s="95"/>
      <c r="CD82" s="95"/>
      <c r="CE82" s="95"/>
      <c r="CF82" s="95"/>
      <c r="CG82" s="95"/>
      <c r="CH82" s="95"/>
      <c r="CI82" s="115"/>
      <c r="CJ82" s="115"/>
      <c r="CK82" s="115"/>
      <c r="CL82" s="115"/>
      <c r="CM82" s="115"/>
      <c r="CN82" s="115"/>
      <c r="CO82" s="117"/>
      <c r="CP82" s="117"/>
      <c r="CQ82" s="117"/>
      <c r="CR82" s="117"/>
      <c r="CS82" s="117"/>
      <c r="CT82" s="117"/>
      <c r="CU82" s="118"/>
      <c r="CV82" s="118"/>
      <c r="CW82" s="118"/>
      <c r="CX82" s="118"/>
      <c r="CY82" s="118"/>
      <c r="CZ82" s="118"/>
      <c r="DA82" s="95"/>
      <c r="DB82" s="95"/>
      <c r="DC82" s="95"/>
      <c r="DD82" s="95"/>
      <c r="DE82" s="95"/>
      <c r="DF82" s="95"/>
      <c r="DG82" s="115"/>
      <c r="DH82" s="115"/>
      <c r="DI82" s="115"/>
      <c r="DJ82" s="115"/>
      <c r="DK82" s="115"/>
      <c r="DL82" s="115"/>
    </row>
    <row r="83" spans="1:116" s="4" customFormat="1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W83" s="116"/>
      <c r="X83" s="115"/>
      <c r="Y83" s="115"/>
      <c r="Z83" s="115"/>
      <c r="AA83" s="115"/>
      <c r="AB83" s="115"/>
      <c r="AC83" s="115"/>
      <c r="AH83" s="116"/>
      <c r="AK83" s="116"/>
      <c r="AL83" s="115"/>
      <c r="AM83" s="115"/>
      <c r="AN83" s="115"/>
      <c r="AO83" s="115"/>
      <c r="AP83" s="115"/>
      <c r="AX83" s="95"/>
      <c r="AY83" s="115"/>
      <c r="AZ83" s="115"/>
      <c r="BA83" s="115"/>
      <c r="BB83" s="115"/>
      <c r="BC83" s="115"/>
      <c r="BD83" s="35"/>
      <c r="BE83" s="35"/>
      <c r="BF83" s="35"/>
      <c r="BG83" s="35"/>
      <c r="BH83" s="35"/>
      <c r="BI83" s="35"/>
      <c r="BJ83" s="35"/>
      <c r="BK83" s="35"/>
      <c r="BL83" s="115"/>
      <c r="BM83" s="115"/>
      <c r="BN83" s="115"/>
      <c r="BO83" s="115"/>
      <c r="BP83" s="115"/>
      <c r="BQ83" s="95"/>
      <c r="BR83" s="95"/>
      <c r="BS83" s="95"/>
      <c r="BT83" s="95"/>
      <c r="BU83" s="95"/>
      <c r="BV83" s="95"/>
      <c r="BW83" s="115"/>
      <c r="BX83" s="115"/>
      <c r="BY83" s="115"/>
      <c r="BZ83" s="115"/>
      <c r="CA83" s="115"/>
      <c r="CB83" s="115"/>
      <c r="CC83" s="95"/>
      <c r="CD83" s="95"/>
      <c r="CE83" s="95"/>
      <c r="CF83" s="95"/>
      <c r="CG83" s="95"/>
      <c r="CH83" s="95"/>
      <c r="CI83" s="115"/>
      <c r="CJ83" s="115"/>
      <c r="CK83" s="115"/>
      <c r="CL83" s="115"/>
      <c r="CM83" s="115"/>
      <c r="CN83" s="115"/>
      <c r="CO83" s="117"/>
      <c r="CP83" s="117"/>
      <c r="CQ83" s="117"/>
      <c r="CR83" s="117"/>
      <c r="CS83" s="117"/>
      <c r="CT83" s="117"/>
      <c r="CU83" s="118"/>
      <c r="CV83" s="118"/>
      <c r="CW83" s="118"/>
      <c r="CX83" s="118"/>
      <c r="CY83" s="118"/>
      <c r="CZ83" s="118"/>
      <c r="DA83" s="95"/>
      <c r="DB83" s="95"/>
      <c r="DC83" s="95"/>
      <c r="DD83" s="95"/>
      <c r="DE83" s="95"/>
      <c r="DF83" s="95"/>
      <c r="DG83" s="115"/>
      <c r="DH83" s="115"/>
      <c r="DI83" s="115"/>
      <c r="DJ83" s="115"/>
      <c r="DK83" s="115"/>
      <c r="DL83" s="115"/>
    </row>
    <row r="84" spans="1:116" s="4" customFormat="1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W84" s="116"/>
      <c r="X84" s="115"/>
      <c r="Y84" s="115"/>
      <c r="Z84" s="115"/>
      <c r="AA84" s="115"/>
      <c r="AB84" s="115"/>
      <c r="AC84" s="115"/>
      <c r="AH84" s="116"/>
      <c r="AK84" s="116"/>
      <c r="AL84" s="115"/>
      <c r="AM84" s="115"/>
      <c r="AN84" s="115"/>
      <c r="AO84" s="115"/>
      <c r="AP84" s="115"/>
      <c r="AX84" s="95"/>
      <c r="AY84" s="115"/>
      <c r="AZ84" s="115"/>
      <c r="BA84" s="115"/>
      <c r="BB84" s="115"/>
      <c r="BC84" s="115"/>
      <c r="BD84" s="35"/>
      <c r="BE84" s="35"/>
      <c r="BF84" s="35"/>
      <c r="BG84" s="35"/>
      <c r="BH84" s="35"/>
      <c r="BI84" s="35"/>
      <c r="BJ84" s="35"/>
      <c r="BK84" s="35"/>
      <c r="BL84" s="115"/>
      <c r="BM84" s="115"/>
      <c r="BN84" s="115"/>
      <c r="BO84" s="115"/>
      <c r="BP84" s="115"/>
      <c r="BQ84" s="95"/>
      <c r="BR84" s="95"/>
      <c r="BS84" s="95"/>
      <c r="BT84" s="95"/>
      <c r="BU84" s="95"/>
      <c r="BV84" s="95"/>
      <c r="BW84" s="115"/>
      <c r="BX84" s="115"/>
      <c r="BY84" s="115"/>
      <c r="BZ84" s="115"/>
      <c r="CA84" s="115"/>
      <c r="CB84" s="115"/>
      <c r="CC84" s="95"/>
      <c r="CD84" s="95"/>
      <c r="CE84" s="95"/>
      <c r="CF84" s="95"/>
      <c r="CG84" s="95"/>
      <c r="CH84" s="95"/>
      <c r="CI84" s="115"/>
      <c r="CJ84" s="115"/>
      <c r="CK84" s="115"/>
      <c r="CL84" s="115"/>
      <c r="CM84" s="115"/>
      <c r="CN84" s="115"/>
      <c r="CO84" s="117"/>
      <c r="CP84" s="117"/>
      <c r="CQ84" s="117"/>
      <c r="CR84" s="117"/>
      <c r="CS84" s="117"/>
      <c r="CT84" s="117"/>
      <c r="CU84" s="118"/>
      <c r="CV84" s="118"/>
      <c r="CW84" s="118"/>
      <c r="CX84" s="118"/>
      <c r="CY84" s="118"/>
      <c r="CZ84" s="118"/>
      <c r="DA84" s="95"/>
      <c r="DB84" s="95"/>
      <c r="DC84" s="95"/>
      <c r="DD84" s="95"/>
      <c r="DE84" s="95"/>
      <c r="DF84" s="95"/>
      <c r="DG84" s="115"/>
      <c r="DH84" s="115"/>
      <c r="DI84" s="115"/>
      <c r="DJ84" s="115"/>
      <c r="DK84" s="115"/>
      <c r="DL84" s="115"/>
    </row>
    <row r="85" spans="1:116" s="4" customFormat="1" ht="1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W85" s="116"/>
      <c r="X85" s="115"/>
      <c r="Y85" s="115"/>
      <c r="Z85" s="115"/>
      <c r="AA85" s="115"/>
      <c r="AB85" s="115"/>
      <c r="AC85" s="115"/>
      <c r="AH85" s="116"/>
      <c r="AK85" s="116"/>
      <c r="AL85" s="115"/>
      <c r="AM85" s="115"/>
      <c r="AN85" s="115"/>
      <c r="AO85" s="115"/>
      <c r="AP85" s="115"/>
      <c r="AX85" s="95"/>
      <c r="AY85" s="115"/>
      <c r="AZ85" s="115"/>
      <c r="BA85" s="115"/>
      <c r="BB85" s="115"/>
      <c r="BC85" s="115"/>
      <c r="BD85" s="35"/>
      <c r="BE85" s="35"/>
      <c r="BF85" s="35"/>
      <c r="BG85" s="35"/>
      <c r="BH85" s="35"/>
      <c r="BI85" s="35"/>
      <c r="BJ85" s="35"/>
      <c r="BK85" s="35"/>
      <c r="BL85" s="115"/>
      <c r="BM85" s="115"/>
      <c r="BN85" s="115"/>
      <c r="BO85" s="115"/>
      <c r="BP85" s="115"/>
      <c r="BQ85" s="95"/>
      <c r="BR85" s="95"/>
      <c r="BS85" s="95"/>
      <c r="BT85" s="95"/>
      <c r="BU85" s="95"/>
      <c r="BV85" s="121"/>
      <c r="BW85" s="115"/>
      <c r="BX85" s="115"/>
      <c r="BY85" s="115"/>
      <c r="BZ85" s="115"/>
      <c r="CA85" s="115"/>
      <c r="CB85" s="115"/>
      <c r="CC85" s="95"/>
      <c r="CD85" s="95"/>
      <c r="CE85" s="95"/>
      <c r="CF85" s="95"/>
      <c r="CG85" s="95"/>
      <c r="CH85" s="95"/>
      <c r="CI85" s="115"/>
      <c r="CJ85" s="115"/>
      <c r="CK85" s="115"/>
      <c r="CL85" s="115"/>
      <c r="CM85" s="115"/>
      <c r="CN85" s="115"/>
      <c r="CO85" s="117"/>
      <c r="CP85" s="117"/>
      <c r="CQ85" s="117"/>
      <c r="CR85" s="117"/>
      <c r="CS85" s="117"/>
      <c r="CT85" s="117"/>
      <c r="CU85" s="118"/>
      <c r="CV85" s="118"/>
      <c r="CW85" s="118"/>
      <c r="CX85" s="118"/>
      <c r="CY85" s="118"/>
      <c r="CZ85" s="118"/>
      <c r="DA85" s="95"/>
      <c r="DB85" s="95"/>
      <c r="DC85" s="95"/>
      <c r="DD85" s="95"/>
      <c r="DE85" s="95"/>
      <c r="DF85" s="95"/>
      <c r="DG85" s="115"/>
      <c r="DH85" s="115"/>
      <c r="DI85" s="115"/>
      <c r="DJ85" s="115"/>
      <c r="DK85" s="115"/>
      <c r="DL85" s="115"/>
    </row>
    <row r="86" spans="1:116" s="4" customFormat="1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W86" s="116"/>
      <c r="X86" s="115"/>
      <c r="Y86" s="115"/>
      <c r="Z86" s="115"/>
      <c r="AA86" s="115"/>
      <c r="AB86" s="115"/>
      <c r="AC86" s="115"/>
      <c r="AH86" s="116"/>
      <c r="AK86" s="116"/>
      <c r="AL86" s="115"/>
      <c r="AM86" s="115"/>
      <c r="AN86" s="115"/>
      <c r="AO86" s="115"/>
      <c r="AP86" s="115"/>
      <c r="AX86" s="95"/>
      <c r="AY86" s="115"/>
      <c r="AZ86" s="115"/>
      <c r="BA86" s="115"/>
      <c r="BB86" s="115"/>
      <c r="BC86" s="115"/>
      <c r="BD86" s="35"/>
      <c r="BE86" s="35"/>
      <c r="BF86" s="35"/>
      <c r="BG86" s="35"/>
      <c r="BH86" s="35"/>
      <c r="BI86" s="35"/>
      <c r="BJ86" s="35"/>
      <c r="BK86" s="35"/>
      <c r="BL86" s="115"/>
      <c r="BM86" s="115"/>
      <c r="BN86" s="115"/>
      <c r="BO86" s="115"/>
      <c r="BP86" s="115"/>
      <c r="BQ86" s="95"/>
      <c r="BR86" s="95"/>
      <c r="BS86" s="95"/>
      <c r="BT86" s="95"/>
      <c r="BU86" s="95"/>
      <c r="BV86" s="95"/>
      <c r="BW86" s="115"/>
      <c r="BX86" s="115"/>
      <c r="BY86" s="115"/>
      <c r="BZ86" s="115"/>
      <c r="CA86" s="115"/>
      <c r="CB86" s="115"/>
      <c r="CC86" s="95"/>
      <c r="CD86" s="95"/>
      <c r="CE86" s="95"/>
      <c r="CF86" s="95"/>
      <c r="CG86" s="95"/>
      <c r="CH86" s="95"/>
      <c r="CI86" s="115"/>
      <c r="CJ86" s="115"/>
      <c r="CK86" s="115"/>
      <c r="CL86" s="115"/>
      <c r="CM86" s="115"/>
      <c r="CN86" s="115"/>
      <c r="CO86" s="117"/>
      <c r="CP86" s="117"/>
      <c r="CQ86" s="117"/>
      <c r="CR86" s="117"/>
      <c r="CS86" s="117"/>
      <c r="CT86" s="117"/>
      <c r="CU86" s="118"/>
      <c r="CV86" s="118"/>
      <c r="CW86" s="118"/>
      <c r="CX86" s="118"/>
      <c r="CY86" s="118"/>
      <c r="CZ86" s="118"/>
      <c r="DA86" s="95"/>
      <c r="DB86" s="95"/>
      <c r="DC86" s="95"/>
      <c r="DD86" s="95"/>
      <c r="DE86" s="95"/>
      <c r="DF86" s="95"/>
      <c r="DG86" s="115"/>
      <c r="DH86" s="115"/>
      <c r="DI86" s="115"/>
      <c r="DJ86" s="115"/>
      <c r="DK86" s="115"/>
      <c r="DL86" s="115"/>
    </row>
    <row r="87" spans="1:116" s="4" customFormat="1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W87" s="116"/>
      <c r="X87" s="115"/>
      <c r="Y87" s="115"/>
      <c r="Z87" s="115"/>
      <c r="AA87" s="115"/>
      <c r="AB87" s="115"/>
      <c r="AC87" s="115"/>
      <c r="AH87" s="116"/>
      <c r="AK87" s="116"/>
      <c r="AL87" s="115"/>
      <c r="AM87" s="115"/>
      <c r="AN87" s="115"/>
      <c r="AO87" s="115"/>
      <c r="AP87" s="115"/>
      <c r="AX87" s="95"/>
      <c r="AY87" s="115"/>
      <c r="AZ87" s="115"/>
      <c r="BA87" s="115"/>
      <c r="BB87" s="115"/>
      <c r="BC87" s="115"/>
      <c r="BD87" s="35"/>
      <c r="BE87" s="35"/>
      <c r="BF87" s="35"/>
      <c r="BG87" s="35"/>
      <c r="BH87" s="35"/>
      <c r="BI87" s="35"/>
      <c r="BJ87" s="35"/>
      <c r="BK87" s="35"/>
      <c r="BL87" s="115"/>
      <c r="BM87" s="115"/>
      <c r="BN87" s="115"/>
      <c r="BO87" s="115"/>
      <c r="BP87" s="115"/>
      <c r="BQ87" s="95"/>
      <c r="BR87" s="95"/>
      <c r="BS87" s="95"/>
      <c r="BT87" s="95"/>
      <c r="BU87" s="95"/>
      <c r="BV87" s="95"/>
      <c r="BW87" s="115"/>
      <c r="BX87" s="115"/>
      <c r="BY87" s="115"/>
      <c r="BZ87" s="115"/>
      <c r="CA87" s="115"/>
      <c r="CB87" s="115"/>
      <c r="CC87" s="95"/>
      <c r="CD87" s="95"/>
      <c r="CE87" s="95"/>
      <c r="CF87" s="95"/>
      <c r="CG87" s="95"/>
      <c r="CH87" s="95"/>
      <c r="CI87" s="115"/>
      <c r="CJ87" s="115"/>
      <c r="CK87" s="115"/>
      <c r="CL87" s="115"/>
      <c r="CM87" s="115"/>
      <c r="CN87" s="115"/>
      <c r="CO87" s="117"/>
      <c r="CP87" s="117"/>
      <c r="CQ87" s="117"/>
      <c r="CR87" s="117"/>
      <c r="CS87" s="117"/>
      <c r="CT87" s="117"/>
      <c r="CU87" s="118"/>
      <c r="CV87" s="118"/>
      <c r="CW87" s="118"/>
      <c r="CX87" s="118"/>
      <c r="CY87" s="118"/>
      <c r="CZ87" s="118"/>
      <c r="DA87" s="95"/>
      <c r="DB87" s="95"/>
      <c r="DC87" s="95"/>
      <c r="DD87" s="95"/>
      <c r="DE87" s="95"/>
      <c r="DF87" s="95"/>
      <c r="DG87" s="115"/>
      <c r="DH87" s="115"/>
      <c r="DI87" s="115"/>
      <c r="DJ87" s="115"/>
      <c r="DK87" s="115"/>
      <c r="DL87" s="115"/>
    </row>
    <row r="88" spans="1:116" s="4" customFormat="1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W88" s="116"/>
      <c r="X88" s="115"/>
      <c r="Y88" s="115"/>
      <c r="Z88" s="115"/>
      <c r="AA88" s="115"/>
      <c r="AB88" s="115"/>
      <c r="AC88" s="115"/>
      <c r="AH88" s="116"/>
      <c r="AK88" s="116"/>
      <c r="AL88" s="115"/>
      <c r="AM88" s="115"/>
      <c r="AN88" s="115"/>
      <c r="AO88" s="115"/>
      <c r="AP88" s="115"/>
      <c r="AX88" s="95"/>
      <c r="AY88" s="115"/>
      <c r="AZ88" s="115"/>
      <c r="BA88" s="115"/>
      <c r="BB88" s="115"/>
      <c r="BC88" s="115"/>
      <c r="BD88" s="35"/>
      <c r="BE88" s="35"/>
      <c r="BF88" s="35"/>
      <c r="BG88" s="35"/>
      <c r="BH88" s="35"/>
      <c r="BI88" s="35"/>
      <c r="BJ88" s="35"/>
      <c r="BK88" s="35"/>
      <c r="BL88" s="115"/>
      <c r="BM88" s="115"/>
      <c r="BN88" s="115"/>
      <c r="BO88" s="115"/>
      <c r="BP88" s="115"/>
      <c r="BQ88" s="95"/>
      <c r="BR88" s="95"/>
      <c r="BS88" s="95"/>
      <c r="BT88" s="95"/>
      <c r="BU88" s="95"/>
      <c r="BV88" s="95"/>
      <c r="BW88" s="115"/>
      <c r="BX88" s="115"/>
      <c r="BY88" s="115"/>
      <c r="BZ88" s="115"/>
      <c r="CA88" s="115"/>
      <c r="CB88" s="115"/>
      <c r="CC88" s="95"/>
      <c r="CD88" s="95"/>
      <c r="CE88" s="95"/>
      <c r="CF88" s="95"/>
      <c r="CG88" s="95"/>
      <c r="CH88" s="95"/>
      <c r="CI88" s="115"/>
      <c r="CJ88" s="115"/>
      <c r="CK88" s="115"/>
      <c r="CL88" s="115"/>
      <c r="CM88" s="115"/>
      <c r="CN88" s="115"/>
      <c r="CO88" s="117"/>
      <c r="CP88" s="117"/>
      <c r="CQ88" s="117"/>
      <c r="CR88" s="117"/>
      <c r="CS88" s="117"/>
      <c r="CT88" s="117"/>
      <c r="CU88" s="118"/>
      <c r="CV88" s="118"/>
      <c r="CW88" s="118"/>
      <c r="CX88" s="118"/>
      <c r="CY88" s="118"/>
      <c r="CZ88" s="118"/>
      <c r="DA88" s="95"/>
      <c r="DB88" s="95"/>
      <c r="DC88" s="95"/>
      <c r="DD88" s="95"/>
      <c r="DE88" s="95"/>
      <c r="DF88" s="95"/>
      <c r="DG88" s="115"/>
      <c r="DH88" s="115"/>
      <c r="DI88" s="115"/>
      <c r="DJ88" s="115"/>
      <c r="DK88" s="115"/>
      <c r="DL88" s="115"/>
    </row>
    <row r="89" spans="1:116" s="4" customFormat="1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W89" s="116"/>
      <c r="X89" s="115"/>
      <c r="Y89" s="115"/>
      <c r="Z89" s="115"/>
      <c r="AA89" s="115"/>
      <c r="AB89" s="115"/>
      <c r="AC89" s="115"/>
      <c r="AH89" s="116"/>
      <c r="AK89" s="116"/>
      <c r="AL89" s="115"/>
      <c r="AM89" s="115"/>
      <c r="AN89" s="115"/>
      <c r="AO89" s="115"/>
      <c r="AP89" s="115"/>
      <c r="AX89" s="95"/>
      <c r="AY89" s="115"/>
      <c r="AZ89" s="115"/>
      <c r="BA89" s="115"/>
      <c r="BB89" s="115"/>
      <c r="BC89" s="115"/>
      <c r="BD89" s="35"/>
      <c r="BE89" s="35"/>
      <c r="BF89" s="35"/>
      <c r="BG89" s="35"/>
      <c r="BH89" s="35"/>
      <c r="BI89" s="35"/>
      <c r="BJ89" s="35"/>
      <c r="BK89" s="35"/>
      <c r="BL89" s="115"/>
      <c r="BM89" s="115"/>
      <c r="BN89" s="115"/>
      <c r="BO89" s="115"/>
      <c r="BP89" s="115"/>
      <c r="BQ89" s="95"/>
      <c r="BR89" s="95"/>
      <c r="BS89" s="95"/>
      <c r="BT89" s="95"/>
      <c r="BU89" s="95"/>
      <c r="BV89" s="95"/>
      <c r="BW89" s="115"/>
      <c r="BX89" s="115"/>
      <c r="BY89" s="115"/>
      <c r="BZ89" s="115"/>
      <c r="CA89" s="115"/>
      <c r="CB89" s="115"/>
      <c r="CC89" s="95"/>
      <c r="CD89" s="95"/>
      <c r="CE89" s="95"/>
      <c r="CF89" s="95"/>
      <c r="CG89" s="95"/>
      <c r="CH89" s="95"/>
      <c r="CI89" s="115"/>
      <c r="CJ89" s="115"/>
      <c r="CK89" s="115"/>
      <c r="CL89" s="115"/>
      <c r="CM89" s="115"/>
      <c r="CN89" s="115"/>
      <c r="CO89" s="117"/>
      <c r="CP89" s="117"/>
      <c r="CQ89" s="117"/>
      <c r="CR89" s="117"/>
      <c r="CS89" s="117"/>
      <c r="CT89" s="117"/>
      <c r="CU89" s="118"/>
      <c r="CV89" s="118"/>
      <c r="CW89" s="118"/>
      <c r="CX89" s="118"/>
      <c r="CY89" s="118"/>
      <c r="CZ89" s="118"/>
      <c r="DA89" s="95"/>
      <c r="DB89" s="95"/>
      <c r="DC89" s="95"/>
      <c r="DD89" s="95"/>
      <c r="DE89" s="95"/>
      <c r="DF89" s="95"/>
      <c r="DG89" s="115"/>
      <c r="DH89" s="115"/>
      <c r="DI89" s="115"/>
      <c r="DJ89" s="115"/>
      <c r="DK89" s="115"/>
      <c r="DL89" s="115"/>
    </row>
    <row r="90" spans="1:116" s="4" customFormat="1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W90" s="116"/>
      <c r="X90" s="115"/>
      <c r="Y90" s="115"/>
      <c r="Z90" s="115"/>
      <c r="AA90" s="115"/>
      <c r="AB90" s="115"/>
      <c r="AC90" s="115"/>
      <c r="AH90" s="116"/>
      <c r="AK90" s="116"/>
      <c r="AL90" s="115"/>
      <c r="AM90" s="115"/>
      <c r="AN90" s="115"/>
      <c r="AO90" s="115"/>
      <c r="AP90" s="115"/>
      <c r="AX90" s="95"/>
      <c r="AY90" s="115"/>
      <c r="AZ90" s="115"/>
      <c r="BA90" s="115"/>
      <c r="BB90" s="115"/>
      <c r="BC90" s="115"/>
      <c r="BD90" s="35"/>
      <c r="BE90" s="35"/>
      <c r="BF90" s="35"/>
      <c r="BG90" s="35"/>
      <c r="BH90" s="35"/>
      <c r="BI90" s="35"/>
      <c r="BJ90" s="35"/>
      <c r="BK90" s="35"/>
      <c r="BL90" s="115"/>
      <c r="BM90" s="115"/>
      <c r="BN90" s="115"/>
      <c r="BO90" s="115"/>
      <c r="BP90" s="115"/>
      <c r="BQ90" s="95"/>
      <c r="BR90" s="95"/>
      <c r="BS90" s="95"/>
      <c r="BT90" s="95"/>
      <c r="BU90" s="95"/>
      <c r="BV90" s="95"/>
      <c r="BW90" s="115"/>
      <c r="BX90" s="115"/>
      <c r="BY90" s="115"/>
      <c r="BZ90" s="115"/>
      <c r="CA90" s="115"/>
      <c r="CB90" s="115"/>
      <c r="CC90" s="95"/>
      <c r="CD90" s="95"/>
      <c r="CE90" s="95"/>
      <c r="CF90" s="95"/>
      <c r="CG90" s="95"/>
      <c r="CH90" s="95"/>
      <c r="CI90" s="115"/>
      <c r="CJ90" s="115"/>
      <c r="CK90" s="115"/>
      <c r="CL90" s="115"/>
      <c r="CM90" s="115"/>
      <c r="CN90" s="115"/>
      <c r="CO90" s="117"/>
      <c r="CP90" s="117"/>
      <c r="CQ90" s="117"/>
      <c r="CR90" s="117"/>
      <c r="CS90" s="117"/>
      <c r="CT90" s="117"/>
      <c r="CU90" s="118"/>
      <c r="CV90" s="118"/>
      <c r="CW90" s="118"/>
      <c r="CX90" s="118"/>
      <c r="CY90" s="118"/>
      <c r="CZ90" s="118"/>
      <c r="DA90" s="95"/>
      <c r="DB90" s="95"/>
      <c r="DC90" s="95"/>
      <c r="DD90" s="95"/>
      <c r="DE90" s="95"/>
      <c r="DF90" s="95"/>
      <c r="DG90" s="115"/>
      <c r="DH90" s="115"/>
      <c r="DI90" s="115"/>
      <c r="DJ90" s="115"/>
      <c r="DK90" s="115"/>
      <c r="DL90" s="115"/>
    </row>
    <row r="91" spans="1:116" s="4" customFormat="1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W91" s="116"/>
      <c r="X91" s="115"/>
      <c r="Y91" s="115"/>
      <c r="Z91" s="115"/>
      <c r="AA91" s="115"/>
      <c r="AB91" s="115"/>
      <c r="AC91" s="115"/>
      <c r="AH91" s="116"/>
      <c r="AK91" s="116"/>
      <c r="AL91" s="115"/>
      <c r="AM91" s="115"/>
      <c r="AN91" s="115"/>
      <c r="AO91" s="115"/>
      <c r="AP91" s="115"/>
      <c r="AX91" s="95"/>
      <c r="AY91" s="115"/>
      <c r="AZ91" s="115"/>
      <c r="BA91" s="115"/>
      <c r="BB91" s="115"/>
      <c r="BC91" s="115"/>
      <c r="BD91" s="35"/>
      <c r="BE91" s="35"/>
      <c r="BF91" s="35"/>
      <c r="BG91" s="35"/>
      <c r="BH91" s="35"/>
      <c r="BI91" s="35"/>
      <c r="BJ91" s="35"/>
      <c r="BK91" s="35"/>
      <c r="BL91" s="115"/>
      <c r="BM91" s="115"/>
      <c r="BN91" s="115"/>
      <c r="BO91" s="115"/>
      <c r="BP91" s="115"/>
      <c r="BQ91" s="95"/>
      <c r="BR91" s="95"/>
      <c r="BS91" s="95"/>
      <c r="BT91" s="95"/>
      <c r="BU91" s="95"/>
      <c r="BV91" s="95"/>
      <c r="BW91" s="115"/>
      <c r="BX91" s="115"/>
      <c r="BY91" s="115"/>
      <c r="BZ91" s="115"/>
      <c r="CA91" s="115"/>
      <c r="CB91" s="115"/>
      <c r="CC91" s="95"/>
      <c r="CD91" s="95"/>
      <c r="CE91" s="95"/>
      <c r="CF91" s="95"/>
      <c r="CG91" s="95"/>
      <c r="CH91" s="95"/>
      <c r="CI91" s="115"/>
      <c r="CJ91" s="115"/>
      <c r="CK91" s="115"/>
      <c r="CL91" s="115"/>
      <c r="CM91" s="115"/>
      <c r="CN91" s="115"/>
      <c r="CO91" s="117"/>
      <c r="CP91" s="117"/>
      <c r="CQ91" s="117"/>
      <c r="CR91" s="117"/>
      <c r="CS91" s="117"/>
      <c r="CT91" s="117"/>
      <c r="CU91" s="118"/>
      <c r="CV91" s="118"/>
      <c r="CW91" s="118"/>
      <c r="CX91" s="118"/>
      <c r="CY91" s="118"/>
      <c r="CZ91" s="118"/>
      <c r="DA91" s="95"/>
      <c r="DB91" s="95"/>
      <c r="DC91" s="95"/>
      <c r="DD91" s="95"/>
      <c r="DE91" s="95"/>
      <c r="DF91" s="95"/>
      <c r="DG91" s="115"/>
      <c r="DH91" s="115"/>
      <c r="DI91" s="115"/>
      <c r="DJ91" s="115"/>
      <c r="DK91" s="115"/>
      <c r="DL91" s="115"/>
    </row>
    <row r="92" spans="1:116" s="4" customFormat="1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W92" s="116"/>
      <c r="X92" s="115"/>
      <c r="Y92" s="115"/>
      <c r="Z92" s="115"/>
      <c r="AA92" s="115"/>
      <c r="AB92" s="115"/>
      <c r="AC92" s="115"/>
      <c r="AH92" s="116"/>
      <c r="AK92" s="116"/>
      <c r="AL92" s="115"/>
      <c r="AM92" s="115"/>
      <c r="AN92" s="115"/>
      <c r="AO92" s="115"/>
      <c r="AP92" s="115"/>
      <c r="AX92" s="95"/>
      <c r="AY92" s="115"/>
      <c r="AZ92" s="115"/>
      <c r="BA92" s="115"/>
      <c r="BB92" s="115"/>
      <c r="BC92" s="115"/>
      <c r="BD92" s="35"/>
      <c r="BE92" s="35"/>
      <c r="BF92" s="35"/>
      <c r="BG92" s="35"/>
      <c r="BH92" s="35"/>
      <c r="BI92" s="35"/>
      <c r="BJ92" s="35"/>
      <c r="BK92" s="35"/>
      <c r="BL92" s="115"/>
      <c r="BM92" s="115"/>
      <c r="BN92" s="115"/>
      <c r="BO92" s="115"/>
      <c r="BP92" s="115"/>
      <c r="BQ92" s="95"/>
      <c r="BR92" s="95"/>
      <c r="BS92" s="95"/>
      <c r="BT92" s="95"/>
      <c r="BU92" s="95"/>
      <c r="BV92" s="95"/>
      <c r="BW92" s="115"/>
      <c r="BX92" s="115"/>
      <c r="BY92" s="115"/>
      <c r="BZ92" s="115"/>
      <c r="CA92" s="115"/>
      <c r="CB92" s="115"/>
      <c r="CC92" s="95"/>
      <c r="CD92" s="95"/>
      <c r="CE92" s="95"/>
      <c r="CF92" s="95"/>
      <c r="CG92" s="95"/>
      <c r="CH92" s="95"/>
      <c r="CI92" s="115"/>
      <c r="CJ92" s="115"/>
      <c r="CK92" s="115"/>
      <c r="CL92" s="115"/>
      <c r="CM92" s="115"/>
      <c r="CN92" s="115"/>
      <c r="CO92" s="117"/>
      <c r="CP92" s="117"/>
      <c r="CQ92" s="117"/>
      <c r="CR92" s="117"/>
      <c r="CS92" s="117"/>
      <c r="CT92" s="117"/>
      <c r="CU92" s="118"/>
      <c r="CV92" s="118"/>
      <c r="CW92" s="118"/>
      <c r="CX92" s="118"/>
      <c r="CY92" s="118"/>
      <c r="CZ92" s="118"/>
      <c r="DA92" s="95"/>
      <c r="DB92" s="95"/>
      <c r="DC92" s="95"/>
      <c r="DD92" s="95"/>
      <c r="DE92" s="95"/>
      <c r="DF92" s="95"/>
      <c r="DG92" s="115"/>
      <c r="DH92" s="115"/>
      <c r="DI92" s="115"/>
      <c r="DJ92" s="115"/>
      <c r="DK92" s="115"/>
      <c r="DL92" s="115"/>
    </row>
    <row r="93" spans="1:116" s="4" customFormat="1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W93" s="116"/>
      <c r="X93" s="115"/>
      <c r="Y93" s="115"/>
      <c r="Z93" s="115"/>
      <c r="AA93" s="115"/>
      <c r="AB93" s="115"/>
      <c r="AC93" s="115"/>
      <c r="AH93" s="116"/>
      <c r="AK93" s="116"/>
      <c r="AL93" s="115"/>
      <c r="AM93" s="115"/>
      <c r="AN93" s="115"/>
      <c r="AO93" s="115"/>
      <c r="AP93" s="115"/>
      <c r="AX93" s="95"/>
      <c r="AY93" s="115"/>
      <c r="AZ93" s="115"/>
      <c r="BA93" s="115"/>
      <c r="BB93" s="115"/>
      <c r="BC93" s="115"/>
      <c r="BD93" s="35"/>
      <c r="BE93" s="35"/>
      <c r="BF93" s="35"/>
      <c r="BG93" s="35"/>
      <c r="BH93" s="35"/>
      <c r="BI93" s="35"/>
      <c r="BJ93" s="35"/>
      <c r="BK93" s="35"/>
      <c r="BL93" s="115"/>
      <c r="BM93" s="115"/>
      <c r="BN93" s="115"/>
      <c r="BO93" s="115"/>
      <c r="BP93" s="115"/>
      <c r="BQ93" s="95"/>
      <c r="BR93" s="95"/>
      <c r="BS93" s="95"/>
      <c r="BT93" s="95"/>
      <c r="BU93" s="95"/>
      <c r="BV93" s="95"/>
      <c r="BW93" s="115"/>
      <c r="BX93" s="115"/>
      <c r="BY93" s="115"/>
      <c r="BZ93" s="115"/>
      <c r="CA93" s="115"/>
      <c r="CB93" s="115"/>
      <c r="CC93" s="95"/>
      <c r="CD93" s="95"/>
      <c r="CE93" s="95"/>
      <c r="CF93" s="95"/>
      <c r="CG93" s="95"/>
      <c r="CH93" s="95"/>
      <c r="CI93" s="115"/>
      <c r="CJ93" s="115"/>
      <c r="CK93" s="115"/>
      <c r="CL93" s="115"/>
      <c r="CM93" s="115"/>
      <c r="CN93" s="115"/>
      <c r="CO93" s="117"/>
      <c r="CP93" s="117"/>
      <c r="CQ93" s="117"/>
      <c r="CR93" s="117"/>
      <c r="CS93" s="117"/>
      <c r="CT93" s="117"/>
      <c r="CU93" s="118"/>
      <c r="CV93" s="118"/>
      <c r="CW93" s="118"/>
      <c r="CX93" s="118"/>
      <c r="CY93" s="118"/>
      <c r="CZ93" s="118"/>
      <c r="DA93" s="95"/>
      <c r="DB93" s="95"/>
      <c r="DC93" s="95"/>
      <c r="DD93" s="95"/>
      <c r="DE93" s="95"/>
      <c r="DF93" s="95"/>
      <c r="DG93" s="115"/>
      <c r="DH93" s="115"/>
      <c r="DI93" s="115"/>
      <c r="DJ93" s="115"/>
      <c r="DK93" s="115"/>
      <c r="DL93" s="115"/>
    </row>
    <row r="94" spans="1:116" s="4" customFormat="1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W94" s="116"/>
      <c r="X94" s="115"/>
      <c r="Y94" s="115"/>
      <c r="Z94" s="115"/>
      <c r="AA94" s="115"/>
      <c r="AB94" s="115"/>
      <c r="AC94" s="115"/>
      <c r="AH94" s="116"/>
      <c r="AK94" s="116"/>
      <c r="AL94" s="115"/>
      <c r="AM94" s="115"/>
      <c r="AN94" s="115"/>
      <c r="AO94" s="115"/>
      <c r="AP94" s="115"/>
      <c r="AX94" s="95"/>
      <c r="AY94" s="115"/>
      <c r="AZ94" s="115"/>
      <c r="BA94" s="115"/>
      <c r="BB94" s="115"/>
      <c r="BC94" s="115"/>
      <c r="BD94" s="35"/>
      <c r="BE94" s="35"/>
      <c r="BF94" s="35"/>
      <c r="BG94" s="35"/>
      <c r="BH94" s="35"/>
      <c r="BI94" s="35"/>
      <c r="BJ94" s="35"/>
      <c r="BK94" s="35"/>
      <c r="BL94" s="115"/>
      <c r="BM94" s="115"/>
      <c r="BN94" s="115"/>
      <c r="BO94" s="115"/>
      <c r="BP94" s="115"/>
      <c r="BQ94" s="95"/>
      <c r="BR94" s="95"/>
      <c r="BS94" s="95"/>
      <c r="BT94" s="95"/>
      <c r="BU94" s="95"/>
      <c r="BV94" s="95"/>
      <c r="BW94" s="115"/>
      <c r="BX94" s="115"/>
      <c r="BY94" s="115"/>
      <c r="BZ94" s="115"/>
      <c r="CA94" s="115"/>
      <c r="CB94" s="115"/>
      <c r="CC94" s="95"/>
      <c r="CD94" s="95"/>
      <c r="CE94" s="95"/>
      <c r="CF94" s="95"/>
      <c r="CG94" s="95"/>
      <c r="CH94" s="95"/>
      <c r="CI94" s="115"/>
      <c r="CJ94" s="115"/>
      <c r="CK94" s="115"/>
      <c r="CL94" s="115"/>
      <c r="CM94" s="115"/>
      <c r="CN94" s="115"/>
      <c r="CO94" s="117"/>
      <c r="CP94" s="117"/>
      <c r="CQ94" s="117"/>
      <c r="CR94" s="117"/>
      <c r="CS94" s="117"/>
      <c r="CT94" s="117"/>
      <c r="CU94" s="118"/>
      <c r="CV94" s="118"/>
      <c r="CW94" s="118"/>
      <c r="CX94" s="118"/>
      <c r="CY94" s="118"/>
      <c r="CZ94" s="118"/>
      <c r="DA94" s="95"/>
      <c r="DB94" s="95"/>
      <c r="DC94" s="95"/>
      <c r="DD94" s="95"/>
      <c r="DE94" s="95"/>
      <c r="DF94" s="95"/>
      <c r="DG94" s="115"/>
      <c r="DH94" s="115"/>
      <c r="DI94" s="115"/>
      <c r="DJ94" s="115"/>
      <c r="DK94" s="115"/>
      <c r="DL94" s="115"/>
    </row>
    <row r="95" spans="1:116" s="4" customFormat="1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W95" s="116"/>
      <c r="X95" s="115"/>
      <c r="Y95" s="115"/>
      <c r="Z95" s="115"/>
      <c r="AA95" s="115"/>
      <c r="AB95" s="115"/>
      <c r="AC95" s="115"/>
      <c r="AH95" s="116"/>
      <c r="AK95" s="116"/>
      <c r="AL95" s="115"/>
      <c r="AM95" s="115"/>
      <c r="AN95" s="115"/>
      <c r="AO95" s="115"/>
      <c r="AP95" s="115"/>
      <c r="AX95" s="95"/>
      <c r="AY95" s="115"/>
      <c r="AZ95" s="115"/>
      <c r="BA95" s="115"/>
      <c r="BB95" s="115"/>
      <c r="BC95" s="115"/>
      <c r="BD95" s="35"/>
      <c r="BE95" s="35"/>
      <c r="BF95" s="35"/>
      <c r="BG95" s="35"/>
      <c r="BH95" s="35"/>
      <c r="BI95" s="35"/>
      <c r="BJ95" s="35"/>
      <c r="BK95" s="35"/>
      <c r="BL95" s="115"/>
      <c r="BM95" s="115"/>
      <c r="BN95" s="115"/>
      <c r="BO95" s="115"/>
      <c r="BP95" s="115"/>
      <c r="BQ95" s="95"/>
      <c r="BR95" s="95"/>
      <c r="BS95" s="95"/>
      <c r="BT95" s="95"/>
      <c r="BU95" s="95"/>
      <c r="BV95" s="95"/>
      <c r="BW95" s="115"/>
      <c r="BX95" s="115"/>
      <c r="BY95" s="115"/>
      <c r="BZ95" s="115"/>
      <c r="CA95" s="115"/>
      <c r="CB95" s="115"/>
      <c r="CC95" s="95"/>
      <c r="CD95" s="95"/>
      <c r="CE95" s="95"/>
      <c r="CF95" s="95"/>
      <c r="CG95" s="95"/>
      <c r="CH95" s="95"/>
      <c r="CI95" s="115"/>
      <c r="CJ95" s="115"/>
      <c r="CK95" s="115"/>
      <c r="CL95" s="115"/>
      <c r="CM95" s="115"/>
      <c r="CN95" s="115"/>
      <c r="CO95" s="117"/>
      <c r="CP95" s="117"/>
      <c r="CQ95" s="117"/>
      <c r="CR95" s="117"/>
      <c r="CS95" s="117"/>
      <c r="CT95" s="117"/>
      <c r="CU95" s="118"/>
      <c r="CV95" s="118"/>
      <c r="CW95" s="118"/>
      <c r="CX95" s="118"/>
      <c r="CY95" s="118"/>
      <c r="CZ95" s="118"/>
      <c r="DA95" s="95"/>
      <c r="DB95" s="95"/>
      <c r="DC95" s="95"/>
      <c r="DD95" s="95"/>
      <c r="DE95" s="95"/>
      <c r="DF95" s="95"/>
      <c r="DG95" s="115"/>
      <c r="DH95" s="115"/>
      <c r="DI95" s="115"/>
      <c r="DJ95" s="115"/>
      <c r="DK95" s="115"/>
      <c r="DL95" s="115"/>
    </row>
    <row r="96" spans="1:116" s="4" customFormat="1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W96" s="116"/>
      <c r="X96" s="115"/>
      <c r="Y96" s="115"/>
      <c r="Z96" s="115"/>
      <c r="AA96" s="115"/>
      <c r="AB96" s="115"/>
      <c r="AC96" s="115"/>
      <c r="AH96" s="116"/>
      <c r="AK96" s="116"/>
      <c r="AL96" s="115"/>
      <c r="AM96" s="115"/>
      <c r="AN96" s="115"/>
      <c r="AO96" s="115"/>
      <c r="AP96" s="115"/>
      <c r="AX96" s="95"/>
      <c r="AY96" s="115"/>
      <c r="AZ96" s="115"/>
      <c r="BA96" s="115"/>
      <c r="BB96" s="115"/>
      <c r="BC96" s="115"/>
      <c r="BD96" s="35"/>
      <c r="BE96" s="35"/>
      <c r="BF96" s="35"/>
      <c r="BG96" s="35"/>
      <c r="BH96" s="35"/>
      <c r="BI96" s="35"/>
      <c r="BJ96" s="35"/>
      <c r="BK96" s="35"/>
      <c r="BL96" s="115"/>
      <c r="BM96" s="115"/>
      <c r="BN96" s="115"/>
      <c r="BO96" s="115"/>
      <c r="BP96" s="115"/>
      <c r="BQ96" s="95"/>
      <c r="BR96" s="95"/>
      <c r="BS96" s="95"/>
      <c r="BT96" s="95"/>
      <c r="BU96" s="95"/>
      <c r="BV96" s="95"/>
      <c r="BW96" s="115"/>
      <c r="BX96" s="115"/>
      <c r="BY96" s="115"/>
      <c r="BZ96" s="115"/>
      <c r="CA96" s="115"/>
      <c r="CB96" s="115"/>
      <c r="CC96" s="95"/>
      <c r="CD96" s="95"/>
      <c r="CE96" s="95"/>
      <c r="CF96" s="95"/>
      <c r="CG96" s="95"/>
      <c r="CH96" s="95"/>
      <c r="CI96" s="115"/>
      <c r="CJ96" s="115"/>
      <c r="CK96" s="115"/>
      <c r="CL96" s="115"/>
      <c r="CM96" s="115"/>
      <c r="CN96" s="115"/>
      <c r="CO96" s="117"/>
      <c r="CP96" s="117"/>
      <c r="CQ96" s="117"/>
      <c r="CR96" s="117"/>
      <c r="CS96" s="117"/>
      <c r="CT96" s="117"/>
      <c r="CU96" s="118"/>
      <c r="CV96" s="118"/>
      <c r="CW96" s="118"/>
      <c r="CX96" s="118"/>
      <c r="CY96" s="118"/>
      <c r="CZ96" s="118"/>
      <c r="DA96" s="95"/>
      <c r="DB96" s="95"/>
      <c r="DC96" s="95"/>
      <c r="DD96" s="95"/>
      <c r="DE96" s="95"/>
      <c r="DF96" s="95"/>
      <c r="DG96" s="115"/>
      <c r="DH96" s="115"/>
      <c r="DI96" s="115"/>
      <c r="DJ96" s="115"/>
      <c r="DK96" s="115"/>
      <c r="DL96" s="115"/>
    </row>
    <row r="97" spans="1:116" s="4" customFormat="1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W97" s="116"/>
      <c r="X97" s="115"/>
      <c r="Y97" s="115"/>
      <c r="Z97" s="115"/>
      <c r="AA97" s="115"/>
      <c r="AB97" s="115"/>
      <c r="AC97" s="115"/>
      <c r="AH97" s="116"/>
      <c r="AK97" s="116"/>
      <c r="AL97" s="115"/>
      <c r="AM97" s="115"/>
      <c r="AN97" s="115"/>
      <c r="AO97" s="115"/>
      <c r="AP97" s="115"/>
      <c r="AX97" s="95"/>
      <c r="AY97" s="115"/>
      <c r="AZ97" s="115"/>
      <c r="BA97" s="115"/>
      <c r="BB97" s="115"/>
      <c r="BC97" s="115"/>
      <c r="BD97" s="35"/>
      <c r="BE97" s="35"/>
      <c r="BF97" s="35"/>
      <c r="BG97" s="35"/>
      <c r="BH97" s="35"/>
      <c r="BI97" s="35"/>
      <c r="BJ97" s="35"/>
      <c r="BK97" s="35"/>
      <c r="BL97" s="115"/>
      <c r="BM97" s="115"/>
      <c r="BN97" s="115"/>
      <c r="BO97" s="115"/>
      <c r="BP97" s="115"/>
      <c r="BQ97" s="95"/>
      <c r="BR97" s="95"/>
      <c r="BS97" s="95"/>
      <c r="BT97" s="95"/>
      <c r="BU97" s="95"/>
      <c r="BV97" s="95"/>
      <c r="BW97" s="115"/>
      <c r="BX97" s="115"/>
      <c r="BY97" s="115"/>
      <c r="BZ97" s="115"/>
      <c r="CA97" s="115"/>
      <c r="CB97" s="115"/>
      <c r="CC97" s="95"/>
      <c r="CD97" s="95"/>
      <c r="CE97" s="95"/>
      <c r="CF97" s="95"/>
      <c r="CG97" s="95"/>
      <c r="CH97" s="95"/>
      <c r="CI97" s="115"/>
      <c r="CJ97" s="115"/>
      <c r="CK97" s="115"/>
      <c r="CL97" s="115"/>
      <c r="CM97" s="115"/>
      <c r="CN97" s="115"/>
      <c r="CO97" s="117"/>
      <c r="CP97" s="117"/>
      <c r="CQ97" s="117"/>
      <c r="CR97" s="117"/>
      <c r="CS97" s="117"/>
      <c r="CT97" s="117"/>
      <c r="CU97" s="118"/>
      <c r="CV97" s="118"/>
      <c r="CW97" s="118"/>
      <c r="CX97" s="118"/>
      <c r="CY97" s="118"/>
      <c r="CZ97" s="118"/>
      <c r="DA97" s="95"/>
      <c r="DB97" s="95"/>
      <c r="DC97" s="95"/>
      <c r="DD97" s="95"/>
      <c r="DE97" s="95"/>
      <c r="DF97" s="95"/>
      <c r="DG97" s="115"/>
      <c r="DH97" s="115"/>
      <c r="DI97" s="115"/>
      <c r="DJ97" s="115"/>
      <c r="DK97" s="115"/>
      <c r="DL97" s="115"/>
    </row>
    <row r="98" spans="1:116" s="4" customFormat="1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W98" s="116"/>
      <c r="X98" s="115"/>
      <c r="Y98" s="115"/>
      <c r="Z98" s="115"/>
      <c r="AA98" s="115"/>
      <c r="AB98" s="115"/>
      <c r="AC98" s="115"/>
      <c r="AH98" s="116"/>
      <c r="AK98" s="116"/>
      <c r="AL98" s="115"/>
      <c r="AM98" s="115"/>
      <c r="AN98" s="115"/>
      <c r="AO98" s="115"/>
      <c r="AP98" s="115"/>
      <c r="AX98" s="95"/>
      <c r="AY98" s="115"/>
      <c r="AZ98" s="115"/>
      <c r="BA98" s="115"/>
      <c r="BB98" s="115"/>
      <c r="BC98" s="115"/>
      <c r="BD98" s="35"/>
      <c r="BE98" s="35"/>
      <c r="BF98" s="35"/>
      <c r="BG98" s="35"/>
      <c r="BH98" s="35"/>
      <c r="BI98" s="35"/>
      <c r="BJ98" s="35"/>
      <c r="BK98" s="35"/>
      <c r="BL98" s="115"/>
      <c r="BM98" s="115"/>
      <c r="BN98" s="115"/>
      <c r="BO98" s="115"/>
      <c r="BP98" s="115"/>
      <c r="BQ98" s="95"/>
      <c r="BR98" s="95"/>
      <c r="BS98" s="95"/>
      <c r="BT98" s="95"/>
      <c r="BU98" s="95"/>
      <c r="BV98" s="95"/>
      <c r="BW98" s="115"/>
      <c r="BX98" s="115"/>
      <c r="BY98" s="115"/>
      <c r="BZ98" s="115"/>
      <c r="CA98" s="115"/>
      <c r="CB98" s="115"/>
      <c r="CC98" s="95"/>
      <c r="CD98" s="95"/>
      <c r="CE98" s="95"/>
      <c r="CF98" s="95"/>
      <c r="CG98" s="95"/>
      <c r="CH98" s="95"/>
      <c r="CI98" s="115"/>
      <c r="CJ98" s="115"/>
      <c r="CK98" s="115"/>
      <c r="CL98" s="115"/>
      <c r="CM98" s="115"/>
      <c r="CN98" s="115"/>
      <c r="CO98" s="117"/>
      <c r="CP98" s="117"/>
      <c r="CQ98" s="117"/>
      <c r="CR98" s="117"/>
      <c r="CS98" s="117"/>
      <c r="CT98" s="117"/>
      <c r="CU98" s="118"/>
      <c r="CV98" s="118"/>
      <c r="CW98" s="118"/>
      <c r="CX98" s="118"/>
      <c r="CY98" s="118"/>
      <c r="CZ98" s="118"/>
      <c r="DA98" s="95"/>
      <c r="DB98" s="95"/>
      <c r="DC98" s="95"/>
      <c r="DD98" s="95"/>
      <c r="DE98" s="95"/>
      <c r="DF98" s="95"/>
      <c r="DG98" s="115"/>
      <c r="DH98" s="115"/>
      <c r="DI98" s="115"/>
      <c r="DJ98" s="115"/>
      <c r="DK98" s="115"/>
      <c r="DL98" s="115"/>
    </row>
    <row r="99" spans="1:116" s="4" customFormat="1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W99" s="116"/>
      <c r="X99" s="115"/>
      <c r="Y99" s="115"/>
      <c r="Z99" s="115"/>
      <c r="AA99" s="115"/>
      <c r="AB99" s="115"/>
      <c r="AC99" s="115"/>
      <c r="AH99" s="116"/>
      <c r="AK99" s="116"/>
      <c r="AL99" s="115"/>
      <c r="AM99" s="115"/>
      <c r="AN99" s="115"/>
      <c r="AO99" s="115"/>
      <c r="AP99" s="115"/>
      <c r="AX99" s="95"/>
      <c r="AY99" s="115"/>
      <c r="AZ99" s="115"/>
      <c r="BA99" s="115"/>
      <c r="BB99" s="115"/>
      <c r="BC99" s="115"/>
      <c r="BD99" s="35"/>
      <c r="BE99" s="35"/>
      <c r="BF99" s="35"/>
      <c r="BG99" s="35"/>
      <c r="BH99" s="35"/>
      <c r="BI99" s="35"/>
      <c r="BJ99" s="35"/>
      <c r="BK99" s="35"/>
      <c r="BL99" s="115"/>
      <c r="BM99" s="115"/>
      <c r="BN99" s="115"/>
      <c r="BO99" s="115"/>
      <c r="BP99" s="115"/>
      <c r="BQ99" s="95"/>
      <c r="BR99" s="95"/>
      <c r="BS99" s="95"/>
      <c r="BT99" s="95"/>
      <c r="BU99" s="95"/>
      <c r="BV99" s="95"/>
      <c r="BW99" s="115"/>
      <c r="BX99" s="115"/>
      <c r="BY99" s="115"/>
      <c r="BZ99" s="115"/>
      <c r="CA99" s="115"/>
      <c r="CB99" s="115"/>
      <c r="CC99" s="95"/>
      <c r="CD99" s="95"/>
      <c r="CE99" s="95"/>
      <c r="CF99" s="95"/>
      <c r="CG99" s="95"/>
      <c r="CH99" s="95"/>
      <c r="CI99" s="115"/>
      <c r="CJ99" s="115"/>
      <c r="CK99" s="115"/>
      <c r="CL99" s="115"/>
      <c r="CM99" s="115"/>
      <c r="CN99" s="115"/>
      <c r="CO99" s="117"/>
      <c r="CP99" s="117"/>
      <c r="CQ99" s="117"/>
      <c r="CR99" s="117"/>
      <c r="CS99" s="117"/>
      <c r="CT99" s="117"/>
      <c r="CU99" s="118"/>
      <c r="CV99" s="118"/>
      <c r="CW99" s="118"/>
      <c r="CX99" s="118"/>
      <c r="CY99" s="118"/>
      <c r="CZ99" s="118"/>
      <c r="DA99" s="95"/>
      <c r="DB99" s="95"/>
      <c r="DC99" s="95"/>
      <c r="DD99" s="95"/>
      <c r="DE99" s="95"/>
      <c r="DF99" s="95"/>
      <c r="DG99" s="115"/>
      <c r="DH99" s="115"/>
      <c r="DI99" s="115"/>
      <c r="DJ99" s="115"/>
      <c r="DK99" s="115"/>
      <c r="DL99" s="115"/>
    </row>
    <row r="100" spans="1:116" s="4" customFormat="1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W100" s="116"/>
      <c r="X100" s="115"/>
      <c r="Y100" s="115"/>
      <c r="Z100" s="115"/>
      <c r="AA100" s="115"/>
      <c r="AB100" s="115"/>
      <c r="AC100" s="115"/>
      <c r="AH100" s="116"/>
      <c r="AK100" s="116"/>
      <c r="AL100" s="115"/>
      <c r="AM100" s="115"/>
      <c r="AN100" s="115"/>
      <c r="AO100" s="115"/>
      <c r="AP100" s="115"/>
      <c r="AX100" s="95"/>
      <c r="AY100" s="115"/>
      <c r="AZ100" s="115"/>
      <c r="BA100" s="115"/>
      <c r="BB100" s="115"/>
      <c r="BC100" s="115"/>
      <c r="BD100" s="35"/>
      <c r="BE100" s="35"/>
      <c r="BF100" s="35"/>
      <c r="BG100" s="35"/>
      <c r="BH100" s="35"/>
      <c r="BI100" s="35"/>
      <c r="BJ100" s="35"/>
      <c r="BK100" s="35"/>
      <c r="BL100" s="115"/>
      <c r="BM100" s="115"/>
      <c r="BN100" s="115"/>
      <c r="BO100" s="115"/>
      <c r="BP100" s="115"/>
      <c r="BQ100" s="95"/>
      <c r="BR100" s="95"/>
      <c r="BS100" s="95"/>
      <c r="BT100" s="95"/>
      <c r="BU100" s="95"/>
      <c r="BV100" s="95"/>
      <c r="BW100" s="115"/>
      <c r="BX100" s="115"/>
      <c r="BY100" s="115"/>
      <c r="BZ100" s="115"/>
      <c r="CA100" s="115"/>
      <c r="CB100" s="115"/>
      <c r="CC100" s="95"/>
      <c r="CD100" s="95"/>
      <c r="CE100" s="95"/>
      <c r="CF100" s="95"/>
      <c r="CG100" s="95"/>
      <c r="CH100" s="95"/>
      <c r="CI100" s="115"/>
      <c r="CJ100" s="115"/>
      <c r="CK100" s="115"/>
      <c r="CL100" s="115"/>
      <c r="CM100" s="115"/>
      <c r="CN100" s="115"/>
      <c r="CO100" s="117"/>
      <c r="CP100" s="117"/>
      <c r="CQ100" s="117"/>
      <c r="CR100" s="117"/>
      <c r="CS100" s="117"/>
      <c r="CT100" s="117"/>
      <c r="CU100" s="118"/>
      <c r="CV100" s="118"/>
      <c r="CW100" s="118"/>
      <c r="CX100" s="118"/>
      <c r="CY100" s="118"/>
      <c r="CZ100" s="118"/>
      <c r="DA100" s="95"/>
      <c r="DB100" s="95"/>
      <c r="DC100" s="95"/>
      <c r="DD100" s="95"/>
      <c r="DE100" s="95"/>
      <c r="DF100" s="95"/>
      <c r="DG100" s="115"/>
      <c r="DH100" s="115"/>
      <c r="DI100" s="115"/>
      <c r="DJ100" s="115"/>
      <c r="DK100" s="115"/>
      <c r="DL100" s="115"/>
    </row>
    <row r="101" spans="1:116" s="4" customFormat="1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W101" s="116"/>
      <c r="X101" s="115"/>
      <c r="Y101" s="115"/>
      <c r="Z101" s="115"/>
      <c r="AA101" s="115"/>
      <c r="AB101" s="115"/>
      <c r="AC101" s="115"/>
      <c r="AH101" s="116"/>
      <c r="AK101" s="116"/>
      <c r="AL101" s="115"/>
      <c r="AM101" s="115"/>
      <c r="AN101" s="115"/>
      <c r="AO101" s="115"/>
      <c r="AP101" s="115"/>
      <c r="AX101" s="95"/>
      <c r="AY101" s="115"/>
      <c r="AZ101" s="115"/>
      <c r="BA101" s="115"/>
      <c r="BB101" s="115"/>
      <c r="BC101" s="115"/>
      <c r="BD101" s="35"/>
      <c r="BE101" s="35"/>
      <c r="BF101" s="35"/>
      <c r="BG101" s="35"/>
      <c r="BH101" s="35"/>
      <c r="BI101" s="35"/>
      <c r="BJ101" s="35"/>
      <c r="BK101" s="35"/>
      <c r="BL101" s="115"/>
      <c r="BM101" s="115"/>
      <c r="BN101" s="115"/>
      <c r="BO101" s="115"/>
      <c r="BP101" s="115"/>
      <c r="BQ101" s="95"/>
      <c r="BR101" s="95"/>
      <c r="BS101" s="95"/>
      <c r="BT101" s="95"/>
      <c r="BU101" s="95"/>
      <c r="BV101" s="95"/>
      <c r="BW101" s="115"/>
      <c r="BX101" s="115"/>
      <c r="BY101" s="115"/>
      <c r="BZ101" s="115"/>
      <c r="CA101" s="115"/>
      <c r="CB101" s="115"/>
      <c r="CC101" s="95"/>
      <c r="CD101" s="95"/>
      <c r="CE101" s="95"/>
      <c r="CF101" s="95"/>
      <c r="CG101" s="95"/>
      <c r="CH101" s="95"/>
      <c r="CI101" s="115"/>
      <c r="CJ101" s="115"/>
      <c r="CK101" s="115"/>
      <c r="CL101" s="115"/>
      <c r="CM101" s="115"/>
      <c r="CN101" s="115"/>
      <c r="CO101" s="117"/>
      <c r="CP101" s="117"/>
      <c r="CQ101" s="117"/>
      <c r="CR101" s="117"/>
      <c r="CS101" s="117"/>
      <c r="CT101" s="117"/>
      <c r="CU101" s="118"/>
      <c r="CV101" s="118"/>
      <c r="CW101" s="118"/>
      <c r="CX101" s="118"/>
      <c r="CY101" s="118"/>
      <c r="CZ101" s="118"/>
      <c r="DA101" s="95"/>
      <c r="DB101" s="95"/>
      <c r="DC101" s="95"/>
      <c r="DD101" s="95"/>
      <c r="DE101" s="95"/>
      <c r="DF101" s="95"/>
      <c r="DG101" s="115"/>
      <c r="DH101" s="115"/>
      <c r="DI101" s="115"/>
      <c r="DJ101" s="115"/>
      <c r="DK101" s="115"/>
      <c r="DL101" s="115"/>
    </row>
    <row r="102" spans="1:116" s="4" customFormat="1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W102" s="116"/>
      <c r="X102" s="115"/>
      <c r="Y102" s="115"/>
      <c r="Z102" s="115"/>
      <c r="AA102" s="115"/>
      <c r="AB102" s="115"/>
      <c r="AC102" s="115"/>
      <c r="AH102" s="116"/>
      <c r="AK102" s="116"/>
      <c r="AL102" s="115"/>
      <c r="AM102" s="115"/>
      <c r="AN102" s="115"/>
      <c r="AO102" s="115"/>
      <c r="AP102" s="115"/>
      <c r="AX102" s="95"/>
      <c r="AY102" s="115"/>
      <c r="AZ102" s="115"/>
      <c r="BA102" s="115"/>
      <c r="BB102" s="115"/>
      <c r="BC102" s="115"/>
      <c r="BD102" s="35"/>
      <c r="BE102" s="35"/>
      <c r="BF102" s="35"/>
      <c r="BG102" s="35"/>
      <c r="BH102" s="35"/>
      <c r="BI102" s="35"/>
      <c r="BJ102" s="35"/>
      <c r="BK102" s="35"/>
      <c r="BL102" s="115"/>
      <c r="BM102" s="115"/>
      <c r="BN102" s="115"/>
      <c r="BO102" s="115"/>
      <c r="BP102" s="115"/>
      <c r="BQ102" s="95"/>
      <c r="BR102" s="95"/>
      <c r="BS102" s="95"/>
      <c r="BT102" s="95"/>
      <c r="BU102" s="95"/>
      <c r="BV102" s="95"/>
      <c r="BW102" s="115"/>
      <c r="BX102" s="115"/>
      <c r="BY102" s="115"/>
      <c r="BZ102" s="115"/>
      <c r="CA102" s="115"/>
      <c r="CB102" s="115"/>
      <c r="CC102" s="95"/>
      <c r="CD102" s="95"/>
      <c r="CE102" s="95"/>
      <c r="CF102" s="95"/>
      <c r="CG102" s="95"/>
      <c r="CH102" s="95"/>
      <c r="CI102" s="115"/>
      <c r="CJ102" s="115"/>
      <c r="CK102" s="115"/>
      <c r="CL102" s="115"/>
      <c r="CM102" s="115"/>
      <c r="CN102" s="115"/>
      <c r="CO102" s="117"/>
      <c r="CP102" s="117"/>
      <c r="CQ102" s="117"/>
      <c r="CR102" s="117"/>
      <c r="CS102" s="117"/>
      <c r="CT102" s="117"/>
      <c r="CU102" s="118"/>
      <c r="CV102" s="118"/>
      <c r="CW102" s="118"/>
      <c r="CX102" s="118"/>
      <c r="CY102" s="118"/>
      <c r="CZ102" s="118"/>
      <c r="DA102" s="95"/>
      <c r="DB102" s="95"/>
      <c r="DC102" s="95"/>
      <c r="DD102" s="95"/>
      <c r="DE102" s="95"/>
      <c r="DF102" s="95"/>
      <c r="DG102" s="115"/>
      <c r="DH102" s="115"/>
      <c r="DI102" s="115"/>
      <c r="DJ102" s="115"/>
      <c r="DK102" s="115"/>
      <c r="DL102" s="115"/>
    </row>
    <row r="103" spans="1:116" s="4" customFormat="1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W103" s="116"/>
      <c r="X103" s="115"/>
      <c r="Y103" s="115"/>
      <c r="Z103" s="115"/>
      <c r="AA103" s="115"/>
      <c r="AB103" s="115"/>
      <c r="AC103" s="115"/>
      <c r="AH103" s="116"/>
      <c r="AK103" s="116"/>
      <c r="AL103" s="115"/>
      <c r="AM103" s="115"/>
      <c r="AN103" s="115"/>
      <c r="AO103" s="115"/>
      <c r="AP103" s="115"/>
      <c r="AX103" s="95"/>
      <c r="AY103" s="115"/>
      <c r="AZ103" s="115"/>
      <c r="BA103" s="115"/>
      <c r="BB103" s="115"/>
      <c r="BC103" s="115"/>
      <c r="BD103" s="35"/>
      <c r="BE103" s="35"/>
      <c r="BF103" s="35"/>
      <c r="BG103" s="35"/>
      <c r="BH103" s="35"/>
      <c r="BI103" s="35"/>
      <c r="BJ103" s="35"/>
      <c r="BK103" s="35"/>
      <c r="BL103" s="115"/>
      <c r="BM103" s="115"/>
      <c r="BN103" s="115"/>
      <c r="BO103" s="115"/>
      <c r="BP103" s="115"/>
      <c r="BQ103" s="95"/>
      <c r="BR103" s="95"/>
      <c r="BS103" s="95"/>
      <c r="BT103" s="95"/>
      <c r="BU103" s="95"/>
      <c r="BV103" s="95"/>
      <c r="BW103" s="115"/>
      <c r="BX103" s="115"/>
      <c r="BY103" s="115"/>
      <c r="BZ103" s="115"/>
      <c r="CA103" s="115"/>
      <c r="CB103" s="115"/>
      <c r="CC103" s="95"/>
      <c r="CD103" s="95"/>
      <c r="CE103" s="95"/>
      <c r="CF103" s="95"/>
      <c r="CG103" s="95"/>
      <c r="CH103" s="95"/>
      <c r="CI103" s="115"/>
      <c r="CJ103" s="115"/>
      <c r="CK103" s="115"/>
      <c r="CL103" s="115"/>
      <c r="CM103" s="115"/>
      <c r="CN103" s="115"/>
      <c r="CO103" s="117"/>
      <c r="CP103" s="117"/>
      <c r="CQ103" s="117"/>
      <c r="CR103" s="117"/>
      <c r="CS103" s="117"/>
      <c r="CT103" s="117"/>
      <c r="CU103" s="118"/>
      <c r="CV103" s="118"/>
      <c r="CW103" s="118"/>
      <c r="CX103" s="118"/>
      <c r="CY103" s="118"/>
      <c r="CZ103" s="118"/>
      <c r="DA103" s="95"/>
      <c r="DB103" s="95"/>
      <c r="DC103" s="95"/>
      <c r="DD103" s="95"/>
      <c r="DE103" s="95"/>
      <c r="DF103" s="95"/>
      <c r="DG103" s="115"/>
      <c r="DH103" s="115"/>
      <c r="DI103" s="115"/>
      <c r="DJ103" s="115"/>
      <c r="DK103" s="115"/>
      <c r="DL103" s="115"/>
    </row>
    <row r="104" spans="1:116" s="4" customFormat="1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W104" s="116"/>
      <c r="X104" s="115"/>
      <c r="Y104" s="115"/>
      <c r="Z104" s="115"/>
      <c r="AA104" s="115"/>
      <c r="AB104" s="115"/>
      <c r="AC104" s="115"/>
      <c r="AH104" s="116"/>
      <c r="AK104" s="116"/>
      <c r="AL104" s="115"/>
      <c r="AM104" s="115"/>
      <c r="AN104" s="115"/>
      <c r="AO104" s="115"/>
      <c r="AP104" s="115"/>
      <c r="AX104" s="95"/>
      <c r="AY104" s="115"/>
      <c r="AZ104" s="115"/>
      <c r="BA104" s="115"/>
      <c r="BB104" s="115"/>
      <c r="BC104" s="115"/>
      <c r="BD104" s="35"/>
      <c r="BE104" s="35"/>
      <c r="BF104" s="35"/>
      <c r="BG104" s="35"/>
      <c r="BH104" s="35"/>
      <c r="BI104" s="35"/>
      <c r="BJ104" s="35"/>
      <c r="BK104" s="35"/>
      <c r="BL104" s="115"/>
      <c r="BM104" s="115"/>
      <c r="BN104" s="115"/>
      <c r="BO104" s="115"/>
      <c r="BP104" s="115"/>
      <c r="BQ104" s="95"/>
      <c r="BR104" s="95"/>
      <c r="BS104" s="95"/>
      <c r="BT104" s="95"/>
      <c r="BU104" s="95"/>
      <c r="BV104" s="95"/>
      <c r="BW104" s="115"/>
      <c r="BX104" s="115"/>
      <c r="BY104" s="115"/>
      <c r="BZ104" s="115"/>
      <c r="CA104" s="115"/>
      <c r="CB104" s="115"/>
      <c r="CC104" s="95"/>
      <c r="CD104" s="95"/>
      <c r="CE104" s="95"/>
      <c r="CF104" s="95"/>
      <c r="CG104" s="95"/>
      <c r="CH104" s="95"/>
      <c r="CI104" s="115"/>
      <c r="CJ104" s="115"/>
      <c r="CK104" s="115"/>
      <c r="CL104" s="115"/>
      <c r="CM104" s="115"/>
      <c r="CN104" s="115"/>
      <c r="CO104" s="117"/>
      <c r="CP104" s="117"/>
      <c r="CQ104" s="117"/>
      <c r="CR104" s="117"/>
      <c r="CS104" s="117"/>
      <c r="CT104" s="117"/>
      <c r="CU104" s="118"/>
      <c r="CV104" s="118"/>
      <c r="CW104" s="118"/>
      <c r="CX104" s="118"/>
      <c r="CY104" s="118"/>
      <c r="CZ104" s="118"/>
      <c r="DA104" s="95"/>
      <c r="DB104" s="95"/>
      <c r="DC104" s="95"/>
      <c r="DD104" s="95"/>
      <c r="DE104" s="95"/>
      <c r="DF104" s="95"/>
      <c r="DG104" s="115"/>
      <c r="DH104" s="115"/>
      <c r="DI104" s="115"/>
      <c r="DJ104" s="115"/>
      <c r="DK104" s="115"/>
      <c r="DL104" s="115"/>
    </row>
    <row r="105" spans="1:116" s="4" customFormat="1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W105" s="116"/>
      <c r="X105" s="115"/>
      <c r="Y105" s="115"/>
      <c r="Z105" s="115"/>
      <c r="AA105" s="115"/>
      <c r="AB105" s="115"/>
      <c r="AC105" s="115"/>
      <c r="AH105" s="116"/>
      <c r="AK105" s="116"/>
      <c r="AL105" s="115"/>
      <c r="AM105" s="115"/>
      <c r="AN105" s="115"/>
      <c r="AO105" s="115"/>
      <c r="AP105" s="115"/>
      <c r="AX105" s="95"/>
      <c r="AY105" s="115"/>
      <c r="AZ105" s="115"/>
      <c r="BA105" s="115"/>
      <c r="BB105" s="115"/>
      <c r="BC105" s="115"/>
      <c r="BD105" s="35"/>
      <c r="BE105" s="35"/>
      <c r="BF105" s="35"/>
      <c r="BG105" s="35"/>
      <c r="BH105" s="35"/>
      <c r="BI105" s="35"/>
      <c r="BJ105" s="35"/>
      <c r="BK105" s="35"/>
      <c r="BL105" s="115"/>
      <c r="BM105" s="115"/>
      <c r="BN105" s="115"/>
      <c r="BO105" s="115"/>
      <c r="BP105" s="115"/>
      <c r="BQ105" s="95"/>
      <c r="BR105" s="95"/>
      <c r="BS105" s="95"/>
      <c r="BT105" s="95"/>
      <c r="BU105" s="95"/>
      <c r="BV105" s="95"/>
      <c r="BW105" s="115"/>
      <c r="BX105" s="115"/>
      <c r="BY105" s="115"/>
      <c r="BZ105" s="115"/>
      <c r="CA105" s="115"/>
      <c r="CB105" s="115"/>
      <c r="CC105" s="95"/>
      <c r="CD105" s="95"/>
      <c r="CE105" s="95"/>
      <c r="CF105" s="95"/>
      <c r="CG105" s="95"/>
      <c r="CH105" s="95"/>
      <c r="CI105" s="115"/>
      <c r="CJ105" s="115"/>
      <c r="CK105" s="115"/>
      <c r="CL105" s="115"/>
      <c r="CM105" s="115"/>
      <c r="CN105" s="115"/>
      <c r="CO105" s="117"/>
      <c r="CP105" s="117"/>
      <c r="CQ105" s="117"/>
      <c r="CR105" s="117"/>
      <c r="CS105" s="117"/>
      <c r="CT105" s="117"/>
      <c r="CU105" s="118"/>
      <c r="CV105" s="118"/>
      <c r="CW105" s="118"/>
      <c r="CX105" s="118"/>
      <c r="CY105" s="118"/>
      <c r="CZ105" s="118"/>
      <c r="DA105" s="95"/>
      <c r="DB105" s="95"/>
      <c r="DC105" s="95"/>
      <c r="DD105" s="95"/>
      <c r="DE105" s="95"/>
      <c r="DF105" s="95"/>
      <c r="DG105" s="115"/>
      <c r="DH105" s="115"/>
      <c r="DI105" s="115"/>
      <c r="DJ105" s="115"/>
      <c r="DK105" s="115"/>
      <c r="DL105" s="115"/>
    </row>
    <row r="106" spans="1:116" s="4" customFormat="1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W106" s="116"/>
      <c r="X106" s="115"/>
      <c r="Y106" s="115"/>
      <c r="Z106" s="115"/>
      <c r="AA106" s="115"/>
      <c r="AB106" s="115"/>
      <c r="AC106" s="115"/>
      <c r="AH106" s="116"/>
      <c r="AK106" s="116"/>
      <c r="AL106" s="115"/>
      <c r="AM106" s="115"/>
      <c r="AN106" s="115"/>
      <c r="AO106" s="115"/>
      <c r="AP106" s="115"/>
      <c r="AX106" s="95"/>
      <c r="AY106" s="115"/>
      <c r="AZ106" s="115"/>
      <c r="BA106" s="115"/>
      <c r="BB106" s="115"/>
      <c r="BC106" s="115"/>
      <c r="BD106" s="35"/>
      <c r="BE106" s="35"/>
      <c r="BF106" s="35"/>
      <c r="BG106" s="35"/>
      <c r="BH106" s="35"/>
      <c r="BI106" s="35"/>
      <c r="BJ106" s="35"/>
      <c r="BK106" s="35"/>
      <c r="BL106" s="115"/>
      <c r="BM106" s="115"/>
      <c r="BN106" s="115"/>
      <c r="BO106" s="115"/>
      <c r="BP106" s="115"/>
      <c r="BQ106" s="95"/>
      <c r="BR106" s="95"/>
      <c r="BS106" s="95"/>
      <c r="BT106" s="95"/>
      <c r="BU106" s="95"/>
      <c r="BV106" s="95"/>
      <c r="BW106" s="115"/>
      <c r="BX106" s="115"/>
      <c r="BY106" s="115"/>
      <c r="BZ106" s="115"/>
      <c r="CA106" s="115"/>
      <c r="CB106" s="115"/>
      <c r="CC106" s="95"/>
      <c r="CD106" s="95"/>
      <c r="CE106" s="95"/>
      <c r="CF106" s="95"/>
      <c r="CG106" s="95"/>
      <c r="CH106" s="95"/>
      <c r="CI106" s="115"/>
      <c r="CJ106" s="115"/>
      <c r="CK106" s="115"/>
      <c r="CL106" s="115"/>
      <c r="CM106" s="115"/>
      <c r="CN106" s="115"/>
      <c r="CO106" s="117"/>
      <c r="CP106" s="117"/>
      <c r="CQ106" s="117"/>
      <c r="CR106" s="117"/>
      <c r="CS106" s="117"/>
      <c r="CT106" s="117"/>
      <c r="CU106" s="118"/>
      <c r="CV106" s="118"/>
      <c r="CW106" s="118"/>
      <c r="CX106" s="118"/>
      <c r="CY106" s="118"/>
      <c r="CZ106" s="118"/>
      <c r="DA106" s="95"/>
      <c r="DB106" s="95"/>
      <c r="DC106" s="95"/>
      <c r="DD106" s="95"/>
      <c r="DE106" s="95"/>
      <c r="DF106" s="95"/>
      <c r="DG106" s="115"/>
      <c r="DH106" s="115"/>
      <c r="DI106" s="115"/>
      <c r="DJ106" s="115"/>
      <c r="DK106" s="115"/>
      <c r="DL106" s="115"/>
    </row>
    <row r="107" spans="1:116" s="4" customFormat="1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W107" s="116"/>
      <c r="X107" s="115"/>
      <c r="Y107" s="115"/>
      <c r="Z107" s="115"/>
      <c r="AA107" s="115"/>
      <c r="AB107" s="115"/>
      <c r="AC107" s="115"/>
      <c r="AH107" s="116"/>
      <c r="AK107" s="116"/>
      <c r="AL107" s="115"/>
      <c r="AM107" s="115"/>
      <c r="AN107" s="115"/>
      <c r="AO107" s="115"/>
      <c r="AP107" s="115"/>
      <c r="AX107" s="95"/>
      <c r="AY107" s="115"/>
      <c r="AZ107" s="115"/>
      <c r="BA107" s="115"/>
      <c r="BB107" s="115"/>
      <c r="BC107" s="115"/>
      <c r="BD107" s="35"/>
      <c r="BE107" s="35"/>
      <c r="BF107" s="35"/>
      <c r="BG107" s="35"/>
      <c r="BH107" s="35"/>
      <c r="BI107" s="35"/>
      <c r="BJ107" s="35"/>
      <c r="BK107" s="35"/>
      <c r="BL107" s="115"/>
      <c r="BM107" s="115"/>
      <c r="BN107" s="115"/>
      <c r="BO107" s="115"/>
      <c r="BP107" s="115"/>
      <c r="BQ107" s="95"/>
      <c r="BR107" s="95"/>
      <c r="BS107" s="95"/>
      <c r="BT107" s="95"/>
      <c r="BU107" s="95"/>
      <c r="BV107" s="95"/>
      <c r="BW107" s="115"/>
      <c r="BX107" s="115"/>
      <c r="BY107" s="115"/>
      <c r="BZ107" s="115"/>
      <c r="CA107" s="115"/>
      <c r="CB107" s="115"/>
      <c r="CC107" s="95"/>
      <c r="CD107" s="95"/>
      <c r="CE107" s="95"/>
      <c r="CF107" s="95"/>
      <c r="CG107" s="95"/>
      <c r="CH107" s="95"/>
      <c r="CI107" s="115"/>
      <c r="CJ107" s="115"/>
      <c r="CK107" s="115"/>
      <c r="CL107" s="115"/>
      <c r="CM107" s="115"/>
      <c r="CN107" s="115"/>
      <c r="CO107" s="117"/>
      <c r="CP107" s="117"/>
      <c r="CQ107" s="117"/>
      <c r="CR107" s="117"/>
      <c r="CS107" s="117"/>
      <c r="CT107" s="117"/>
      <c r="CU107" s="118"/>
      <c r="CV107" s="118"/>
      <c r="CW107" s="118"/>
      <c r="CX107" s="118"/>
      <c r="CY107" s="118"/>
      <c r="CZ107" s="118"/>
      <c r="DA107" s="95"/>
      <c r="DB107" s="95"/>
      <c r="DC107" s="95"/>
      <c r="DD107" s="95"/>
      <c r="DE107" s="95"/>
      <c r="DF107" s="95"/>
      <c r="DG107" s="115"/>
      <c r="DH107" s="115"/>
      <c r="DI107" s="115"/>
      <c r="DJ107" s="115"/>
      <c r="DK107" s="115"/>
      <c r="DL107" s="115"/>
    </row>
    <row r="108" spans="1:116" s="4" customFormat="1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W108" s="116"/>
      <c r="X108" s="115"/>
      <c r="Y108" s="115"/>
      <c r="Z108" s="115"/>
      <c r="AA108" s="115"/>
      <c r="AB108" s="115"/>
      <c r="AC108" s="115"/>
      <c r="AH108" s="116"/>
      <c r="AK108" s="116"/>
      <c r="AL108" s="115"/>
      <c r="AM108" s="115"/>
      <c r="AN108" s="115"/>
      <c r="AO108" s="115"/>
      <c r="AP108" s="115"/>
      <c r="AX108" s="95"/>
      <c r="AY108" s="115"/>
      <c r="AZ108" s="115"/>
      <c r="BA108" s="115"/>
      <c r="BB108" s="115"/>
      <c r="BC108" s="115"/>
      <c r="BD108" s="35"/>
      <c r="BE108" s="35"/>
      <c r="BF108" s="35"/>
      <c r="BG108" s="35"/>
      <c r="BH108" s="35"/>
      <c r="BI108" s="35"/>
      <c r="BJ108" s="35"/>
      <c r="BK108" s="35"/>
      <c r="BL108" s="115"/>
      <c r="BM108" s="115"/>
      <c r="BN108" s="115"/>
      <c r="BO108" s="115"/>
      <c r="BP108" s="115"/>
      <c r="BQ108" s="95"/>
      <c r="BR108" s="95"/>
      <c r="BS108" s="95"/>
      <c r="BT108" s="95"/>
      <c r="BU108" s="95"/>
      <c r="BV108" s="95"/>
      <c r="BW108" s="115"/>
      <c r="BX108" s="115"/>
      <c r="BY108" s="115"/>
      <c r="BZ108" s="115"/>
      <c r="CA108" s="115"/>
      <c r="CB108" s="115"/>
      <c r="CC108" s="95"/>
      <c r="CD108" s="95"/>
      <c r="CE108" s="95"/>
      <c r="CF108" s="95"/>
      <c r="CG108" s="95"/>
      <c r="CH108" s="95"/>
      <c r="CI108" s="115"/>
      <c r="CJ108" s="115"/>
      <c r="CK108" s="115"/>
      <c r="CL108" s="115"/>
      <c r="CM108" s="115"/>
      <c r="CN108" s="115"/>
      <c r="CO108" s="117"/>
      <c r="CP108" s="117"/>
      <c r="CQ108" s="117"/>
      <c r="CR108" s="117"/>
      <c r="CS108" s="117"/>
      <c r="CT108" s="117"/>
      <c r="CU108" s="118"/>
      <c r="CV108" s="118"/>
      <c r="CW108" s="118"/>
      <c r="CX108" s="118"/>
      <c r="CY108" s="118"/>
      <c r="CZ108" s="118"/>
      <c r="DA108" s="95"/>
      <c r="DB108" s="95"/>
      <c r="DC108" s="95"/>
      <c r="DD108" s="95"/>
      <c r="DE108" s="95"/>
      <c r="DF108" s="95"/>
      <c r="DG108" s="115"/>
      <c r="DH108" s="115"/>
      <c r="DI108" s="115"/>
      <c r="DJ108" s="115"/>
      <c r="DK108" s="115"/>
      <c r="DL108" s="115"/>
    </row>
    <row r="109" spans="1:116" s="4" customFormat="1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W109" s="116"/>
      <c r="X109" s="115"/>
      <c r="Y109" s="115"/>
      <c r="Z109" s="115"/>
      <c r="AA109" s="115"/>
      <c r="AB109" s="115"/>
      <c r="AC109" s="115"/>
      <c r="AH109" s="116"/>
      <c r="AK109" s="116"/>
      <c r="AL109" s="115"/>
      <c r="AM109" s="115"/>
      <c r="AN109" s="115"/>
      <c r="AO109" s="115"/>
      <c r="AP109" s="115"/>
      <c r="AX109" s="95"/>
      <c r="AY109" s="115"/>
      <c r="AZ109" s="115"/>
      <c r="BA109" s="115"/>
      <c r="BB109" s="115"/>
      <c r="BC109" s="115"/>
      <c r="BD109" s="35"/>
      <c r="BE109" s="35"/>
      <c r="BF109" s="35"/>
      <c r="BG109" s="35"/>
      <c r="BH109" s="35"/>
      <c r="BI109" s="35"/>
      <c r="BJ109" s="35"/>
      <c r="BK109" s="35"/>
      <c r="BL109" s="115"/>
      <c r="BM109" s="115"/>
      <c r="BN109" s="115"/>
      <c r="BO109" s="115"/>
      <c r="BP109" s="115"/>
      <c r="BQ109" s="95"/>
      <c r="BR109" s="95"/>
      <c r="BS109" s="95"/>
      <c r="BT109" s="95"/>
      <c r="BU109" s="95"/>
      <c r="BV109" s="95"/>
      <c r="BW109" s="115"/>
      <c r="BX109" s="115"/>
      <c r="BY109" s="115"/>
      <c r="BZ109" s="115"/>
      <c r="CA109" s="115"/>
      <c r="CB109" s="115"/>
      <c r="CC109" s="95"/>
      <c r="CD109" s="95"/>
      <c r="CE109" s="95"/>
      <c r="CF109" s="95"/>
      <c r="CG109" s="95"/>
      <c r="CH109" s="95"/>
      <c r="CI109" s="115"/>
      <c r="CJ109" s="115"/>
      <c r="CK109" s="115"/>
      <c r="CL109" s="115"/>
      <c r="CM109" s="115"/>
      <c r="CN109" s="115"/>
      <c r="CO109" s="117"/>
      <c r="CP109" s="117"/>
      <c r="CQ109" s="117"/>
      <c r="CR109" s="117"/>
      <c r="CS109" s="117"/>
      <c r="CT109" s="117"/>
      <c r="CU109" s="118"/>
      <c r="CV109" s="118"/>
      <c r="CW109" s="118"/>
      <c r="CX109" s="118"/>
      <c r="CY109" s="118"/>
      <c r="CZ109" s="118"/>
      <c r="DA109" s="95"/>
      <c r="DB109" s="95"/>
      <c r="DC109" s="95"/>
      <c r="DD109" s="95"/>
      <c r="DE109" s="95"/>
      <c r="DF109" s="95"/>
      <c r="DG109" s="115"/>
      <c r="DH109" s="115"/>
      <c r="DI109" s="115"/>
      <c r="DJ109" s="115"/>
      <c r="DK109" s="115"/>
      <c r="DL109" s="115"/>
    </row>
    <row r="110" spans="1:116" s="4" customFormat="1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W110" s="116"/>
      <c r="X110" s="115"/>
      <c r="Y110" s="115"/>
      <c r="Z110" s="115"/>
      <c r="AA110" s="115"/>
      <c r="AB110" s="115"/>
      <c r="AC110" s="115"/>
      <c r="AH110" s="116"/>
      <c r="AK110" s="116"/>
      <c r="AL110" s="115"/>
      <c r="AM110" s="115"/>
      <c r="AN110" s="115"/>
      <c r="AO110" s="115"/>
      <c r="AP110" s="115"/>
      <c r="AX110" s="95"/>
      <c r="AY110" s="115"/>
      <c r="AZ110" s="115"/>
      <c r="BA110" s="115"/>
      <c r="BB110" s="115"/>
      <c r="BC110" s="115"/>
      <c r="BD110" s="35"/>
      <c r="BE110" s="35"/>
      <c r="BF110" s="35"/>
      <c r="BG110" s="35"/>
      <c r="BH110" s="35"/>
      <c r="BI110" s="35"/>
      <c r="BJ110" s="35"/>
      <c r="BK110" s="35"/>
      <c r="BL110" s="115"/>
      <c r="BM110" s="115"/>
      <c r="BN110" s="115"/>
      <c r="BO110" s="115"/>
      <c r="BP110" s="115"/>
      <c r="BQ110" s="95"/>
      <c r="BR110" s="95"/>
      <c r="BS110" s="95"/>
      <c r="BT110" s="95"/>
      <c r="BU110" s="95"/>
      <c r="BV110" s="95"/>
      <c r="BW110" s="115"/>
      <c r="BX110" s="115"/>
      <c r="BY110" s="115"/>
      <c r="BZ110" s="115"/>
      <c r="CA110" s="115"/>
      <c r="CB110" s="115"/>
      <c r="CC110" s="95"/>
      <c r="CD110" s="95"/>
      <c r="CE110" s="95"/>
      <c r="CF110" s="95"/>
      <c r="CG110" s="95"/>
      <c r="CH110" s="95"/>
      <c r="CI110" s="115"/>
      <c r="CJ110" s="115"/>
      <c r="CK110" s="115"/>
      <c r="CL110" s="115"/>
      <c r="CM110" s="115"/>
      <c r="CN110" s="115"/>
      <c r="CO110" s="117"/>
      <c r="CP110" s="117"/>
      <c r="CQ110" s="117"/>
      <c r="CR110" s="117"/>
      <c r="CS110" s="117"/>
      <c r="CT110" s="117"/>
      <c r="CU110" s="118"/>
      <c r="CV110" s="118"/>
      <c r="CW110" s="118"/>
      <c r="CX110" s="118"/>
      <c r="CY110" s="118"/>
      <c r="CZ110" s="118"/>
      <c r="DA110" s="95"/>
      <c r="DB110" s="95"/>
      <c r="DC110" s="95"/>
      <c r="DD110" s="95"/>
      <c r="DE110" s="95"/>
      <c r="DF110" s="95"/>
      <c r="DG110" s="115"/>
      <c r="DH110" s="115"/>
      <c r="DI110" s="115"/>
      <c r="DJ110" s="115"/>
      <c r="DK110" s="115"/>
      <c r="DL110" s="115"/>
    </row>
    <row r="111" spans="1:116" s="4" customFormat="1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W111" s="116"/>
      <c r="X111" s="115"/>
      <c r="Y111" s="115"/>
      <c r="Z111" s="115"/>
      <c r="AA111" s="115"/>
      <c r="AB111" s="115"/>
      <c r="AC111" s="115"/>
      <c r="AH111" s="116"/>
      <c r="AK111" s="116"/>
      <c r="AL111" s="115"/>
      <c r="AM111" s="115"/>
      <c r="AN111" s="115"/>
      <c r="AO111" s="115"/>
      <c r="AP111" s="115"/>
      <c r="AX111" s="95"/>
      <c r="AY111" s="115"/>
      <c r="AZ111" s="115"/>
      <c r="BA111" s="115"/>
      <c r="BB111" s="115"/>
      <c r="BC111" s="115"/>
      <c r="BD111" s="35"/>
      <c r="BE111" s="35"/>
      <c r="BF111" s="35"/>
      <c r="BG111" s="35"/>
      <c r="BH111" s="35"/>
      <c r="BI111" s="35"/>
      <c r="BJ111" s="35"/>
      <c r="BK111" s="35"/>
      <c r="BL111" s="115"/>
      <c r="BM111" s="115"/>
      <c r="BN111" s="115"/>
      <c r="BO111" s="115"/>
      <c r="BP111" s="115"/>
      <c r="BQ111" s="95"/>
      <c r="BR111" s="95"/>
      <c r="BS111" s="95"/>
      <c r="BT111" s="95"/>
      <c r="BU111" s="95"/>
      <c r="BV111" s="95"/>
      <c r="BW111" s="115"/>
      <c r="BX111" s="115"/>
      <c r="BY111" s="115"/>
      <c r="BZ111" s="115"/>
      <c r="CA111" s="115"/>
      <c r="CB111" s="115"/>
      <c r="CC111" s="95"/>
      <c r="CD111" s="95"/>
      <c r="CE111" s="95"/>
      <c r="CF111" s="95"/>
      <c r="CG111" s="95"/>
      <c r="CH111" s="95"/>
      <c r="CI111" s="115"/>
      <c r="CJ111" s="115"/>
      <c r="CK111" s="115"/>
      <c r="CL111" s="115"/>
      <c r="CM111" s="115"/>
      <c r="CN111" s="115"/>
      <c r="CO111" s="117"/>
      <c r="CP111" s="117"/>
      <c r="CQ111" s="117"/>
      <c r="CR111" s="117"/>
      <c r="CS111" s="117"/>
      <c r="CT111" s="117"/>
      <c r="CU111" s="118"/>
      <c r="CV111" s="118"/>
      <c r="CW111" s="118"/>
      <c r="CX111" s="118"/>
      <c r="CY111" s="118"/>
      <c r="CZ111" s="118"/>
      <c r="DA111" s="95"/>
      <c r="DB111" s="95"/>
      <c r="DC111" s="95"/>
      <c r="DD111" s="95"/>
      <c r="DE111" s="95"/>
      <c r="DF111" s="95"/>
      <c r="DG111" s="115"/>
      <c r="DH111" s="115"/>
      <c r="DI111" s="115"/>
      <c r="DJ111" s="115"/>
      <c r="DK111" s="115"/>
      <c r="DL111" s="115"/>
    </row>
    <row r="112" spans="1:116" s="4" customFormat="1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W112" s="116"/>
      <c r="X112" s="115"/>
      <c r="Y112" s="115"/>
      <c r="Z112" s="115"/>
      <c r="AA112" s="115"/>
      <c r="AB112" s="115"/>
      <c r="AC112" s="115"/>
      <c r="AH112" s="116"/>
      <c r="AK112" s="116"/>
      <c r="AL112" s="115"/>
      <c r="AM112" s="115"/>
      <c r="AN112" s="115"/>
      <c r="AO112" s="115"/>
      <c r="AP112" s="115"/>
      <c r="AX112" s="95"/>
      <c r="AY112" s="115"/>
      <c r="AZ112" s="115"/>
      <c r="BA112" s="115"/>
      <c r="BB112" s="115"/>
      <c r="BC112" s="115"/>
      <c r="BD112" s="35"/>
      <c r="BE112" s="35"/>
      <c r="BF112" s="35"/>
      <c r="BG112" s="35"/>
      <c r="BH112" s="35"/>
      <c r="BI112" s="35"/>
      <c r="BJ112" s="35"/>
      <c r="BK112" s="35"/>
      <c r="BL112" s="115"/>
      <c r="BM112" s="115"/>
      <c r="BN112" s="115"/>
      <c r="BO112" s="115"/>
      <c r="BP112" s="115"/>
      <c r="BQ112" s="95"/>
      <c r="BR112" s="95"/>
      <c r="BS112" s="95"/>
      <c r="BT112" s="95"/>
      <c r="BU112" s="95"/>
      <c r="BV112" s="95"/>
      <c r="BW112" s="115"/>
      <c r="BX112" s="115"/>
      <c r="BY112" s="115"/>
      <c r="BZ112" s="115"/>
      <c r="CA112" s="115"/>
      <c r="CB112" s="115"/>
      <c r="CC112" s="95"/>
      <c r="CD112" s="95"/>
      <c r="CE112" s="95"/>
      <c r="CF112" s="95"/>
      <c r="CG112" s="95"/>
      <c r="CH112" s="95"/>
      <c r="CI112" s="115"/>
      <c r="CJ112" s="115"/>
      <c r="CK112" s="115"/>
      <c r="CL112" s="115"/>
      <c r="CM112" s="115"/>
      <c r="CN112" s="115"/>
      <c r="CO112" s="117"/>
      <c r="CP112" s="117"/>
      <c r="CQ112" s="117"/>
      <c r="CR112" s="117"/>
      <c r="CS112" s="117"/>
      <c r="CT112" s="117"/>
      <c r="CU112" s="118"/>
      <c r="CV112" s="118"/>
      <c r="CW112" s="118"/>
      <c r="CX112" s="118"/>
      <c r="CY112" s="118"/>
      <c r="CZ112" s="118"/>
      <c r="DA112" s="95"/>
      <c r="DB112" s="95"/>
      <c r="DC112" s="95"/>
      <c r="DD112" s="95"/>
      <c r="DE112" s="95"/>
      <c r="DF112" s="95"/>
      <c r="DG112" s="115"/>
      <c r="DH112" s="115"/>
      <c r="DI112" s="115"/>
      <c r="DJ112" s="115"/>
      <c r="DK112" s="115"/>
      <c r="DL112" s="115"/>
    </row>
    <row r="113" spans="1:116" s="4" customFormat="1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W113" s="116"/>
      <c r="X113" s="115"/>
      <c r="Y113" s="115"/>
      <c r="Z113" s="115"/>
      <c r="AA113" s="115"/>
      <c r="AB113" s="115"/>
      <c r="AC113" s="115"/>
      <c r="AH113" s="116"/>
      <c r="AK113" s="116"/>
      <c r="AL113" s="115"/>
      <c r="AM113" s="115"/>
      <c r="AN113" s="115"/>
      <c r="AO113" s="115"/>
      <c r="AP113" s="115"/>
      <c r="AX113" s="95"/>
      <c r="AY113" s="115"/>
      <c r="AZ113" s="115"/>
      <c r="BA113" s="115"/>
      <c r="BB113" s="115"/>
      <c r="BC113" s="115"/>
      <c r="BD113" s="35"/>
      <c r="BE113" s="35"/>
      <c r="BF113" s="35"/>
      <c r="BG113" s="35"/>
      <c r="BH113" s="35"/>
      <c r="BI113" s="35"/>
      <c r="BJ113" s="35"/>
      <c r="BK113" s="35"/>
      <c r="BL113" s="115"/>
      <c r="BM113" s="115"/>
      <c r="BN113" s="115"/>
      <c r="BO113" s="115"/>
      <c r="BP113" s="115"/>
      <c r="BQ113" s="95"/>
      <c r="BR113" s="95"/>
      <c r="BS113" s="95"/>
      <c r="BT113" s="95"/>
      <c r="BU113" s="95"/>
      <c r="BV113" s="95"/>
      <c r="BW113" s="115"/>
      <c r="BX113" s="115"/>
      <c r="BY113" s="115"/>
      <c r="BZ113" s="115"/>
      <c r="CA113" s="115"/>
      <c r="CB113" s="115"/>
      <c r="CC113" s="95"/>
      <c r="CD113" s="95"/>
      <c r="CE113" s="95"/>
      <c r="CF113" s="95"/>
      <c r="CG113" s="95"/>
      <c r="CH113" s="95"/>
      <c r="CI113" s="115"/>
      <c r="CJ113" s="115"/>
      <c r="CK113" s="115"/>
      <c r="CL113" s="115"/>
      <c r="CM113" s="115"/>
      <c r="CN113" s="115"/>
      <c r="CO113" s="117"/>
      <c r="CP113" s="117"/>
      <c r="CQ113" s="117"/>
      <c r="CR113" s="117"/>
      <c r="CS113" s="117"/>
      <c r="CT113" s="117"/>
      <c r="CU113" s="118"/>
      <c r="CV113" s="118"/>
      <c r="CW113" s="118"/>
      <c r="CX113" s="118"/>
      <c r="CY113" s="118"/>
      <c r="CZ113" s="118"/>
      <c r="DA113" s="95"/>
      <c r="DB113" s="95"/>
      <c r="DC113" s="95"/>
      <c r="DD113" s="95"/>
      <c r="DE113" s="95"/>
      <c r="DF113" s="95"/>
      <c r="DG113" s="115"/>
      <c r="DH113" s="115"/>
      <c r="DI113" s="115"/>
      <c r="DJ113" s="115"/>
      <c r="DK113" s="115"/>
      <c r="DL113" s="115"/>
    </row>
    <row r="114" spans="1:116" s="4" customFormat="1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W114" s="116"/>
      <c r="X114" s="115"/>
      <c r="Y114" s="115"/>
      <c r="Z114" s="115"/>
      <c r="AA114" s="115"/>
      <c r="AB114" s="115"/>
      <c r="AC114" s="115"/>
      <c r="AH114" s="116"/>
      <c r="AK114" s="116"/>
      <c r="AL114" s="115"/>
      <c r="AM114" s="115"/>
      <c r="AN114" s="115"/>
      <c r="AO114" s="115"/>
      <c r="AP114" s="115"/>
      <c r="AX114" s="95"/>
      <c r="AY114" s="115"/>
      <c r="AZ114" s="115"/>
      <c r="BA114" s="115"/>
      <c r="BB114" s="115"/>
      <c r="BC114" s="115"/>
      <c r="BD114" s="35"/>
      <c r="BE114" s="35"/>
      <c r="BF114" s="35"/>
      <c r="BG114" s="35"/>
      <c r="BH114" s="35"/>
      <c r="BI114" s="35"/>
      <c r="BJ114" s="35"/>
      <c r="BK114" s="35"/>
      <c r="BL114" s="115"/>
      <c r="BM114" s="115"/>
      <c r="BN114" s="115"/>
      <c r="BO114" s="115"/>
      <c r="BP114" s="115"/>
      <c r="BQ114" s="95"/>
      <c r="BR114" s="95"/>
      <c r="BS114" s="95"/>
      <c r="BT114" s="95"/>
      <c r="BU114" s="95"/>
      <c r="BV114" s="95"/>
      <c r="BW114" s="115"/>
      <c r="BX114" s="115"/>
      <c r="BY114" s="115"/>
      <c r="BZ114" s="115"/>
      <c r="CA114" s="115"/>
      <c r="CB114" s="115"/>
      <c r="CC114" s="95"/>
      <c r="CD114" s="95"/>
      <c r="CE114" s="95"/>
      <c r="CF114" s="95"/>
      <c r="CG114" s="95"/>
      <c r="CH114" s="95"/>
      <c r="CI114" s="115"/>
      <c r="CJ114" s="115"/>
      <c r="CK114" s="115"/>
      <c r="CL114" s="115"/>
      <c r="CM114" s="115"/>
      <c r="CN114" s="115"/>
      <c r="CO114" s="117"/>
      <c r="CP114" s="117"/>
      <c r="CQ114" s="117"/>
      <c r="CR114" s="117"/>
      <c r="CS114" s="117"/>
      <c r="CT114" s="117"/>
      <c r="CU114" s="118"/>
      <c r="CV114" s="118"/>
      <c r="CW114" s="118"/>
      <c r="CX114" s="118"/>
      <c r="CY114" s="118"/>
      <c r="CZ114" s="118"/>
      <c r="DA114" s="95"/>
      <c r="DB114" s="95"/>
      <c r="DC114" s="95"/>
      <c r="DD114" s="95"/>
      <c r="DE114" s="95"/>
      <c r="DF114" s="95"/>
      <c r="DG114" s="115"/>
      <c r="DH114" s="115"/>
      <c r="DI114" s="115"/>
      <c r="DJ114" s="115"/>
      <c r="DK114" s="115"/>
      <c r="DL114" s="115"/>
    </row>
    <row r="115" spans="1:116" s="4" customFormat="1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W115" s="116"/>
      <c r="X115" s="115"/>
      <c r="Y115" s="115"/>
      <c r="Z115" s="115"/>
      <c r="AA115" s="115"/>
      <c r="AB115" s="115"/>
      <c r="AC115" s="115"/>
      <c r="AH115" s="116"/>
      <c r="AK115" s="116"/>
      <c r="AL115" s="115"/>
      <c r="AM115" s="115"/>
      <c r="AN115" s="115"/>
      <c r="AO115" s="115"/>
      <c r="AP115" s="115"/>
      <c r="AX115" s="95"/>
      <c r="AY115" s="115"/>
      <c r="AZ115" s="115"/>
      <c r="BA115" s="115"/>
      <c r="BB115" s="115"/>
      <c r="BC115" s="115"/>
      <c r="BD115" s="35"/>
      <c r="BE115" s="35"/>
      <c r="BF115" s="35"/>
      <c r="BG115" s="35"/>
      <c r="BH115" s="35"/>
      <c r="BI115" s="35"/>
      <c r="BJ115" s="35"/>
      <c r="BK115" s="35"/>
      <c r="BL115" s="115"/>
      <c r="BM115" s="115"/>
      <c r="BN115" s="115"/>
      <c r="BO115" s="115"/>
      <c r="BP115" s="115"/>
      <c r="BQ115" s="95"/>
      <c r="BR115" s="95"/>
      <c r="BS115" s="95"/>
      <c r="BT115" s="95"/>
      <c r="BU115" s="95"/>
      <c r="BV115" s="95"/>
      <c r="BW115" s="115"/>
      <c r="BX115" s="115"/>
      <c r="BY115" s="115"/>
      <c r="BZ115" s="115"/>
      <c r="CA115" s="115"/>
      <c r="CB115" s="115"/>
      <c r="CC115" s="95"/>
      <c r="CD115" s="95"/>
      <c r="CE115" s="95"/>
      <c r="CF115" s="95"/>
      <c r="CG115" s="95"/>
      <c r="CH115" s="95"/>
      <c r="CI115" s="115"/>
      <c r="CJ115" s="115"/>
      <c r="CK115" s="115"/>
      <c r="CL115" s="115"/>
      <c r="CM115" s="115"/>
      <c r="CN115" s="115"/>
      <c r="CO115" s="117"/>
      <c r="CP115" s="117"/>
      <c r="CQ115" s="117"/>
      <c r="CR115" s="117"/>
      <c r="CS115" s="117"/>
      <c r="CT115" s="117"/>
      <c r="CU115" s="118"/>
      <c r="CV115" s="118"/>
      <c r="CW115" s="118"/>
      <c r="CX115" s="118"/>
      <c r="CY115" s="118"/>
      <c r="CZ115" s="118"/>
      <c r="DA115" s="95"/>
      <c r="DB115" s="95"/>
      <c r="DC115" s="95"/>
      <c r="DD115" s="95"/>
      <c r="DE115" s="95"/>
      <c r="DF115" s="95"/>
      <c r="DG115" s="115"/>
      <c r="DH115" s="115"/>
      <c r="DI115" s="115"/>
      <c r="DJ115" s="115"/>
      <c r="DK115" s="115"/>
      <c r="DL115" s="115"/>
    </row>
    <row r="116" spans="1:116" s="4" customFormat="1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W116" s="116"/>
      <c r="X116" s="115"/>
      <c r="Y116" s="115"/>
      <c r="Z116" s="115"/>
      <c r="AA116" s="115"/>
      <c r="AB116" s="115"/>
      <c r="AC116" s="115"/>
      <c r="AH116" s="116"/>
      <c r="AK116" s="116"/>
      <c r="AL116" s="115"/>
      <c r="AM116" s="115"/>
      <c r="AN116" s="115"/>
      <c r="AO116" s="115"/>
      <c r="AP116" s="115"/>
      <c r="AX116" s="95"/>
      <c r="AY116" s="115"/>
      <c r="AZ116" s="115"/>
      <c r="BA116" s="115"/>
      <c r="BB116" s="115"/>
      <c r="BC116" s="115"/>
      <c r="BD116" s="35"/>
      <c r="BE116" s="35"/>
      <c r="BF116" s="35"/>
      <c r="BG116" s="35"/>
      <c r="BH116" s="35"/>
      <c r="BI116" s="35"/>
      <c r="BJ116" s="35"/>
      <c r="BK116" s="35"/>
      <c r="BL116" s="115"/>
      <c r="BM116" s="115"/>
      <c r="BN116" s="115"/>
      <c r="BO116" s="115"/>
      <c r="BP116" s="115"/>
      <c r="BQ116" s="95"/>
      <c r="BR116" s="95"/>
      <c r="BS116" s="95"/>
      <c r="BT116" s="95"/>
      <c r="BU116" s="95"/>
      <c r="BV116" s="95"/>
      <c r="BW116" s="115"/>
      <c r="BX116" s="115"/>
      <c r="BY116" s="115"/>
      <c r="BZ116" s="115"/>
      <c r="CA116" s="115"/>
      <c r="CB116" s="115"/>
      <c r="CC116" s="95"/>
      <c r="CD116" s="95"/>
      <c r="CE116" s="95"/>
      <c r="CF116" s="95"/>
      <c r="CG116" s="95"/>
      <c r="CH116" s="95"/>
      <c r="CI116" s="115"/>
      <c r="CJ116" s="115"/>
      <c r="CK116" s="115"/>
      <c r="CL116" s="115"/>
      <c r="CM116" s="115"/>
      <c r="CN116" s="115"/>
      <c r="CO116" s="117"/>
      <c r="CP116" s="117"/>
      <c r="CQ116" s="117"/>
      <c r="CR116" s="117"/>
      <c r="CS116" s="117"/>
      <c r="CT116" s="117"/>
      <c r="CU116" s="118"/>
      <c r="CV116" s="118"/>
      <c r="CW116" s="118"/>
      <c r="CX116" s="118"/>
      <c r="CY116" s="118"/>
      <c r="CZ116" s="118"/>
      <c r="DA116" s="95"/>
      <c r="DB116" s="95"/>
      <c r="DC116" s="95"/>
      <c r="DD116" s="95"/>
      <c r="DE116" s="95"/>
      <c r="DF116" s="95"/>
      <c r="DG116" s="115"/>
      <c r="DH116" s="115"/>
      <c r="DI116" s="115"/>
      <c r="DJ116" s="115"/>
      <c r="DK116" s="115"/>
      <c r="DL116" s="115"/>
    </row>
    <row r="117" spans="1:116" s="4" customFormat="1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W117" s="116"/>
      <c r="X117" s="115"/>
      <c r="Y117" s="115"/>
      <c r="Z117" s="115"/>
      <c r="AA117" s="115"/>
      <c r="AB117" s="115"/>
      <c r="AC117" s="115"/>
      <c r="AH117" s="116"/>
      <c r="AK117" s="116"/>
      <c r="AL117" s="115"/>
      <c r="AM117" s="115"/>
      <c r="AN117" s="115"/>
      <c r="AO117" s="115"/>
      <c r="AP117" s="115"/>
      <c r="AX117" s="95"/>
      <c r="AY117" s="115"/>
      <c r="AZ117" s="115"/>
      <c r="BA117" s="115"/>
      <c r="BB117" s="115"/>
      <c r="BC117" s="115"/>
      <c r="BD117" s="35"/>
      <c r="BE117" s="35"/>
      <c r="BF117" s="35"/>
      <c r="BG117" s="35"/>
      <c r="BH117" s="35"/>
      <c r="BI117" s="35"/>
      <c r="BJ117" s="35"/>
      <c r="BK117" s="35"/>
      <c r="BL117" s="115"/>
      <c r="BM117" s="115"/>
      <c r="BN117" s="115"/>
      <c r="BO117" s="115"/>
      <c r="BP117" s="115"/>
      <c r="BQ117" s="95"/>
      <c r="BR117" s="95"/>
      <c r="BS117" s="95"/>
      <c r="BT117" s="95"/>
      <c r="BU117" s="95"/>
      <c r="BV117" s="95"/>
      <c r="BW117" s="115"/>
      <c r="BX117" s="115"/>
      <c r="BY117" s="115"/>
      <c r="BZ117" s="115"/>
      <c r="CA117" s="115"/>
      <c r="CB117" s="115"/>
      <c r="CC117" s="95"/>
      <c r="CD117" s="95"/>
      <c r="CE117" s="95"/>
      <c r="CF117" s="95"/>
      <c r="CG117" s="95"/>
      <c r="CH117" s="95"/>
      <c r="CI117" s="115"/>
      <c r="CJ117" s="115"/>
      <c r="CK117" s="115"/>
      <c r="CL117" s="115"/>
      <c r="CM117" s="115"/>
      <c r="CN117" s="115"/>
      <c r="CO117" s="117"/>
      <c r="CP117" s="117"/>
      <c r="CQ117" s="117"/>
      <c r="CR117" s="117"/>
      <c r="CS117" s="117"/>
      <c r="CT117" s="117"/>
      <c r="CU117" s="118"/>
      <c r="CV117" s="118"/>
      <c r="CW117" s="118"/>
      <c r="CX117" s="118"/>
      <c r="CY117" s="118"/>
      <c r="CZ117" s="118"/>
      <c r="DA117" s="95"/>
      <c r="DB117" s="95"/>
      <c r="DC117" s="95"/>
      <c r="DD117" s="95"/>
      <c r="DE117" s="95"/>
      <c r="DF117" s="95"/>
      <c r="DG117" s="115"/>
      <c r="DH117" s="115"/>
      <c r="DI117" s="115"/>
      <c r="DJ117" s="115"/>
      <c r="DK117" s="115"/>
      <c r="DL117" s="115"/>
    </row>
    <row r="118" spans="1:116" s="4" customFormat="1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W118" s="116"/>
      <c r="X118" s="115"/>
      <c r="Y118" s="115"/>
      <c r="Z118" s="115"/>
      <c r="AA118" s="115"/>
      <c r="AB118" s="115"/>
      <c r="AC118" s="115"/>
      <c r="AH118" s="116"/>
      <c r="AK118" s="116"/>
      <c r="AL118" s="115"/>
      <c r="AM118" s="115"/>
      <c r="AN118" s="115"/>
      <c r="AO118" s="115"/>
      <c r="AP118" s="115"/>
      <c r="AX118" s="95"/>
      <c r="AY118" s="115"/>
      <c r="AZ118" s="115"/>
      <c r="BA118" s="115"/>
      <c r="BB118" s="115"/>
      <c r="BC118" s="115"/>
      <c r="BD118" s="35"/>
      <c r="BE118" s="35"/>
      <c r="BF118" s="35"/>
      <c r="BG118" s="35"/>
      <c r="BH118" s="35"/>
      <c r="BI118" s="35"/>
      <c r="BJ118" s="35"/>
      <c r="BK118" s="35"/>
      <c r="BL118" s="115"/>
      <c r="BM118" s="115"/>
      <c r="BN118" s="115"/>
      <c r="BO118" s="115"/>
      <c r="BP118" s="115"/>
      <c r="BQ118" s="95"/>
      <c r="BR118" s="95"/>
      <c r="BS118" s="95"/>
      <c r="BT118" s="95"/>
      <c r="BU118" s="95"/>
      <c r="BV118" s="95"/>
      <c r="BW118" s="115"/>
      <c r="BX118" s="115"/>
      <c r="BY118" s="115"/>
      <c r="BZ118" s="115"/>
      <c r="CA118" s="115"/>
      <c r="CB118" s="115"/>
      <c r="CC118" s="95"/>
      <c r="CD118" s="95"/>
      <c r="CE118" s="95"/>
      <c r="CF118" s="95"/>
      <c r="CG118" s="95"/>
      <c r="CH118" s="95"/>
      <c r="CI118" s="115"/>
      <c r="CJ118" s="115"/>
      <c r="CK118" s="115"/>
      <c r="CL118" s="115"/>
      <c r="CM118" s="115"/>
      <c r="CN118" s="115"/>
      <c r="CO118" s="117"/>
      <c r="CP118" s="117"/>
      <c r="CQ118" s="117"/>
      <c r="CR118" s="117"/>
      <c r="CS118" s="117"/>
      <c r="CT118" s="117"/>
      <c r="CU118" s="118"/>
      <c r="CV118" s="118"/>
      <c r="CW118" s="118"/>
      <c r="CX118" s="118"/>
      <c r="CY118" s="118"/>
      <c r="CZ118" s="118"/>
      <c r="DA118" s="95"/>
      <c r="DB118" s="95"/>
      <c r="DC118" s="95"/>
      <c r="DD118" s="95"/>
      <c r="DE118" s="95"/>
      <c r="DF118" s="95"/>
      <c r="DG118" s="115"/>
      <c r="DH118" s="115"/>
      <c r="DI118" s="115"/>
      <c r="DJ118" s="115"/>
      <c r="DK118" s="115"/>
      <c r="DL118" s="115"/>
    </row>
    <row r="119" spans="1:116" s="4" customFormat="1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W119" s="116"/>
      <c r="X119" s="115"/>
      <c r="Y119" s="115"/>
      <c r="Z119" s="115"/>
      <c r="AA119" s="115"/>
      <c r="AB119" s="115"/>
      <c r="AC119" s="115"/>
      <c r="AH119" s="116"/>
      <c r="AK119" s="116"/>
      <c r="AL119" s="115"/>
      <c r="AM119" s="115"/>
      <c r="AN119" s="115"/>
      <c r="AO119" s="115"/>
      <c r="AP119" s="115"/>
      <c r="AX119" s="95"/>
      <c r="AY119" s="115"/>
      <c r="AZ119" s="115"/>
      <c r="BA119" s="115"/>
      <c r="BB119" s="115"/>
      <c r="BC119" s="115"/>
      <c r="BD119" s="35"/>
      <c r="BE119" s="35"/>
      <c r="BF119" s="35"/>
      <c r="BG119" s="35"/>
      <c r="BH119" s="35"/>
      <c r="BI119" s="35"/>
      <c r="BJ119" s="35"/>
      <c r="BK119" s="35"/>
      <c r="BL119" s="115"/>
      <c r="BM119" s="115"/>
      <c r="BN119" s="115"/>
      <c r="BO119" s="115"/>
      <c r="BP119" s="115"/>
      <c r="BQ119" s="95"/>
      <c r="BR119" s="95"/>
      <c r="BS119" s="95"/>
      <c r="BT119" s="95"/>
      <c r="BU119" s="95"/>
      <c r="BV119" s="95"/>
      <c r="BW119" s="115"/>
      <c r="BX119" s="115"/>
      <c r="BY119" s="115"/>
      <c r="BZ119" s="115"/>
      <c r="CA119" s="115"/>
      <c r="CB119" s="115"/>
      <c r="CC119" s="95"/>
      <c r="CD119" s="95"/>
      <c r="CE119" s="95"/>
      <c r="CF119" s="95"/>
      <c r="CG119" s="95"/>
      <c r="CH119" s="95"/>
      <c r="CI119" s="115"/>
      <c r="CJ119" s="115"/>
      <c r="CK119" s="115"/>
      <c r="CL119" s="115"/>
      <c r="CM119" s="115"/>
      <c r="CN119" s="115"/>
      <c r="CO119" s="117"/>
      <c r="CP119" s="117"/>
      <c r="CQ119" s="117"/>
      <c r="CR119" s="117"/>
      <c r="CS119" s="117"/>
      <c r="CT119" s="117"/>
      <c r="CU119" s="118"/>
      <c r="CV119" s="118"/>
      <c r="CW119" s="118"/>
      <c r="CX119" s="118"/>
      <c r="CY119" s="118"/>
      <c r="CZ119" s="118"/>
      <c r="DA119" s="95"/>
      <c r="DB119" s="95"/>
      <c r="DC119" s="95"/>
      <c r="DD119" s="95"/>
      <c r="DE119" s="95"/>
      <c r="DF119" s="95"/>
      <c r="DG119" s="115"/>
      <c r="DH119" s="115"/>
      <c r="DI119" s="115"/>
      <c r="DJ119" s="115"/>
      <c r="DK119" s="115"/>
      <c r="DL119" s="115"/>
    </row>
    <row r="120" spans="1:116" s="4" customFormat="1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W120" s="116"/>
      <c r="X120" s="115"/>
      <c r="Y120" s="115"/>
      <c r="Z120" s="115"/>
      <c r="AA120" s="115"/>
      <c r="AB120" s="115"/>
      <c r="AC120" s="115"/>
      <c r="AH120" s="116"/>
      <c r="AK120" s="116"/>
      <c r="AL120" s="115"/>
      <c r="AM120" s="115"/>
      <c r="AN120" s="115"/>
      <c r="AO120" s="115"/>
      <c r="AP120" s="115"/>
      <c r="AX120" s="95"/>
      <c r="AY120" s="115"/>
      <c r="AZ120" s="115"/>
      <c r="BA120" s="115"/>
      <c r="BB120" s="115"/>
      <c r="BC120" s="115"/>
      <c r="BD120" s="35"/>
      <c r="BE120" s="35"/>
      <c r="BF120" s="35"/>
      <c r="BG120" s="35"/>
      <c r="BH120" s="35"/>
      <c r="BI120" s="35"/>
      <c r="BJ120" s="35"/>
      <c r="BK120" s="35"/>
      <c r="BL120" s="115"/>
      <c r="BM120" s="115"/>
      <c r="BN120" s="115"/>
      <c r="BO120" s="115"/>
      <c r="BP120" s="115"/>
      <c r="BQ120" s="95"/>
      <c r="BR120" s="95"/>
      <c r="BS120" s="95"/>
      <c r="BT120" s="95"/>
      <c r="BU120" s="95"/>
      <c r="BV120" s="95"/>
      <c r="BW120" s="115"/>
      <c r="BX120" s="115"/>
      <c r="BY120" s="115"/>
      <c r="BZ120" s="115"/>
      <c r="CA120" s="115"/>
      <c r="CB120" s="115"/>
      <c r="CC120" s="95"/>
      <c r="CD120" s="95"/>
      <c r="CE120" s="95"/>
      <c r="CF120" s="95"/>
      <c r="CG120" s="95"/>
      <c r="CH120" s="95"/>
      <c r="CI120" s="115"/>
      <c r="CJ120" s="115"/>
      <c r="CK120" s="115"/>
      <c r="CL120" s="115"/>
      <c r="CM120" s="115"/>
      <c r="CN120" s="115"/>
      <c r="CO120" s="117"/>
      <c r="CP120" s="117"/>
      <c r="CQ120" s="117"/>
      <c r="CR120" s="117"/>
      <c r="CS120" s="117"/>
      <c r="CT120" s="117"/>
      <c r="CU120" s="118"/>
      <c r="CV120" s="118"/>
      <c r="CW120" s="118"/>
      <c r="CX120" s="118"/>
      <c r="CY120" s="118"/>
      <c r="CZ120" s="118"/>
      <c r="DA120" s="95"/>
      <c r="DB120" s="95"/>
      <c r="DC120" s="95"/>
      <c r="DD120" s="95"/>
      <c r="DE120" s="95"/>
      <c r="DF120" s="95"/>
      <c r="DG120" s="115"/>
      <c r="DH120" s="115"/>
      <c r="DI120" s="115"/>
      <c r="DJ120" s="115"/>
      <c r="DK120" s="115"/>
      <c r="DL120" s="115"/>
    </row>
    <row r="121" spans="1:116" s="4" customFormat="1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W121" s="116"/>
      <c r="X121" s="115"/>
      <c r="Y121" s="115"/>
      <c r="Z121" s="115"/>
      <c r="AA121" s="115"/>
      <c r="AB121" s="115"/>
      <c r="AC121" s="115"/>
      <c r="AH121" s="116"/>
      <c r="AK121" s="116"/>
      <c r="AL121" s="115"/>
      <c r="AM121" s="115"/>
      <c r="AN121" s="115"/>
      <c r="AO121" s="115"/>
      <c r="AP121" s="115"/>
      <c r="AX121" s="95"/>
      <c r="AY121" s="115"/>
      <c r="AZ121" s="115"/>
      <c r="BA121" s="115"/>
      <c r="BB121" s="115"/>
      <c r="BC121" s="115"/>
      <c r="BD121" s="35"/>
      <c r="BE121" s="35"/>
      <c r="BF121" s="35"/>
      <c r="BG121" s="35"/>
      <c r="BH121" s="35"/>
      <c r="BI121" s="35"/>
      <c r="BJ121" s="35"/>
      <c r="BK121" s="35"/>
      <c r="BL121" s="115"/>
      <c r="BM121" s="115"/>
      <c r="BN121" s="115"/>
      <c r="BO121" s="115"/>
      <c r="BP121" s="115"/>
      <c r="BQ121" s="95"/>
      <c r="BR121" s="95"/>
      <c r="BS121" s="95"/>
      <c r="BT121" s="95"/>
      <c r="BU121" s="95"/>
      <c r="BV121" s="95"/>
      <c r="BW121" s="115"/>
      <c r="BX121" s="115"/>
      <c r="BY121" s="115"/>
      <c r="BZ121" s="115"/>
      <c r="CA121" s="115"/>
      <c r="CB121" s="115"/>
      <c r="CC121" s="95"/>
      <c r="CD121" s="95"/>
      <c r="CE121" s="95"/>
      <c r="CF121" s="95"/>
      <c r="CG121" s="95"/>
      <c r="CH121" s="95"/>
      <c r="CI121" s="115"/>
      <c r="CJ121" s="115"/>
      <c r="CK121" s="115"/>
      <c r="CL121" s="115"/>
      <c r="CM121" s="115"/>
      <c r="CN121" s="115"/>
      <c r="CO121" s="117"/>
      <c r="CP121" s="117"/>
      <c r="CQ121" s="117"/>
      <c r="CR121" s="117"/>
      <c r="CS121" s="117"/>
      <c r="CT121" s="117"/>
      <c r="CU121" s="118"/>
      <c r="CV121" s="118"/>
      <c r="CW121" s="118"/>
      <c r="CX121" s="118"/>
      <c r="CY121" s="118"/>
      <c r="CZ121" s="118"/>
      <c r="DA121" s="95"/>
      <c r="DB121" s="95"/>
      <c r="DC121" s="95"/>
      <c r="DD121" s="95"/>
      <c r="DE121" s="95"/>
      <c r="DF121" s="95"/>
      <c r="DG121" s="115"/>
      <c r="DH121" s="115"/>
      <c r="DI121" s="115"/>
      <c r="DJ121" s="115"/>
      <c r="DK121" s="115"/>
      <c r="DL121" s="115"/>
    </row>
    <row r="122" spans="1:116" s="4" customFormat="1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W122" s="116"/>
      <c r="X122" s="115"/>
      <c r="Y122" s="115"/>
      <c r="Z122" s="115"/>
      <c r="AA122" s="115"/>
      <c r="AB122" s="115"/>
      <c r="AC122" s="115"/>
      <c r="AH122" s="116"/>
      <c r="AK122" s="116"/>
      <c r="AL122" s="115"/>
      <c r="AM122" s="115"/>
      <c r="AN122" s="115"/>
      <c r="AO122" s="115"/>
      <c r="AP122" s="115"/>
      <c r="AX122" s="95"/>
      <c r="AY122" s="115"/>
      <c r="AZ122" s="115"/>
      <c r="BA122" s="115"/>
      <c r="BB122" s="115"/>
      <c r="BC122" s="115"/>
      <c r="BD122" s="35"/>
      <c r="BE122" s="35"/>
      <c r="BF122" s="35"/>
      <c r="BG122" s="35"/>
      <c r="BH122" s="35"/>
      <c r="BI122" s="35"/>
      <c r="BJ122" s="35"/>
      <c r="BK122" s="35"/>
      <c r="BL122" s="115"/>
      <c r="BM122" s="115"/>
      <c r="BN122" s="115"/>
      <c r="BO122" s="115"/>
      <c r="BP122" s="115"/>
      <c r="BQ122" s="95"/>
      <c r="BR122" s="95"/>
      <c r="BS122" s="95"/>
      <c r="BT122" s="95"/>
      <c r="BU122" s="95"/>
      <c r="BV122" s="95"/>
      <c r="BW122" s="115"/>
      <c r="BX122" s="115"/>
      <c r="BY122" s="115"/>
      <c r="BZ122" s="115"/>
      <c r="CA122" s="115"/>
      <c r="CB122" s="115"/>
      <c r="CC122" s="95"/>
      <c r="CD122" s="95"/>
      <c r="CE122" s="95"/>
      <c r="CF122" s="95"/>
      <c r="CG122" s="95"/>
      <c r="CH122" s="95"/>
      <c r="CI122" s="115"/>
      <c r="CJ122" s="115"/>
      <c r="CK122" s="115"/>
      <c r="CL122" s="115"/>
      <c r="CM122" s="115"/>
      <c r="CN122" s="115"/>
      <c r="CO122" s="117"/>
      <c r="CP122" s="117"/>
      <c r="CQ122" s="117"/>
      <c r="CR122" s="117"/>
      <c r="CS122" s="117"/>
      <c r="CT122" s="117"/>
      <c r="CU122" s="118"/>
      <c r="CV122" s="118"/>
      <c r="CW122" s="118"/>
      <c r="CX122" s="118"/>
      <c r="CY122" s="118"/>
      <c r="CZ122" s="118"/>
      <c r="DA122" s="95"/>
      <c r="DB122" s="95"/>
      <c r="DC122" s="95"/>
      <c r="DD122" s="95"/>
      <c r="DE122" s="95"/>
      <c r="DF122" s="95"/>
      <c r="DG122" s="115"/>
      <c r="DH122" s="115"/>
      <c r="DI122" s="115"/>
      <c r="DJ122" s="115"/>
      <c r="DK122" s="115"/>
      <c r="DL122" s="115"/>
    </row>
    <row r="123" spans="1:116" s="4" customFormat="1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W123" s="116"/>
      <c r="X123" s="115"/>
      <c r="Y123" s="115"/>
      <c r="Z123" s="115"/>
      <c r="AA123" s="115"/>
      <c r="AB123" s="115"/>
      <c r="AC123" s="115"/>
      <c r="AH123" s="116"/>
      <c r="AK123" s="116"/>
      <c r="AL123" s="115"/>
      <c r="AM123" s="115"/>
      <c r="AN123" s="115"/>
      <c r="AO123" s="115"/>
      <c r="AP123" s="115"/>
      <c r="AX123" s="95"/>
      <c r="AY123" s="115"/>
      <c r="AZ123" s="115"/>
      <c r="BA123" s="115"/>
      <c r="BB123" s="115"/>
      <c r="BC123" s="115"/>
      <c r="BD123" s="35"/>
      <c r="BE123" s="35"/>
      <c r="BF123" s="35"/>
      <c r="BG123" s="35"/>
      <c r="BH123" s="35"/>
      <c r="BI123" s="35"/>
      <c r="BJ123" s="35"/>
      <c r="BK123" s="35"/>
      <c r="BL123" s="115"/>
      <c r="BM123" s="115"/>
      <c r="BN123" s="115"/>
      <c r="BO123" s="115"/>
      <c r="BP123" s="115"/>
      <c r="BQ123" s="95"/>
      <c r="BR123" s="95"/>
      <c r="BS123" s="95"/>
      <c r="BT123" s="95"/>
      <c r="BU123" s="95"/>
      <c r="BV123" s="95"/>
      <c r="BW123" s="115"/>
      <c r="BX123" s="115"/>
      <c r="BY123" s="115"/>
      <c r="BZ123" s="115"/>
      <c r="CA123" s="115"/>
      <c r="CB123" s="115"/>
      <c r="CC123" s="95"/>
      <c r="CD123" s="95"/>
      <c r="CE123" s="95"/>
      <c r="CF123" s="95"/>
      <c r="CG123" s="95"/>
      <c r="CH123" s="95"/>
      <c r="CI123" s="115"/>
      <c r="CJ123" s="115"/>
      <c r="CK123" s="115"/>
      <c r="CL123" s="115"/>
      <c r="CM123" s="115"/>
      <c r="CN123" s="115"/>
      <c r="CO123" s="117"/>
      <c r="CP123" s="117"/>
      <c r="CQ123" s="117"/>
      <c r="CR123" s="117"/>
      <c r="CS123" s="117"/>
      <c r="CT123" s="117"/>
      <c r="CU123" s="118"/>
      <c r="CV123" s="118"/>
      <c r="CW123" s="118"/>
      <c r="CX123" s="118"/>
      <c r="CY123" s="118"/>
      <c r="CZ123" s="118"/>
      <c r="DA123" s="95"/>
      <c r="DB123" s="95"/>
      <c r="DC123" s="95"/>
      <c r="DD123" s="95"/>
      <c r="DE123" s="95"/>
      <c r="DF123" s="95"/>
      <c r="DG123" s="115"/>
      <c r="DH123" s="115"/>
      <c r="DI123" s="115"/>
      <c r="DJ123" s="115"/>
      <c r="DK123" s="115"/>
      <c r="DL123" s="115"/>
    </row>
    <row r="124" spans="1:116" s="4" customFormat="1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W124" s="116"/>
      <c r="X124" s="115"/>
      <c r="Y124" s="115"/>
      <c r="Z124" s="115"/>
      <c r="AA124" s="115"/>
      <c r="AB124" s="115"/>
      <c r="AC124" s="115"/>
      <c r="AH124" s="116"/>
      <c r="AK124" s="116"/>
      <c r="AL124" s="115"/>
      <c r="AM124" s="115"/>
      <c r="AN124" s="115"/>
      <c r="AO124" s="115"/>
      <c r="AP124" s="115"/>
      <c r="AX124" s="95"/>
      <c r="AY124" s="115"/>
      <c r="AZ124" s="115"/>
      <c r="BA124" s="115"/>
      <c r="BB124" s="115"/>
      <c r="BC124" s="115"/>
      <c r="BD124" s="35"/>
      <c r="BE124" s="35"/>
      <c r="BF124" s="35"/>
      <c r="BG124" s="35"/>
      <c r="BH124" s="35"/>
      <c r="BI124" s="35"/>
      <c r="BJ124" s="35"/>
      <c r="BK124" s="35"/>
      <c r="BL124" s="115"/>
      <c r="BM124" s="115"/>
      <c r="BN124" s="115"/>
      <c r="BO124" s="115"/>
      <c r="BP124" s="115"/>
      <c r="BQ124" s="95"/>
      <c r="BR124" s="95"/>
      <c r="BS124" s="95"/>
      <c r="BT124" s="95"/>
      <c r="BU124" s="95"/>
      <c r="BV124" s="95"/>
      <c r="BW124" s="115"/>
      <c r="BX124" s="115"/>
      <c r="BY124" s="115"/>
      <c r="BZ124" s="115"/>
      <c r="CA124" s="115"/>
      <c r="CB124" s="115"/>
      <c r="CC124" s="95"/>
      <c r="CD124" s="95"/>
      <c r="CE124" s="95"/>
      <c r="CF124" s="95"/>
      <c r="CG124" s="95"/>
      <c r="CH124" s="95"/>
      <c r="CI124" s="115"/>
      <c r="CJ124" s="115"/>
      <c r="CK124" s="115"/>
      <c r="CL124" s="115"/>
      <c r="CM124" s="115"/>
      <c r="CN124" s="115"/>
      <c r="CO124" s="117"/>
      <c r="CP124" s="117"/>
      <c r="CQ124" s="117"/>
      <c r="CR124" s="117"/>
      <c r="CS124" s="117"/>
      <c r="CT124" s="117"/>
      <c r="CU124" s="118"/>
      <c r="CV124" s="118"/>
      <c r="CW124" s="118"/>
      <c r="CX124" s="118"/>
      <c r="CY124" s="118"/>
      <c r="CZ124" s="118"/>
      <c r="DA124" s="95"/>
      <c r="DB124" s="95"/>
      <c r="DC124" s="95"/>
      <c r="DD124" s="95"/>
      <c r="DE124" s="95"/>
      <c r="DF124" s="95"/>
      <c r="DG124" s="115"/>
      <c r="DH124" s="115"/>
      <c r="DI124" s="115"/>
      <c r="DJ124" s="115"/>
      <c r="DK124" s="115"/>
      <c r="DL124" s="115"/>
    </row>
    <row r="125" spans="1:116" s="4" customFormat="1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W125" s="116"/>
      <c r="X125" s="115"/>
      <c r="Y125" s="115"/>
      <c r="Z125" s="115"/>
      <c r="AA125" s="115"/>
      <c r="AB125" s="115"/>
      <c r="AC125" s="115"/>
      <c r="AH125" s="116"/>
      <c r="AK125" s="116"/>
      <c r="AL125" s="115"/>
      <c r="AM125" s="115"/>
      <c r="AN125" s="115"/>
      <c r="AO125" s="115"/>
      <c r="AP125" s="115"/>
      <c r="AX125" s="95"/>
      <c r="AY125" s="115"/>
      <c r="AZ125" s="115"/>
      <c r="BA125" s="115"/>
      <c r="BB125" s="115"/>
      <c r="BC125" s="115"/>
      <c r="BD125" s="35"/>
      <c r="BE125" s="35"/>
      <c r="BF125" s="35"/>
      <c r="BG125" s="35"/>
      <c r="BH125" s="35"/>
      <c r="BI125" s="35"/>
      <c r="BJ125" s="35"/>
      <c r="BK125" s="35"/>
      <c r="BL125" s="115"/>
      <c r="BM125" s="115"/>
      <c r="BN125" s="115"/>
      <c r="BO125" s="115"/>
      <c r="BP125" s="115"/>
      <c r="BQ125" s="95"/>
      <c r="BR125" s="95"/>
      <c r="BS125" s="95"/>
      <c r="BT125" s="95"/>
      <c r="BU125" s="95"/>
      <c r="BV125" s="95"/>
      <c r="BW125" s="115"/>
      <c r="BX125" s="115"/>
      <c r="BY125" s="115"/>
      <c r="BZ125" s="115"/>
      <c r="CA125" s="115"/>
      <c r="CB125" s="115"/>
      <c r="CC125" s="95"/>
      <c r="CD125" s="95"/>
      <c r="CE125" s="95"/>
      <c r="CF125" s="95"/>
      <c r="CG125" s="95"/>
      <c r="CH125" s="95"/>
      <c r="CI125" s="115"/>
      <c r="CJ125" s="115"/>
      <c r="CK125" s="115"/>
      <c r="CL125" s="115"/>
      <c r="CM125" s="115"/>
      <c r="CN125" s="115"/>
      <c r="CO125" s="117"/>
      <c r="CP125" s="117"/>
      <c r="CQ125" s="117"/>
      <c r="CR125" s="117"/>
      <c r="CS125" s="117"/>
      <c r="CT125" s="117"/>
      <c r="CU125" s="118"/>
      <c r="CV125" s="118"/>
      <c r="CW125" s="118"/>
      <c r="CX125" s="118"/>
      <c r="CY125" s="118"/>
      <c r="CZ125" s="118"/>
      <c r="DA125" s="95"/>
      <c r="DB125" s="95"/>
      <c r="DC125" s="95"/>
      <c r="DD125" s="95"/>
      <c r="DE125" s="95"/>
      <c r="DF125" s="95"/>
      <c r="DG125" s="115"/>
      <c r="DH125" s="115"/>
      <c r="DI125" s="115"/>
      <c r="DJ125" s="115"/>
      <c r="DK125" s="115"/>
      <c r="DL125" s="115"/>
    </row>
    <row r="126" spans="1:116" s="4" customFormat="1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W126" s="116"/>
      <c r="X126" s="115"/>
      <c r="Y126" s="115"/>
      <c r="Z126" s="115"/>
      <c r="AA126" s="115"/>
      <c r="AB126" s="115"/>
      <c r="AC126" s="115"/>
      <c r="AH126" s="116"/>
      <c r="AK126" s="116"/>
      <c r="AL126" s="115"/>
      <c r="AM126" s="115"/>
      <c r="AN126" s="115"/>
      <c r="AO126" s="115"/>
      <c r="AP126" s="115"/>
      <c r="AX126" s="95"/>
      <c r="AY126" s="115"/>
      <c r="AZ126" s="115"/>
      <c r="BA126" s="115"/>
      <c r="BB126" s="115"/>
      <c r="BC126" s="115"/>
      <c r="BD126" s="35"/>
      <c r="BE126" s="35"/>
      <c r="BF126" s="35"/>
      <c r="BG126" s="35"/>
      <c r="BH126" s="35"/>
      <c r="BI126" s="35"/>
      <c r="BJ126" s="35"/>
      <c r="BK126" s="35"/>
      <c r="BL126" s="115"/>
      <c r="BM126" s="115"/>
      <c r="BN126" s="115"/>
      <c r="BO126" s="115"/>
      <c r="BP126" s="115"/>
      <c r="BQ126" s="95"/>
      <c r="BR126" s="95"/>
      <c r="BS126" s="95"/>
      <c r="BT126" s="95"/>
      <c r="BU126" s="95"/>
      <c r="BV126" s="95"/>
      <c r="BW126" s="115"/>
      <c r="BX126" s="115"/>
      <c r="BY126" s="115"/>
      <c r="BZ126" s="115"/>
      <c r="CA126" s="115"/>
      <c r="CB126" s="115"/>
      <c r="CC126" s="95"/>
      <c r="CD126" s="95"/>
      <c r="CE126" s="95"/>
      <c r="CF126" s="95"/>
      <c r="CG126" s="95"/>
      <c r="CH126" s="95"/>
      <c r="CI126" s="115"/>
      <c r="CJ126" s="115"/>
      <c r="CK126" s="115"/>
      <c r="CL126" s="115"/>
      <c r="CM126" s="115"/>
      <c r="CN126" s="115"/>
      <c r="CO126" s="117"/>
      <c r="CP126" s="117"/>
      <c r="CQ126" s="117"/>
      <c r="CR126" s="117"/>
      <c r="CS126" s="117"/>
      <c r="CT126" s="117"/>
      <c r="CU126" s="118"/>
      <c r="CV126" s="118"/>
      <c r="CW126" s="118"/>
      <c r="CX126" s="118"/>
      <c r="CY126" s="118"/>
      <c r="CZ126" s="118"/>
      <c r="DA126" s="95"/>
      <c r="DB126" s="95"/>
      <c r="DC126" s="95"/>
      <c r="DD126" s="95"/>
      <c r="DE126" s="95"/>
      <c r="DF126" s="95"/>
      <c r="DG126" s="115"/>
      <c r="DH126" s="115"/>
      <c r="DI126" s="115"/>
      <c r="DJ126" s="115"/>
      <c r="DK126" s="115"/>
      <c r="DL126" s="115"/>
    </row>
    <row r="127" spans="1:116" s="4" customFormat="1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W127" s="116"/>
      <c r="X127" s="115"/>
      <c r="Y127" s="115"/>
      <c r="Z127" s="115"/>
      <c r="AA127" s="115"/>
      <c r="AB127" s="115"/>
      <c r="AC127" s="115"/>
      <c r="AH127" s="116"/>
      <c r="AK127" s="116"/>
      <c r="AL127" s="115"/>
      <c r="AM127" s="115"/>
      <c r="AN127" s="115"/>
      <c r="AO127" s="115"/>
      <c r="AP127" s="115"/>
      <c r="AX127" s="95"/>
      <c r="AY127" s="115"/>
      <c r="AZ127" s="115"/>
      <c r="BA127" s="115"/>
      <c r="BB127" s="115"/>
      <c r="BC127" s="115"/>
      <c r="BD127" s="35"/>
      <c r="BE127" s="35"/>
      <c r="BF127" s="35"/>
      <c r="BG127" s="35"/>
      <c r="BH127" s="35"/>
      <c r="BI127" s="35"/>
      <c r="BJ127" s="35"/>
      <c r="BK127" s="35"/>
      <c r="BL127" s="115"/>
      <c r="BM127" s="115"/>
      <c r="BN127" s="115"/>
      <c r="BO127" s="115"/>
      <c r="BP127" s="115"/>
      <c r="BQ127" s="95"/>
      <c r="BR127" s="95"/>
      <c r="BS127" s="95"/>
      <c r="BT127" s="95"/>
      <c r="BU127" s="95"/>
      <c r="BV127" s="95"/>
      <c r="BW127" s="115"/>
      <c r="BX127" s="115"/>
      <c r="BY127" s="115"/>
      <c r="BZ127" s="115"/>
      <c r="CA127" s="115"/>
      <c r="CB127" s="115"/>
      <c r="CC127" s="95"/>
      <c r="CD127" s="95"/>
      <c r="CE127" s="95"/>
      <c r="CF127" s="95"/>
      <c r="CG127" s="95"/>
      <c r="CH127" s="95"/>
      <c r="CI127" s="115"/>
      <c r="CJ127" s="115"/>
      <c r="CK127" s="115"/>
      <c r="CL127" s="115"/>
      <c r="CM127" s="115"/>
      <c r="CN127" s="115"/>
      <c r="CO127" s="117"/>
      <c r="CP127" s="117"/>
      <c r="CQ127" s="117"/>
      <c r="CR127" s="117"/>
      <c r="CS127" s="117"/>
      <c r="CT127" s="117"/>
      <c r="CU127" s="118"/>
      <c r="CV127" s="118"/>
      <c r="CW127" s="118"/>
      <c r="CX127" s="118"/>
      <c r="CY127" s="118"/>
      <c r="CZ127" s="118"/>
      <c r="DA127" s="95"/>
      <c r="DB127" s="95"/>
      <c r="DC127" s="95"/>
      <c r="DD127" s="95"/>
      <c r="DE127" s="95"/>
      <c r="DF127" s="95"/>
      <c r="DG127" s="115"/>
      <c r="DH127" s="115"/>
      <c r="DI127" s="115"/>
      <c r="DJ127" s="115"/>
      <c r="DK127" s="115"/>
      <c r="DL127" s="115"/>
    </row>
    <row r="128" spans="1:116" s="4" customFormat="1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W128" s="116"/>
      <c r="X128" s="115"/>
      <c r="Y128" s="115"/>
      <c r="Z128" s="115"/>
      <c r="AA128" s="115"/>
      <c r="AB128" s="115"/>
      <c r="AC128" s="115"/>
      <c r="AH128" s="116"/>
      <c r="AK128" s="116"/>
      <c r="AL128" s="115"/>
      <c r="AM128" s="115"/>
      <c r="AN128" s="115"/>
      <c r="AO128" s="115"/>
      <c r="AP128" s="115"/>
      <c r="AX128" s="95"/>
      <c r="AY128" s="115"/>
      <c r="AZ128" s="115"/>
      <c r="BA128" s="115"/>
      <c r="BB128" s="115"/>
      <c r="BC128" s="115"/>
      <c r="BD128" s="35"/>
      <c r="BE128" s="35"/>
      <c r="BF128" s="35"/>
      <c r="BG128" s="35"/>
      <c r="BH128" s="35"/>
      <c r="BI128" s="35"/>
      <c r="BJ128" s="35"/>
      <c r="BK128" s="35"/>
      <c r="BL128" s="115"/>
      <c r="BM128" s="115"/>
      <c r="BN128" s="115"/>
      <c r="BO128" s="115"/>
      <c r="BP128" s="115"/>
      <c r="BQ128" s="95"/>
      <c r="BR128" s="95"/>
      <c r="BS128" s="95"/>
      <c r="BT128" s="95"/>
      <c r="BU128" s="95"/>
      <c r="BV128" s="95"/>
      <c r="BW128" s="115"/>
      <c r="BX128" s="115"/>
      <c r="BY128" s="115"/>
      <c r="BZ128" s="115"/>
      <c r="CA128" s="115"/>
      <c r="CB128" s="115"/>
      <c r="CC128" s="95"/>
      <c r="CD128" s="95"/>
      <c r="CE128" s="95"/>
      <c r="CF128" s="95"/>
      <c r="CG128" s="95"/>
      <c r="CH128" s="95"/>
      <c r="CI128" s="115"/>
      <c r="CJ128" s="115"/>
      <c r="CK128" s="115"/>
      <c r="CL128" s="115"/>
      <c r="CM128" s="115"/>
      <c r="CN128" s="115"/>
      <c r="CO128" s="117"/>
      <c r="CP128" s="117"/>
      <c r="CQ128" s="117"/>
      <c r="CR128" s="117"/>
      <c r="CS128" s="117"/>
      <c r="CT128" s="117"/>
      <c r="CU128" s="118"/>
      <c r="CV128" s="118"/>
      <c r="CW128" s="118"/>
      <c r="CX128" s="118"/>
      <c r="CY128" s="118"/>
      <c r="CZ128" s="118"/>
      <c r="DA128" s="95"/>
      <c r="DB128" s="95"/>
      <c r="DC128" s="95"/>
      <c r="DD128" s="95"/>
      <c r="DE128" s="95"/>
      <c r="DF128" s="95"/>
      <c r="DG128" s="115"/>
      <c r="DH128" s="115"/>
      <c r="DI128" s="115"/>
      <c r="DJ128" s="115"/>
      <c r="DK128" s="115"/>
      <c r="DL128" s="115"/>
    </row>
    <row r="129" spans="1:116" s="4" customFormat="1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W129" s="116"/>
      <c r="X129" s="115"/>
      <c r="Y129" s="115"/>
      <c r="Z129" s="115"/>
      <c r="AA129" s="115"/>
      <c r="AB129" s="115"/>
      <c r="AC129" s="115"/>
      <c r="AH129" s="116"/>
      <c r="AK129" s="116"/>
      <c r="AL129" s="115"/>
      <c r="AM129" s="115"/>
      <c r="AN129" s="115"/>
      <c r="AO129" s="115"/>
      <c r="AP129" s="115"/>
      <c r="AX129" s="95"/>
      <c r="AY129" s="115"/>
      <c r="AZ129" s="115"/>
      <c r="BA129" s="115"/>
      <c r="BB129" s="115"/>
      <c r="BC129" s="115"/>
      <c r="BD129" s="35"/>
      <c r="BE129" s="35"/>
      <c r="BF129" s="35"/>
      <c r="BG129" s="35"/>
      <c r="BH129" s="35"/>
      <c r="BI129" s="35"/>
      <c r="BJ129" s="35"/>
      <c r="BK129" s="35"/>
      <c r="BL129" s="115"/>
      <c r="BM129" s="115"/>
      <c r="BN129" s="115"/>
      <c r="BO129" s="115"/>
      <c r="BP129" s="115"/>
      <c r="BQ129" s="95"/>
      <c r="BR129" s="95"/>
      <c r="BS129" s="95"/>
      <c r="BT129" s="95"/>
      <c r="BU129" s="95"/>
      <c r="BV129" s="95"/>
      <c r="BW129" s="115"/>
      <c r="BX129" s="115"/>
      <c r="BY129" s="115"/>
      <c r="BZ129" s="115"/>
      <c r="CA129" s="115"/>
      <c r="CB129" s="115"/>
      <c r="CC129" s="95"/>
      <c r="CD129" s="95"/>
      <c r="CE129" s="95"/>
      <c r="CF129" s="95"/>
      <c r="CG129" s="95"/>
      <c r="CH129" s="95"/>
      <c r="CI129" s="115"/>
      <c r="CJ129" s="115"/>
      <c r="CK129" s="115"/>
      <c r="CL129" s="115"/>
      <c r="CM129" s="115"/>
      <c r="CN129" s="115"/>
      <c r="CO129" s="117"/>
      <c r="CP129" s="117"/>
      <c r="CQ129" s="117"/>
      <c r="CR129" s="117"/>
      <c r="CS129" s="117"/>
      <c r="CT129" s="117"/>
      <c r="CU129" s="118"/>
      <c r="CV129" s="118"/>
      <c r="CW129" s="118"/>
      <c r="CX129" s="118"/>
      <c r="CY129" s="118"/>
      <c r="CZ129" s="118"/>
      <c r="DA129" s="95"/>
      <c r="DB129" s="95"/>
      <c r="DC129" s="95"/>
      <c r="DD129" s="95"/>
      <c r="DE129" s="95"/>
      <c r="DF129" s="95"/>
      <c r="DG129" s="115"/>
      <c r="DH129" s="115"/>
      <c r="DI129" s="115"/>
      <c r="DJ129" s="115"/>
      <c r="DK129" s="115"/>
      <c r="DL129" s="115"/>
    </row>
    <row r="130" spans="1:116" s="4" customFormat="1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W130" s="116"/>
      <c r="X130" s="115"/>
      <c r="Y130" s="115"/>
      <c r="Z130" s="115"/>
      <c r="AA130" s="115"/>
      <c r="AB130" s="115"/>
      <c r="AC130" s="115"/>
      <c r="AH130" s="116"/>
      <c r="AK130" s="116"/>
      <c r="AL130" s="115"/>
      <c r="AM130" s="115"/>
      <c r="AN130" s="115"/>
      <c r="AO130" s="115"/>
      <c r="AP130" s="115"/>
      <c r="AX130" s="95"/>
      <c r="AY130" s="115"/>
      <c r="AZ130" s="115"/>
      <c r="BA130" s="115"/>
      <c r="BB130" s="115"/>
      <c r="BC130" s="115"/>
      <c r="BD130" s="35"/>
      <c r="BE130" s="35"/>
      <c r="BF130" s="35"/>
      <c r="BG130" s="35"/>
      <c r="BH130" s="35"/>
      <c r="BI130" s="35"/>
      <c r="BJ130" s="35"/>
      <c r="BK130" s="35"/>
      <c r="BL130" s="115"/>
      <c r="BM130" s="115"/>
      <c r="BN130" s="115"/>
      <c r="BO130" s="115"/>
      <c r="BP130" s="115"/>
      <c r="BQ130" s="95"/>
      <c r="BR130" s="95"/>
      <c r="BS130" s="95"/>
      <c r="BT130" s="95"/>
      <c r="BU130" s="95"/>
      <c r="BV130" s="95"/>
      <c r="BW130" s="115"/>
      <c r="BX130" s="115"/>
      <c r="BY130" s="115"/>
      <c r="BZ130" s="115"/>
      <c r="CA130" s="115"/>
      <c r="CB130" s="115"/>
      <c r="CC130" s="95"/>
      <c r="CD130" s="95"/>
      <c r="CE130" s="95"/>
      <c r="CF130" s="95"/>
      <c r="CG130" s="95"/>
      <c r="CH130" s="95"/>
      <c r="CI130" s="115"/>
      <c r="CJ130" s="115"/>
      <c r="CK130" s="115"/>
      <c r="CL130" s="115"/>
      <c r="CM130" s="115"/>
      <c r="CN130" s="115"/>
      <c r="CO130" s="117"/>
      <c r="CP130" s="117"/>
      <c r="CQ130" s="117"/>
      <c r="CR130" s="117"/>
      <c r="CS130" s="117"/>
      <c r="CT130" s="117"/>
      <c r="CU130" s="118"/>
      <c r="CV130" s="118"/>
      <c r="CW130" s="118"/>
      <c r="CX130" s="118"/>
      <c r="CY130" s="118"/>
      <c r="CZ130" s="118"/>
      <c r="DA130" s="95"/>
      <c r="DB130" s="95"/>
      <c r="DC130" s="95"/>
      <c r="DD130" s="95"/>
      <c r="DE130" s="95"/>
      <c r="DF130" s="95"/>
      <c r="DG130" s="115"/>
      <c r="DH130" s="115"/>
      <c r="DI130" s="115"/>
      <c r="DJ130" s="115"/>
      <c r="DK130" s="115"/>
      <c r="DL130" s="115"/>
    </row>
    <row r="131" spans="1:116" s="4" customFormat="1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W131" s="116"/>
      <c r="X131" s="115"/>
      <c r="Y131" s="115"/>
      <c r="Z131" s="115"/>
      <c r="AA131" s="115"/>
      <c r="AB131" s="115"/>
      <c r="AC131" s="115"/>
      <c r="AH131" s="116"/>
      <c r="AK131" s="116"/>
      <c r="AL131" s="115"/>
      <c r="AM131" s="115"/>
      <c r="AN131" s="115"/>
      <c r="AO131" s="115"/>
      <c r="AP131" s="115"/>
      <c r="AX131" s="95"/>
      <c r="AY131" s="115"/>
      <c r="AZ131" s="115"/>
      <c r="BA131" s="115"/>
      <c r="BB131" s="115"/>
      <c r="BC131" s="115"/>
      <c r="BD131" s="35"/>
      <c r="BE131" s="35"/>
      <c r="BF131" s="35"/>
      <c r="BG131" s="35"/>
      <c r="BH131" s="35"/>
      <c r="BI131" s="35"/>
      <c r="BJ131" s="35"/>
      <c r="BK131" s="35"/>
      <c r="BL131" s="115"/>
      <c r="BM131" s="115"/>
      <c r="BN131" s="115"/>
      <c r="BO131" s="115"/>
      <c r="BP131" s="115"/>
      <c r="BQ131" s="95"/>
      <c r="BR131" s="95"/>
      <c r="BS131" s="95"/>
      <c r="BT131" s="95"/>
      <c r="BU131" s="95"/>
      <c r="BV131" s="95"/>
      <c r="BW131" s="115"/>
      <c r="BX131" s="115"/>
      <c r="BY131" s="115"/>
      <c r="BZ131" s="115"/>
      <c r="CA131" s="115"/>
      <c r="CB131" s="115"/>
      <c r="CC131" s="95"/>
      <c r="CD131" s="95"/>
      <c r="CE131" s="95"/>
      <c r="CF131" s="95"/>
      <c r="CG131" s="95"/>
      <c r="CH131" s="95"/>
      <c r="CI131" s="115"/>
      <c r="CJ131" s="115"/>
      <c r="CK131" s="115"/>
      <c r="CL131" s="115"/>
      <c r="CM131" s="115"/>
      <c r="CN131" s="115"/>
      <c r="CO131" s="117"/>
      <c r="CP131" s="117"/>
      <c r="CQ131" s="117"/>
      <c r="CR131" s="117"/>
      <c r="CS131" s="117"/>
      <c r="CT131" s="117"/>
      <c r="CU131" s="118"/>
      <c r="CV131" s="118"/>
      <c r="CW131" s="118"/>
      <c r="CX131" s="118"/>
      <c r="CY131" s="118"/>
      <c r="CZ131" s="118"/>
      <c r="DA131" s="95"/>
      <c r="DB131" s="95"/>
      <c r="DC131" s="95"/>
      <c r="DD131" s="95"/>
      <c r="DE131" s="95"/>
      <c r="DF131" s="95"/>
      <c r="DG131" s="115"/>
      <c r="DH131" s="115"/>
      <c r="DI131" s="115"/>
      <c r="DJ131" s="115"/>
      <c r="DK131" s="115"/>
      <c r="DL131" s="115"/>
    </row>
    <row r="132" spans="1:116" s="4" customFormat="1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W132" s="116"/>
      <c r="X132" s="115"/>
      <c r="Y132" s="115"/>
      <c r="Z132" s="115"/>
      <c r="AA132" s="115"/>
      <c r="AB132" s="115"/>
      <c r="AC132" s="115"/>
      <c r="AH132" s="116"/>
      <c r="AK132" s="116"/>
      <c r="AL132" s="115"/>
      <c r="AM132" s="115"/>
      <c r="AN132" s="115"/>
      <c r="AO132" s="115"/>
      <c r="AP132" s="115"/>
      <c r="AX132" s="95"/>
      <c r="AY132" s="115"/>
      <c r="AZ132" s="115"/>
      <c r="BA132" s="115"/>
      <c r="BB132" s="115"/>
      <c r="BC132" s="115"/>
      <c r="BD132" s="35"/>
      <c r="BE132" s="35"/>
      <c r="BF132" s="35"/>
      <c r="BG132" s="35"/>
      <c r="BH132" s="35"/>
      <c r="BI132" s="35"/>
      <c r="BJ132" s="35"/>
      <c r="BK132" s="35"/>
      <c r="BL132" s="115"/>
      <c r="BM132" s="115"/>
      <c r="BN132" s="115"/>
      <c r="BO132" s="115"/>
      <c r="BP132" s="115"/>
      <c r="BQ132" s="95"/>
      <c r="BR132" s="95"/>
      <c r="BS132" s="95"/>
      <c r="BT132" s="95"/>
      <c r="BU132" s="95"/>
      <c r="BV132" s="95"/>
      <c r="BW132" s="115"/>
      <c r="BX132" s="115"/>
      <c r="BY132" s="115"/>
      <c r="BZ132" s="115"/>
      <c r="CA132" s="115"/>
      <c r="CB132" s="115"/>
      <c r="CC132" s="95"/>
      <c r="CD132" s="95"/>
      <c r="CE132" s="95"/>
      <c r="CF132" s="95"/>
      <c r="CG132" s="95"/>
      <c r="CH132" s="95"/>
      <c r="CI132" s="115"/>
      <c r="CJ132" s="115"/>
      <c r="CK132" s="115"/>
      <c r="CL132" s="115"/>
      <c r="CM132" s="115"/>
      <c r="CN132" s="115"/>
      <c r="CO132" s="117"/>
      <c r="CP132" s="117"/>
      <c r="CQ132" s="117"/>
      <c r="CR132" s="117"/>
      <c r="CS132" s="117"/>
      <c r="CT132" s="117"/>
      <c r="CU132" s="118"/>
      <c r="CV132" s="118"/>
      <c r="CW132" s="118"/>
      <c r="CX132" s="118"/>
      <c r="CY132" s="118"/>
      <c r="CZ132" s="118"/>
      <c r="DA132" s="95"/>
      <c r="DB132" s="95"/>
      <c r="DC132" s="95"/>
      <c r="DD132" s="95"/>
      <c r="DE132" s="95"/>
      <c r="DF132" s="95"/>
      <c r="DG132" s="115"/>
      <c r="DH132" s="115"/>
      <c r="DI132" s="115"/>
      <c r="DJ132" s="115"/>
      <c r="DK132" s="115"/>
      <c r="DL132" s="115"/>
    </row>
    <row r="133" spans="1:116" s="4" customFormat="1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W133" s="116"/>
      <c r="X133" s="115"/>
      <c r="Y133" s="115"/>
      <c r="Z133" s="115"/>
      <c r="AA133" s="115"/>
      <c r="AB133" s="115"/>
      <c r="AC133" s="115"/>
      <c r="AH133" s="116"/>
      <c r="AK133" s="116"/>
      <c r="AL133" s="115"/>
      <c r="AM133" s="115"/>
      <c r="AN133" s="115"/>
      <c r="AO133" s="115"/>
      <c r="AP133" s="115"/>
      <c r="AX133" s="95"/>
      <c r="AY133" s="115"/>
      <c r="AZ133" s="115"/>
      <c r="BA133" s="115"/>
      <c r="BB133" s="115"/>
      <c r="BC133" s="115"/>
      <c r="BD133" s="35"/>
      <c r="BE133" s="35"/>
      <c r="BF133" s="35"/>
      <c r="BG133" s="35"/>
      <c r="BH133" s="35"/>
      <c r="BI133" s="35"/>
      <c r="BJ133" s="35"/>
      <c r="BK133" s="35"/>
      <c r="BL133" s="115"/>
      <c r="BM133" s="115"/>
      <c r="BN133" s="115"/>
      <c r="BO133" s="115"/>
      <c r="BP133" s="115"/>
      <c r="BQ133" s="95"/>
      <c r="BR133" s="95"/>
      <c r="BS133" s="95"/>
      <c r="BT133" s="95"/>
      <c r="BU133" s="95"/>
      <c r="BV133" s="95"/>
      <c r="BW133" s="115"/>
      <c r="BX133" s="115"/>
      <c r="BY133" s="115"/>
      <c r="BZ133" s="115"/>
      <c r="CA133" s="115"/>
      <c r="CB133" s="115"/>
      <c r="CC133" s="95"/>
      <c r="CD133" s="95"/>
      <c r="CE133" s="95"/>
      <c r="CF133" s="95"/>
      <c r="CG133" s="95"/>
      <c r="CH133" s="95"/>
      <c r="CI133" s="115"/>
      <c r="CJ133" s="115"/>
      <c r="CK133" s="115"/>
      <c r="CL133" s="115"/>
      <c r="CM133" s="115"/>
      <c r="CN133" s="115"/>
      <c r="CO133" s="117"/>
      <c r="CP133" s="117"/>
      <c r="CQ133" s="117"/>
      <c r="CR133" s="117"/>
      <c r="CS133" s="117"/>
      <c r="CT133" s="117"/>
      <c r="CU133" s="118"/>
      <c r="CV133" s="118"/>
      <c r="CW133" s="118"/>
      <c r="CX133" s="118"/>
      <c r="CY133" s="118"/>
      <c r="CZ133" s="118"/>
      <c r="DA133" s="95"/>
      <c r="DB133" s="95"/>
      <c r="DC133" s="95"/>
      <c r="DD133" s="95"/>
      <c r="DE133" s="95"/>
      <c r="DF133" s="95"/>
      <c r="DG133" s="115"/>
      <c r="DH133" s="115"/>
      <c r="DI133" s="115"/>
      <c r="DJ133" s="115"/>
      <c r="DK133" s="115"/>
      <c r="DL133" s="115"/>
    </row>
    <row r="134" spans="1:116" s="4" customFormat="1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W134" s="116"/>
      <c r="X134" s="115"/>
      <c r="Y134" s="115"/>
      <c r="Z134" s="115"/>
      <c r="AA134" s="115"/>
      <c r="AB134" s="115"/>
      <c r="AC134" s="115"/>
      <c r="AH134" s="116"/>
      <c r="AK134" s="116"/>
      <c r="AL134" s="115"/>
      <c r="AM134" s="115"/>
      <c r="AN134" s="115"/>
      <c r="AO134" s="115"/>
      <c r="AP134" s="115"/>
      <c r="AX134" s="95"/>
      <c r="AY134" s="115"/>
      <c r="AZ134" s="115"/>
      <c r="BA134" s="115"/>
      <c r="BB134" s="115"/>
      <c r="BC134" s="115"/>
      <c r="BD134" s="35"/>
      <c r="BE134" s="35"/>
      <c r="BF134" s="35"/>
      <c r="BG134" s="35"/>
      <c r="BH134" s="35"/>
      <c r="BI134" s="35"/>
      <c r="BJ134" s="35"/>
      <c r="BK134" s="35"/>
      <c r="BL134" s="115"/>
      <c r="BM134" s="115"/>
      <c r="BN134" s="115"/>
      <c r="BO134" s="115"/>
      <c r="BP134" s="115"/>
      <c r="BQ134" s="95"/>
      <c r="BR134" s="95"/>
      <c r="BS134" s="95"/>
      <c r="BT134" s="95"/>
      <c r="BU134" s="95"/>
      <c r="BV134" s="95"/>
      <c r="BW134" s="115"/>
      <c r="BX134" s="115"/>
      <c r="BY134" s="115"/>
      <c r="BZ134" s="115"/>
      <c r="CA134" s="115"/>
      <c r="CB134" s="115"/>
      <c r="CC134" s="95"/>
      <c r="CD134" s="95"/>
      <c r="CE134" s="95"/>
      <c r="CF134" s="95"/>
      <c r="CG134" s="95"/>
      <c r="CH134" s="95"/>
      <c r="CI134" s="115"/>
      <c r="CJ134" s="115"/>
      <c r="CK134" s="115"/>
      <c r="CL134" s="115"/>
      <c r="CM134" s="115"/>
      <c r="CN134" s="115"/>
      <c r="CO134" s="117"/>
      <c r="CP134" s="117"/>
      <c r="CQ134" s="117"/>
      <c r="CR134" s="117"/>
      <c r="CS134" s="117"/>
      <c r="CT134" s="117"/>
      <c r="CU134" s="118"/>
      <c r="CV134" s="118"/>
      <c r="CW134" s="118"/>
      <c r="CX134" s="118"/>
      <c r="CY134" s="118"/>
      <c r="CZ134" s="118"/>
      <c r="DA134" s="95"/>
      <c r="DB134" s="95"/>
      <c r="DC134" s="95"/>
      <c r="DD134" s="95"/>
      <c r="DE134" s="95"/>
      <c r="DF134" s="95"/>
      <c r="DG134" s="115"/>
      <c r="DH134" s="115"/>
      <c r="DI134" s="115"/>
      <c r="DJ134" s="115"/>
      <c r="DK134" s="115"/>
      <c r="DL134" s="115"/>
    </row>
    <row r="135" spans="1:116" s="4" customFormat="1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W135" s="116"/>
      <c r="X135" s="115"/>
      <c r="Y135" s="115"/>
      <c r="Z135" s="115"/>
      <c r="AA135" s="115"/>
      <c r="AB135" s="115"/>
      <c r="AC135" s="115"/>
      <c r="AH135" s="116"/>
      <c r="AK135" s="116"/>
      <c r="AL135" s="115"/>
      <c r="AM135" s="115"/>
      <c r="AN135" s="115"/>
      <c r="AO135" s="115"/>
      <c r="AP135" s="115"/>
      <c r="AX135" s="95"/>
      <c r="AY135" s="115"/>
      <c r="AZ135" s="115"/>
      <c r="BA135" s="115"/>
      <c r="BB135" s="115"/>
      <c r="BC135" s="115"/>
      <c r="BD135" s="35"/>
      <c r="BE135" s="35"/>
      <c r="BF135" s="35"/>
      <c r="BG135" s="35"/>
      <c r="BH135" s="35"/>
      <c r="BI135" s="35"/>
      <c r="BJ135" s="35"/>
      <c r="BK135" s="35"/>
      <c r="BL135" s="115"/>
      <c r="BM135" s="115"/>
      <c r="BN135" s="115"/>
      <c r="BO135" s="115"/>
      <c r="BP135" s="115"/>
      <c r="BQ135" s="95"/>
      <c r="BR135" s="95"/>
      <c r="BS135" s="95"/>
      <c r="BT135" s="95"/>
      <c r="BU135" s="95"/>
      <c r="BV135" s="95"/>
      <c r="BW135" s="115"/>
      <c r="BX135" s="115"/>
      <c r="BY135" s="115"/>
      <c r="BZ135" s="115"/>
      <c r="CA135" s="115"/>
      <c r="CB135" s="115"/>
      <c r="CC135" s="95"/>
      <c r="CD135" s="95"/>
      <c r="CE135" s="95"/>
      <c r="CF135" s="95"/>
      <c r="CG135" s="95"/>
      <c r="CH135" s="95"/>
      <c r="CI135" s="115"/>
      <c r="CJ135" s="115"/>
      <c r="CK135" s="115"/>
      <c r="CL135" s="115"/>
      <c r="CM135" s="115"/>
      <c r="CN135" s="115"/>
      <c r="CO135" s="117"/>
      <c r="CP135" s="117"/>
      <c r="CQ135" s="117"/>
      <c r="CR135" s="117"/>
      <c r="CS135" s="117"/>
      <c r="CT135" s="117"/>
      <c r="CU135" s="118"/>
      <c r="CV135" s="118"/>
      <c r="CW135" s="118"/>
      <c r="CX135" s="118"/>
      <c r="CY135" s="118"/>
      <c r="CZ135" s="118"/>
      <c r="DA135" s="95"/>
      <c r="DB135" s="95"/>
      <c r="DC135" s="95"/>
      <c r="DD135" s="95"/>
      <c r="DE135" s="95"/>
      <c r="DF135" s="95"/>
      <c r="DG135" s="115"/>
      <c r="DH135" s="115"/>
      <c r="DI135" s="115"/>
      <c r="DJ135" s="115"/>
      <c r="DK135" s="115"/>
      <c r="DL135" s="115"/>
    </row>
    <row r="136" spans="1:116" s="4" customFormat="1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W136" s="116"/>
      <c r="X136" s="115"/>
      <c r="Y136" s="115"/>
      <c r="Z136" s="115"/>
      <c r="AA136" s="115"/>
      <c r="AB136" s="115"/>
      <c r="AC136" s="115"/>
      <c r="AH136" s="116"/>
      <c r="AK136" s="116"/>
      <c r="AL136" s="115"/>
      <c r="AM136" s="115"/>
      <c r="AN136" s="115"/>
      <c r="AO136" s="115"/>
      <c r="AP136" s="115"/>
      <c r="AX136" s="95"/>
      <c r="AY136" s="115"/>
      <c r="AZ136" s="115"/>
      <c r="BA136" s="115"/>
      <c r="BB136" s="115"/>
      <c r="BC136" s="115"/>
      <c r="BD136" s="35"/>
      <c r="BE136" s="35"/>
      <c r="BF136" s="35"/>
      <c r="BG136" s="35"/>
      <c r="BH136" s="35"/>
      <c r="BI136" s="35"/>
      <c r="BJ136" s="35"/>
      <c r="BK136" s="35"/>
      <c r="BL136" s="115"/>
      <c r="BM136" s="115"/>
      <c r="BN136" s="115"/>
      <c r="BO136" s="115"/>
      <c r="BP136" s="115"/>
      <c r="BQ136" s="95"/>
      <c r="BR136" s="95"/>
      <c r="BS136" s="95"/>
      <c r="BT136" s="95"/>
      <c r="BU136" s="95"/>
      <c r="BV136" s="95"/>
      <c r="BW136" s="115"/>
      <c r="BX136" s="115"/>
      <c r="BY136" s="115"/>
      <c r="BZ136" s="115"/>
      <c r="CA136" s="115"/>
      <c r="CB136" s="115"/>
      <c r="CC136" s="95"/>
      <c r="CD136" s="95"/>
      <c r="CE136" s="95"/>
      <c r="CF136" s="95"/>
      <c r="CG136" s="95"/>
      <c r="CH136" s="95"/>
      <c r="CI136" s="115"/>
      <c r="CJ136" s="115"/>
      <c r="CK136" s="115"/>
      <c r="CL136" s="115"/>
      <c r="CM136" s="115"/>
      <c r="CN136" s="115"/>
      <c r="CO136" s="117"/>
      <c r="CP136" s="117"/>
      <c r="CQ136" s="117"/>
      <c r="CR136" s="117"/>
      <c r="CS136" s="117"/>
      <c r="CT136" s="117"/>
      <c r="CU136" s="118"/>
      <c r="CV136" s="118"/>
      <c r="CW136" s="118"/>
      <c r="CX136" s="118"/>
      <c r="CY136" s="118"/>
      <c r="CZ136" s="118"/>
      <c r="DA136" s="95"/>
      <c r="DB136" s="95"/>
      <c r="DC136" s="95"/>
      <c r="DD136" s="95"/>
      <c r="DE136" s="95"/>
      <c r="DF136" s="95"/>
      <c r="DG136" s="115"/>
      <c r="DH136" s="115"/>
      <c r="DI136" s="115"/>
      <c r="DJ136" s="115"/>
      <c r="DK136" s="115"/>
      <c r="DL136" s="115"/>
    </row>
    <row r="137" spans="1:116" s="4" customFormat="1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W137" s="116"/>
      <c r="X137" s="115"/>
      <c r="Y137" s="115"/>
      <c r="Z137" s="115"/>
      <c r="AA137" s="115"/>
      <c r="AB137" s="115"/>
      <c r="AC137" s="115"/>
      <c r="AH137" s="116"/>
      <c r="AK137" s="116"/>
      <c r="AL137" s="115"/>
      <c r="AM137" s="115"/>
      <c r="AN137" s="115"/>
      <c r="AO137" s="115"/>
      <c r="AP137" s="115"/>
      <c r="AX137" s="95"/>
      <c r="AY137" s="115"/>
      <c r="AZ137" s="115"/>
      <c r="BA137" s="115"/>
      <c r="BB137" s="115"/>
      <c r="BC137" s="115"/>
      <c r="BD137" s="35"/>
      <c r="BE137" s="35"/>
      <c r="BF137" s="35"/>
      <c r="BG137" s="35"/>
      <c r="BH137" s="35"/>
      <c r="BI137" s="35"/>
      <c r="BJ137" s="35"/>
      <c r="BK137" s="35"/>
      <c r="BL137" s="115"/>
      <c r="BM137" s="115"/>
      <c r="BN137" s="115"/>
      <c r="BO137" s="115"/>
      <c r="BP137" s="115"/>
      <c r="BQ137" s="95"/>
      <c r="BR137" s="95"/>
      <c r="BS137" s="95"/>
      <c r="BT137" s="95"/>
      <c r="BU137" s="95"/>
      <c r="BV137" s="95"/>
      <c r="BW137" s="115"/>
      <c r="BX137" s="115"/>
      <c r="BY137" s="115"/>
      <c r="BZ137" s="115"/>
      <c r="CA137" s="115"/>
      <c r="CB137" s="115"/>
      <c r="CC137" s="95"/>
      <c r="CD137" s="95"/>
      <c r="CE137" s="95"/>
      <c r="CF137" s="95"/>
      <c r="CG137" s="95"/>
      <c r="CH137" s="95"/>
      <c r="CI137" s="115"/>
      <c r="CJ137" s="115"/>
      <c r="CK137" s="115"/>
      <c r="CL137" s="115"/>
      <c r="CM137" s="115"/>
      <c r="CN137" s="115"/>
      <c r="CO137" s="117"/>
      <c r="CP137" s="117"/>
      <c r="CQ137" s="117"/>
      <c r="CR137" s="117"/>
      <c r="CS137" s="117"/>
      <c r="CT137" s="117"/>
      <c r="CU137" s="118"/>
      <c r="CV137" s="118"/>
      <c r="CW137" s="118"/>
      <c r="CX137" s="118"/>
      <c r="CY137" s="118"/>
      <c r="CZ137" s="118"/>
      <c r="DA137" s="95"/>
      <c r="DB137" s="95"/>
      <c r="DC137" s="95"/>
      <c r="DD137" s="95"/>
      <c r="DE137" s="95"/>
      <c r="DF137" s="95"/>
      <c r="DG137" s="115"/>
      <c r="DH137" s="115"/>
      <c r="DI137" s="115"/>
      <c r="DJ137" s="115"/>
      <c r="DK137" s="115"/>
      <c r="DL137" s="115"/>
    </row>
    <row r="138" spans="1:116" s="4" customFormat="1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W138" s="116"/>
      <c r="X138" s="115"/>
      <c r="Y138" s="115"/>
      <c r="Z138" s="115"/>
      <c r="AA138" s="115"/>
      <c r="AB138" s="115"/>
      <c r="AC138" s="115"/>
      <c r="AH138" s="116"/>
      <c r="AK138" s="116"/>
      <c r="AL138" s="115"/>
      <c r="AM138" s="115"/>
      <c r="AN138" s="115"/>
      <c r="AO138" s="115"/>
      <c r="AP138" s="115"/>
      <c r="AX138" s="95"/>
      <c r="AY138" s="115"/>
      <c r="AZ138" s="115"/>
      <c r="BA138" s="115"/>
      <c r="BB138" s="115"/>
      <c r="BC138" s="115"/>
      <c r="BD138" s="35"/>
      <c r="BE138" s="35"/>
      <c r="BF138" s="35"/>
      <c r="BG138" s="35"/>
      <c r="BH138" s="35"/>
      <c r="BI138" s="35"/>
      <c r="BJ138" s="35"/>
      <c r="BK138" s="35"/>
      <c r="BL138" s="115"/>
      <c r="BM138" s="115"/>
      <c r="BN138" s="115"/>
      <c r="BO138" s="115"/>
      <c r="BP138" s="115"/>
      <c r="BQ138" s="95"/>
      <c r="BR138" s="95"/>
      <c r="BS138" s="95"/>
      <c r="BT138" s="95"/>
      <c r="BU138" s="95"/>
      <c r="BV138" s="95"/>
      <c r="BW138" s="115"/>
      <c r="BX138" s="115"/>
      <c r="BY138" s="115"/>
      <c r="BZ138" s="115"/>
      <c r="CA138" s="115"/>
      <c r="CB138" s="115"/>
      <c r="CC138" s="95"/>
      <c r="CD138" s="95"/>
      <c r="CE138" s="95"/>
      <c r="CF138" s="95"/>
      <c r="CG138" s="95"/>
      <c r="CH138" s="95"/>
      <c r="CI138" s="115"/>
      <c r="CJ138" s="115"/>
      <c r="CK138" s="115"/>
      <c r="CL138" s="115"/>
      <c r="CM138" s="115"/>
      <c r="CN138" s="115"/>
      <c r="CO138" s="117"/>
      <c r="CP138" s="117"/>
      <c r="CQ138" s="117"/>
      <c r="CR138" s="117"/>
      <c r="CS138" s="117"/>
      <c r="CT138" s="117"/>
      <c r="CU138" s="118"/>
      <c r="CV138" s="118"/>
      <c r="CW138" s="118"/>
      <c r="CX138" s="118"/>
      <c r="CY138" s="118"/>
      <c r="CZ138" s="118"/>
      <c r="DA138" s="95"/>
      <c r="DB138" s="95"/>
      <c r="DC138" s="95"/>
      <c r="DD138" s="95"/>
      <c r="DE138" s="95"/>
      <c r="DF138" s="95"/>
      <c r="DG138" s="115"/>
      <c r="DH138" s="115"/>
      <c r="DI138" s="115"/>
      <c r="DJ138" s="115"/>
      <c r="DK138" s="115"/>
      <c r="DL138" s="115"/>
    </row>
    <row r="139" spans="1:116" s="4" customFormat="1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W139" s="116"/>
      <c r="X139" s="115"/>
      <c r="Y139" s="115"/>
      <c r="Z139" s="115"/>
      <c r="AA139" s="115"/>
      <c r="AB139" s="115"/>
      <c r="AC139" s="115"/>
      <c r="AH139" s="116"/>
      <c r="AK139" s="116"/>
      <c r="AL139" s="115"/>
      <c r="AM139" s="115"/>
      <c r="AN139" s="115"/>
      <c r="AO139" s="115"/>
      <c r="AP139" s="115"/>
      <c r="AX139" s="95"/>
      <c r="AY139" s="115"/>
      <c r="AZ139" s="115"/>
      <c r="BA139" s="115"/>
      <c r="BB139" s="115"/>
      <c r="BC139" s="115"/>
      <c r="BD139" s="35"/>
      <c r="BE139" s="35"/>
      <c r="BF139" s="35"/>
      <c r="BG139" s="35"/>
      <c r="BH139" s="35"/>
      <c r="BI139" s="35"/>
      <c r="BJ139" s="35"/>
      <c r="BK139" s="35"/>
      <c r="BL139" s="115"/>
      <c r="BM139" s="115"/>
      <c r="BN139" s="115"/>
      <c r="BO139" s="115"/>
      <c r="BP139" s="115"/>
      <c r="BQ139" s="95"/>
      <c r="BR139" s="95"/>
      <c r="BS139" s="95"/>
      <c r="BT139" s="95"/>
      <c r="BU139" s="95"/>
      <c r="BV139" s="95"/>
      <c r="BW139" s="115"/>
      <c r="BX139" s="115"/>
      <c r="BY139" s="115"/>
      <c r="BZ139" s="115"/>
      <c r="CA139" s="115"/>
      <c r="CB139" s="115"/>
      <c r="CC139" s="95"/>
      <c r="CD139" s="95"/>
      <c r="CE139" s="95"/>
      <c r="CF139" s="95"/>
      <c r="CG139" s="95"/>
      <c r="CH139" s="95"/>
      <c r="CI139" s="115"/>
      <c r="CJ139" s="115"/>
      <c r="CK139" s="115"/>
      <c r="CL139" s="115"/>
      <c r="CM139" s="115"/>
      <c r="CN139" s="115"/>
      <c r="CO139" s="117"/>
      <c r="CP139" s="117"/>
      <c r="CQ139" s="117"/>
      <c r="CR139" s="117"/>
      <c r="CS139" s="117"/>
      <c r="CT139" s="117"/>
      <c r="CU139" s="118"/>
      <c r="CV139" s="118"/>
      <c r="CW139" s="118"/>
      <c r="CX139" s="118"/>
      <c r="CY139" s="118"/>
      <c r="CZ139" s="118"/>
      <c r="DA139" s="95"/>
      <c r="DB139" s="95"/>
      <c r="DC139" s="95"/>
      <c r="DD139" s="95"/>
      <c r="DE139" s="95"/>
      <c r="DF139" s="95"/>
      <c r="DG139" s="115"/>
      <c r="DH139" s="115"/>
      <c r="DI139" s="115"/>
      <c r="DJ139" s="115"/>
      <c r="DK139" s="115"/>
      <c r="DL139" s="115"/>
    </row>
    <row r="140" spans="1:116" s="4" customFormat="1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W140" s="116"/>
      <c r="X140" s="115"/>
      <c r="Y140" s="115"/>
      <c r="Z140" s="115"/>
      <c r="AA140" s="115"/>
      <c r="AB140" s="115"/>
      <c r="AC140" s="115"/>
      <c r="AH140" s="116"/>
      <c r="AK140" s="116"/>
      <c r="AL140" s="115"/>
      <c r="AM140" s="115"/>
      <c r="AN140" s="115"/>
      <c r="AO140" s="115"/>
      <c r="AP140" s="115"/>
      <c r="AX140" s="95"/>
      <c r="AY140" s="115"/>
      <c r="AZ140" s="115"/>
      <c r="BA140" s="115"/>
      <c r="BB140" s="115"/>
      <c r="BC140" s="115"/>
      <c r="BD140" s="35"/>
      <c r="BE140" s="35"/>
      <c r="BF140" s="35"/>
      <c r="BG140" s="35"/>
      <c r="BH140" s="35"/>
      <c r="BI140" s="35"/>
      <c r="BJ140" s="35"/>
      <c r="BK140" s="35"/>
      <c r="BL140" s="115"/>
      <c r="BM140" s="115"/>
      <c r="BN140" s="115"/>
      <c r="BO140" s="115"/>
      <c r="BP140" s="115"/>
      <c r="BQ140" s="95"/>
      <c r="BR140" s="95"/>
      <c r="BS140" s="95"/>
      <c r="BT140" s="95"/>
      <c r="BU140" s="95"/>
      <c r="BV140" s="95"/>
      <c r="BW140" s="115"/>
      <c r="BX140" s="115"/>
      <c r="BY140" s="115"/>
      <c r="BZ140" s="115"/>
      <c r="CA140" s="115"/>
      <c r="CB140" s="115"/>
      <c r="CC140" s="95"/>
      <c r="CD140" s="95"/>
      <c r="CE140" s="95"/>
      <c r="CF140" s="95"/>
      <c r="CG140" s="95"/>
      <c r="CH140" s="95"/>
      <c r="CI140" s="115"/>
      <c r="CJ140" s="115"/>
      <c r="CK140" s="115"/>
      <c r="CL140" s="115"/>
      <c r="CM140" s="115"/>
      <c r="CN140" s="115"/>
      <c r="CO140" s="117"/>
      <c r="CP140" s="117"/>
      <c r="CQ140" s="117"/>
      <c r="CR140" s="117"/>
      <c r="CS140" s="117"/>
      <c r="CT140" s="117"/>
      <c r="CU140" s="118"/>
      <c r="CV140" s="118"/>
      <c r="CW140" s="118"/>
      <c r="CX140" s="118"/>
      <c r="CY140" s="118"/>
      <c r="CZ140" s="118"/>
      <c r="DA140" s="95"/>
      <c r="DB140" s="95"/>
      <c r="DC140" s="95"/>
      <c r="DD140" s="95"/>
      <c r="DE140" s="95"/>
      <c r="DF140" s="95"/>
      <c r="DG140" s="115"/>
      <c r="DH140" s="115"/>
      <c r="DI140" s="115"/>
      <c r="DJ140" s="115"/>
      <c r="DK140" s="115"/>
      <c r="DL140" s="115"/>
    </row>
    <row r="141" spans="1:116" s="4" customFormat="1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W141" s="116"/>
      <c r="X141" s="115"/>
      <c r="Y141" s="115"/>
      <c r="Z141" s="115"/>
      <c r="AA141" s="115"/>
      <c r="AB141" s="115"/>
      <c r="AC141" s="115"/>
      <c r="AH141" s="116"/>
      <c r="AK141" s="116"/>
      <c r="AL141" s="115"/>
      <c r="AM141" s="115"/>
      <c r="AN141" s="115"/>
      <c r="AO141" s="115"/>
      <c r="AP141" s="115"/>
      <c r="AX141" s="95"/>
      <c r="AY141" s="115"/>
      <c r="AZ141" s="115"/>
      <c r="BA141" s="115"/>
      <c r="BB141" s="115"/>
      <c r="BC141" s="115"/>
      <c r="BD141" s="35"/>
      <c r="BE141" s="35"/>
      <c r="BF141" s="35"/>
      <c r="BG141" s="35"/>
      <c r="BH141" s="35"/>
      <c r="BI141" s="35"/>
      <c r="BJ141" s="35"/>
      <c r="BK141" s="35"/>
      <c r="BL141" s="115"/>
      <c r="BM141" s="115"/>
      <c r="BN141" s="115"/>
      <c r="BO141" s="115"/>
      <c r="BP141" s="115"/>
      <c r="BQ141" s="95"/>
      <c r="BR141" s="95"/>
      <c r="BS141" s="95"/>
      <c r="BT141" s="95"/>
      <c r="BU141" s="95"/>
      <c r="BV141" s="95"/>
      <c r="BW141" s="115"/>
      <c r="BX141" s="115"/>
      <c r="BY141" s="115"/>
      <c r="BZ141" s="115"/>
      <c r="CA141" s="115"/>
      <c r="CB141" s="115"/>
      <c r="CC141" s="95"/>
      <c r="CD141" s="95"/>
      <c r="CE141" s="95"/>
      <c r="CF141" s="95"/>
      <c r="CG141" s="95"/>
      <c r="CH141" s="95"/>
      <c r="CI141" s="115"/>
      <c r="CJ141" s="115"/>
      <c r="CK141" s="115"/>
      <c r="CL141" s="115"/>
      <c r="CM141" s="115"/>
      <c r="CN141" s="115"/>
      <c r="CO141" s="117"/>
      <c r="CP141" s="117"/>
      <c r="CQ141" s="117"/>
      <c r="CR141" s="117"/>
      <c r="CS141" s="117"/>
      <c r="CT141" s="117"/>
      <c r="CU141" s="118"/>
      <c r="CV141" s="118"/>
      <c r="CW141" s="118"/>
      <c r="CX141" s="118"/>
      <c r="CY141" s="118"/>
      <c r="CZ141" s="118"/>
      <c r="DA141" s="95"/>
      <c r="DB141" s="95"/>
      <c r="DC141" s="95"/>
      <c r="DD141" s="95"/>
      <c r="DE141" s="95"/>
      <c r="DF141" s="95"/>
      <c r="DG141" s="115"/>
      <c r="DH141" s="115"/>
      <c r="DI141" s="115"/>
      <c r="DJ141" s="115"/>
      <c r="DK141" s="115"/>
      <c r="DL141" s="115"/>
    </row>
    <row r="142" spans="1:116" s="4" customFormat="1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W142" s="116"/>
      <c r="X142" s="115"/>
      <c r="Y142" s="115"/>
      <c r="Z142" s="115"/>
      <c r="AA142" s="115"/>
      <c r="AB142" s="115"/>
      <c r="AC142" s="115"/>
      <c r="AH142" s="116"/>
      <c r="AK142" s="116"/>
      <c r="AL142" s="115"/>
      <c r="AM142" s="115"/>
      <c r="AN142" s="115"/>
      <c r="AO142" s="115"/>
      <c r="AP142" s="115"/>
      <c r="AX142" s="95"/>
      <c r="AY142" s="115"/>
      <c r="AZ142" s="115"/>
      <c r="BA142" s="115"/>
      <c r="BB142" s="115"/>
      <c r="BC142" s="115"/>
      <c r="BD142" s="35"/>
      <c r="BE142" s="35"/>
      <c r="BF142" s="35"/>
      <c r="BG142" s="35"/>
      <c r="BH142" s="35"/>
      <c r="BI142" s="35"/>
      <c r="BJ142" s="35"/>
      <c r="BK142" s="35"/>
      <c r="BL142" s="115"/>
      <c r="BM142" s="115"/>
      <c r="BN142" s="115"/>
      <c r="BO142" s="115"/>
      <c r="BP142" s="115"/>
      <c r="BQ142" s="95"/>
      <c r="BR142" s="95"/>
      <c r="BS142" s="95"/>
      <c r="BT142" s="95"/>
      <c r="BU142" s="95"/>
      <c r="BV142" s="95"/>
      <c r="BW142" s="115"/>
      <c r="BX142" s="115"/>
      <c r="BY142" s="115"/>
      <c r="BZ142" s="115"/>
      <c r="CA142" s="115"/>
      <c r="CB142" s="115"/>
      <c r="CC142" s="95"/>
      <c r="CD142" s="95"/>
      <c r="CE142" s="95"/>
      <c r="CF142" s="95"/>
      <c r="CG142" s="95"/>
      <c r="CH142" s="95"/>
      <c r="CI142" s="115"/>
      <c r="CJ142" s="115"/>
      <c r="CK142" s="115"/>
      <c r="CL142" s="115"/>
      <c r="CM142" s="115"/>
      <c r="CN142" s="115"/>
      <c r="CO142" s="117"/>
      <c r="CP142" s="117"/>
      <c r="CQ142" s="117"/>
      <c r="CR142" s="117"/>
      <c r="CS142" s="117"/>
      <c r="CT142" s="117"/>
      <c r="CU142" s="118"/>
      <c r="CV142" s="118"/>
      <c r="CW142" s="118"/>
      <c r="CX142" s="118"/>
      <c r="CY142" s="118"/>
      <c r="CZ142" s="118"/>
      <c r="DA142" s="95"/>
      <c r="DB142" s="95"/>
      <c r="DC142" s="95"/>
      <c r="DD142" s="95"/>
      <c r="DE142" s="95"/>
      <c r="DF142" s="95"/>
      <c r="DG142" s="115"/>
      <c r="DH142" s="115"/>
      <c r="DI142" s="115"/>
      <c r="DJ142" s="115"/>
      <c r="DK142" s="115"/>
      <c r="DL142" s="115"/>
    </row>
    <row r="143" spans="1:116" s="4" customFormat="1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W143" s="116"/>
      <c r="X143" s="115"/>
      <c r="Y143" s="115"/>
      <c r="Z143" s="115"/>
      <c r="AA143" s="115"/>
      <c r="AB143" s="115"/>
      <c r="AC143" s="115"/>
      <c r="AH143" s="116"/>
      <c r="AK143" s="116"/>
      <c r="AL143" s="115"/>
      <c r="AM143" s="115"/>
      <c r="AN143" s="115"/>
      <c r="AO143" s="115"/>
      <c r="AP143" s="115"/>
      <c r="AX143" s="95"/>
      <c r="AY143" s="115"/>
      <c r="AZ143" s="115"/>
      <c r="BA143" s="115"/>
      <c r="BB143" s="115"/>
      <c r="BC143" s="115"/>
      <c r="BD143" s="35"/>
      <c r="BE143" s="35"/>
      <c r="BF143" s="35"/>
      <c r="BG143" s="35"/>
      <c r="BH143" s="35"/>
      <c r="BI143" s="35"/>
      <c r="BJ143" s="35"/>
      <c r="BK143" s="35"/>
      <c r="BL143" s="115"/>
      <c r="BM143" s="115"/>
      <c r="BN143" s="115"/>
      <c r="BO143" s="115"/>
      <c r="BP143" s="115"/>
      <c r="BQ143" s="95"/>
      <c r="BR143" s="95"/>
      <c r="BS143" s="95"/>
      <c r="BT143" s="95"/>
      <c r="BU143" s="95"/>
      <c r="BV143" s="95"/>
      <c r="BW143" s="115"/>
      <c r="BX143" s="115"/>
      <c r="BY143" s="115"/>
      <c r="BZ143" s="115"/>
      <c r="CA143" s="115"/>
      <c r="CB143" s="115"/>
      <c r="CC143" s="95"/>
      <c r="CD143" s="95"/>
      <c r="CE143" s="95"/>
      <c r="CF143" s="95"/>
      <c r="CG143" s="95"/>
      <c r="CH143" s="95"/>
      <c r="CI143" s="115"/>
      <c r="CJ143" s="115"/>
      <c r="CK143" s="115"/>
      <c r="CL143" s="115"/>
      <c r="CM143" s="115"/>
      <c r="CN143" s="115"/>
      <c r="CO143" s="117"/>
      <c r="CP143" s="117"/>
      <c r="CQ143" s="117"/>
      <c r="CR143" s="117"/>
      <c r="CS143" s="117"/>
      <c r="CT143" s="117"/>
      <c r="CU143" s="118"/>
      <c r="CV143" s="118"/>
      <c r="CW143" s="118"/>
      <c r="CX143" s="118"/>
      <c r="CY143" s="118"/>
      <c r="CZ143" s="118"/>
      <c r="DA143" s="95"/>
      <c r="DB143" s="95"/>
      <c r="DC143" s="95"/>
      <c r="DD143" s="95"/>
      <c r="DE143" s="95"/>
      <c r="DF143" s="95"/>
      <c r="DG143" s="115"/>
      <c r="DH143" s="115"/>
      <c r="DI143" s="115"/>
      <c r="DJ143" s="115"/>
      <c r="DK143" s="115"/>
      <c r="DL143" s="115"/>
    </row>
    <row r="144" spans="1:116" s="4" customFormat="1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W144" s="116"/>
      <c r="X144" s="115"/>
      <c r="Y144" s="115"/>
      <c r="Z144" s="115"/>
      <c r="AA144" s="115"/>
      <c r="AB144" s="115"/>
      <c r="AC144" s="115"/>
      <c r="AH144" s="116"/>
      <c r="AK144" s="116"/>
      <c r="AL144" s="115"/>
      <c r="AM144" s="115"/>
      <c r="AN144" s="115"/>
      <c r="AO144" s="115"/>
      <c r="AP144" s="115"/>
      <c r="AX144" s="95"/>
      <c r="AY144" s="115"/>
      <c r="AZ144" s="115"/>
      <c r="BA144" s="115"/>
      <c r="BB144" s="115"/>
      <c r="BC144" s="115"/>
      <c r="BD144" s="35"/>
      <c r="BE144" s="35"/>
      <c r="BF144" s="35"/>
      <c r="BG144" s="35"/>
      <c r="BH144" s="35"/>
      <c r="BI144" s="35"/>
      <c r="BJ144" s="35"/>
      <c r="BK144" s="35"/>
      <c r="BL144" s="115"/>
      <c r="BM144" s="115"/>
      <c r="BN144" s="115"/>
      <c r="BO144" s="115"/>
      <c r="BP144" s="115"/>
      <c r="BQ144" s="95"/>
      <c r="BR144" s="95"/>
      <c r="BS144" s="95"/>
      <c r="BT144" s="95"/>
      <c r="BU144" s="95"/>
      <c r="BV144" s="95"/>
      <c r="BW144" s="115"/>
      <c r="BX144" s="115"/>
      <c r="BY144" s="115"/>
      <c r="BZ144" s="115"/>
      <c r="CA144" s="115"/>
      <c r="CB144" s="115"/>
      <c r="CC144" s="95"/>
      <c r="CD144" s="95"/>
      <c r="CE144" s="95"/>
      <c r="CF144" s="95"/>
      <c r="CG144" s="95"/>
      <c r="CH144" s="95"/>
      <c r="CI144" s="115"/>
      <c r="CJ144" s="115"/>
      <c r="CK144" s="115"/>
      <c r="CL144" s="115"/>
      <c r="CM144" s="115"/>
      <c r="CN144" s="115"/>
      <c r="CO144" s="117"/>
      <c r="CP144" s="117"/>
      <c r="CQ144" s="117"/>
      <c r="CR144" s="117"/>
      <c r="CS144" s="117"/>
      <c r="CT144" s="117"/>
      <c r="CU144" s="118"/>
      <c r="CV144" s="118"/>
      <c r="CW144" s="118"/>
      <c r="CX144" s="118"/>
      <c r="CY144" s="118"/>
      <c r="CZ144" s="118"/>
      <c r="DA144" s="95"/>
      <c r="DB144" s="95"/>
      <c r="DC144" s="95"/>
      <c r="DD144" s="95"/>
      <c r="DE144" s="95"/>
      <c r="DF144" s="95"/>
      <c r="DG144" s="115"/>
      <c r="DH144" s="115"/>
      <c r="DI144" s="115"/>
      <c r="DJ144" s="115"/>
      <c r="DK144" s="115"/>
      <c r="DL144" s="115"/>
    </row>
    <row r="145" spans="1:116" s="4" customFormat="1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W145" s="116"/>
      <c r="X145" s="115"/>
      <c r="Y145" s="115"/>
      <c r="Z145" s="115"/>
      <c r="AA145" s="115"/>
      <c r="AB145" s="115"/>
      <c r="AC145" s="115"/>
      <c r="AH145" s="116"/>
      <c r="AK145" s="116"/>
      <c r="AL145" s="115"/>
      <c r="AM145" s="115"/>
      <c r="AN145" s="115"/>
      <c r="AO145" s="115"/>
      <c r="AP145" s="115"/>
      <c r="AX145" s="95"/>
      <c r="AY145" s="115"/>
      <c r="AZ145" s="115"/>
      <c r="BA145" s="115"/>
      <c r="BB145" s="115"/>
      <c r="BC145" s="115"/>
      <c r="BD145" s="35"/>
      <c r="BE145" s="35"/>
      <c r="BF145" s="35"/>
      <c r="BG145" s="35"/>
      <c r="BH145" s="35"/>
      <c r="BI145" s="35"/>
      <c r="BJ145" s="35"/>
      <c r="BK145" s="35"/>
      <c r="BL145" s="115"/>
      <c r="BM145" s="115"/>
      <c r="BN145" s="115"/>
      <c r="BO145" s="115"/>
      <c r="BP145" s="115"/>
      <c r="BQ145" s="95"/>
      <c r="BR145" s="95"/>
      <c r="BS145" s="95"/>
      <c r="BT145" s="95"/>
      <c r="BU145" s="95"/>
      <c r="BV145" s="95"/>
      <c r="BW145" s="115"/>
      <c r="BX145" s="115"/>
      <c r="BY145" s="115"/>
      <c r="BZ145" s="115"/>
      <c r="CA145" s="115"/>
      <c r="CB145" s="115"/>
      <c r="CC145" s="95"/>
      <c r="CD145" s="95"/>
      <c r="CE145" s="95"/>
      <c r="CF145" s="95"/>
      <c r="CG145" s="95"/>
      <c r="CH145" s="95"/>
      <c r="CI145" s="115"/>
      <c r="CJ145" s="115"/>
      <c r="CK145" s="115"/>
      <c r="CL145" s="115"/>
      <c r="CM145" s="115"/>
      <c r="CN145" s="115"/>
      <c r="CO145" s="117"/>
      <c r="CP145" s="117"/>
      <c r="CQ145" s="117"/>
      <c r="CR145" s="117"/>
      <c r="CS145" s="117"/>
      <c r="CT145" s="117"/>
      <c r="CU145" s="118"/>
      <c r="CV145" s="118"/>
      <c r="CW145" s="118"/>
      <c r="CX145" s="118"/>
      <c r="CY145" s="118"/>
      <c r="CZ145" s="118"/>
      <c r="DA145" s="95"/>
      <c r="DB145" s="95"/>
      <c r="DC145" s="95"/>
      <c r="DD145" s="95"/>
      <c r="DE145" s="95"/>
      <c r="DF145" s="95"/>
      <c r="DG145" s="115"/>
      <c r="DH145" s="115"/>
      <c r="DI145" s="115"/>
      <c r="DJ145" s="115"/>
      <c r="DK145" s="115"/>
      <c r="DL145" s="115"/>
    </row>
    <row r="146" spans="1:116" s="4" customFormat="1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W146" s="116"/>
      <c r="X146" s="115"/>
      <c r="Y146" s="115"/>
      <c r="Z146" s="115"/>
      <c r="AA146" s="115"/>
      <c r="AB146" s="115"/>
      <c r="AC146" s="115"/>
      <c r="AH146" s="116"/>
      <c r="AK146" s="116"/>
      <c r="AL146" s="115"/>
      <c r="AM146" s="115"/>
      <c r="AN146" s="115"/>
      <c r="AO146" s="115"/>
      <c r="AP146" s="115"/>
      <c r="AX146" s="95"/>
      <c r="AY146" s="115"/>
      <c r="AZ146" s="115"/>
      <c r="BA146" s="115"/>
      <c r="BB146" s="115"/>
      <c r="BC146" s="115"/>
      <c r="BD146" s="35"/>
      <c r="BE146" s="35"/>
      <c r="BF146" s="35"/>
      <c r="BG146" s="35"/>
      <c r="BH146" s="35"/>
      <c r="BI146" s="35"/>
      <c r="BJ146" s="35"/>
      <c r="BK146" s="35"/>
      <c r="BL146" s="115"/>
      <c r="BM146" s="115"/>
      <c r="BN146" s="115"/>
      <c r="BO146" s="115"/>
      <c r="BP146" s="115"/>
      <c r="BQ146" s="95"/>
      <c r="BR146" s="95"/>
      <c r="BS146" s="95"/>
      <c r="BT146" s="95"/>
      <c r="BU146" s="95"/>
      <c r="BV146" s="95"/>
      <c r="BW146" s="115"/>
      <c r="BX146" s="115"/>
      <c r="BY146" s="115"/>
      <c r="BZ146" s="115"/>
      <c r="CA146" s="115"/>
      <c r="CB146" s="115"/>
      <c r="CC146" s="95"/>
      <c r="CD146" s="95"/>
      <c r="CE146" s="95"/>
      <c r="CF146" s="95"/>
      <c r="CG146" s="95"/>
      <c r="CH146" s="95"/>
      <c r="CI146" s="115"/>
      <c r="CJ146" s="115"/>
      <c r="CK146" s="115"/>
      <c r="CL146" s="115"/>
      <c r="CM146" s="115"/>
      <c r="CN146" s="115"/>
      <c r="CO146" s="117"/>
      <c r="CP146" s="117"/>
      <c r="CQ146" s="117"/>
      <c r="CR146" s="117"/>
      <c r="CS146" s="117"/>
      <c r="CT146" s="117"/>
      <c r="CU146" s="118"/>
      <c r="CV146" s="118"/>
      <c r="CW146" s="118"/>
      <c r="CX146" s="118"/>
      <c r="CY146" s="118"/>
      <c r="CZ146" s="118"/>
      <c r="DA146" s="95"/>
      <c r="DB146" s="95"/>
      <c r="DC146" s="95"/>
      <c r="DD146" s="95"/>
      <c r="DE146" s="95"/>
      <c r="DF146" s="95"/>
      <c r="DG146" s="115"/>
      <c r="DH146" s="115"/>
      <c r="DI146" s="115"/>
      <c r="DJ146" s="115"/>
      <c r="DK146" s="115"/>
      <c r="DL146" s="115"/>
    </row>
    <row r="147" spans="1:116" s="4" customFormat="1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W147" s="116"/>
      <c r="X147" s="115"/>
      <c r="Y147" s="115"/>
      <c r="Z147" s="115"/>
      <c r="AA147" s="115"/>
      <c r="AB147" s="115"/>
      <c r="AC147" s="115"/>
      <c r="AH147" s="116"/>
      <c r="AK147" s="116"/>
      <c r="AL147" s="115"/>
      <c r="AM147" s="115"/>
      <c r="AN147" s="115"/>
      <c r="AO147" s="115"/>
      <c r="AP147" s="115"/>
      <c r="AX147" s="95"/>
      <c r="AY147" s="115"/>
      <c r="AZ147" s="115"/>
      <c r="BA147" s="115"/>
      <c r="BB147" s="115"/>
      <c r="BC147" s="115"/>
      <c r="BD147" s="35"/>
      <c r="BE147" s="35"/>
      <c r="BF147" s="35"/>
      <c r="BG147" s="35"/>
      <c r="BH147" s="35"/>
      <c r="BI147" s="35"/>
      <c r="BJ147" s="35"/>
      <c r="BK147" s="35"/>
      <c r="BL147" s="115"/>
      <c r="BM147" s="115"/>
      <c r="BN147" s="115"/>
      <c r="BO147" s="115"/>
      <c r="BP147" s="115"/>
      <c r="BQ147" s="95"/>
      <c r="BR147" s="95"/>
      <c r="BS147" s="95"/>
      <c r="BT147" s="95"/>
      <c r="BU147" s="95"/>
      <c r="BV147" s="95"/>
      <c r="BW147" s="115"/>
      <c r="BX147" s="115"/>
      <c r="BY147" s="115"/>
      <c r="BZ147" s="115"/>
      <c r="CA147" s="115"/>
      <c r="CB147" s="115"/>
      <c r="CC147" s="95"/>
      <c r="CD147" s="95"/>
      <c r="CE147" s="95"/>
      <c r="CF147" s="95"/>
      <c r="CG147" s="95"/>
      <c r="CH147" s="95"/>
      <c r="CI147" s="115"/>
      <c r="CJ147" s="115"/>
      <c r="CK147" s="115"/>
      <c r="CL147" s="115"/>
      <c r="CM147" s="115"/>
      <c r="CN147" s="115"/>
      <c r="CO147" s="117"/>
      <c r="CP147" s="117"/>
      <c r="CQ147" s="117"/>
      <c r="CR147" s="117"/>
      <c r="CS147" s="117"/>
      <c r="CT147" s="117"/>
      <c r="CU147" s="118"/>
      <c r="CV147" s="118"/>
      <c r="CW147" s="118"/>
      <c r="CX147" s="118"/>
      <c r="CY147" s="118"/>
      <c r="CZ147" s="118"/>
      <c r="DA147" s="95"/>
      <c r="DB147" s="95"/>
      <c r="DC147" s="95"/>
      <c r="DD147" s="95"/>
      <c r="DE147" s="95"/>
      <c r="DF147" s="95"/>
      <c r="DG147" s="115"/>
      <c r="DH147" s="115"/>
      <c r="DI147" s="115"/>
      <c r="DJ147" s="115"/>
      <c r="DK147" s="115"/>
      <c r="DL147" s="115"/>
    </row>
    <row r="148" spans="1:116" s="4" customFormat="1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W148" s="116"/>
      <c r="X148" s="115"/>
      <c r="Y148" s="115"/>
      <c r="Z148" s="115"/>
      <c r="AA148" s="115"/>
      <c r="AB148" s="115"/>
      <c r="AC148" s="115"/>
      <c r="AH148" s="116"/>
      <c r="AK148" s="116"/>
      <c r="AL148" s="115"/>
      <c r="AM148" s="115"/>
      <c r="AN148" s="115"/>
      <c r="AO148" s="115"/>
      <c r="AP148" s="115"/>
      <c r="AX148" s="95"/>
      <c r="AY148" s="115"/>
      <c r="AZ148" s="115"/>
      <c r="BA148" s="115"/>
      <c r="BB148" s="115"/>
      <c r="BC148" s="115"/>
      <c r="BD148" s="35"/>
      <c r="BE148" s="35"/>
      <c r="BF148" s="35"/>
      <c r="BG148" s="35"/>
      <c r="BH148" s="35"/>
      <c r="BI148" s="35"/>
      <c r="BJ148" s="35"/>
      <c r="BK148" s="35"/>
      <c r="BL148" s="115"/>
      <c r="BM148" s="115"/>
      <c r="BN148" s="115"/>
      <c r="BO148" s="115"/>
      <c r="BP148" s="115"/>
      <c r="BQ148" s="95"/>
      <c r="BR148" s="95"/>
      <c r="BS148" s="95"/>
      <c r="BT148" s="95"/>
      <c r="BU148" s="95"/>
      <c r="BV148" s="95"/>
      <c r="BW148" s="115"/>
      <c r="BX148" s="115"/>
      <c r="BY148" s="115"/>
      <c r="BZ148" s="115"/>
      <c r="CA148" s="115"/>
      <c r="CB148" s="115"/>
      <c r="CC148" s="95"/>
      <c r="CD148" s="95"/>
      <c r="CE148" s="95"/>
      <c r="CF148" s="95"/>
      <c r="CG148" s="95"/>
      <c r="CH148" s="95"/>
      <c r="CI148" s="115"/>
      <c r="CJ148" s="115"/>
      <c r="CK148" s="115"/>
      <c r="CL148" s="115"/>
      <c r="CM148" s="115"/>
      <c r="CN148" s="115"/>
      <c r="CO148" s="117"/>
      <c r="CP148" s="117"/>
      <c r="CQ148" s="117"/>
      <c r="CR148" s="117"/>
      <c r="CS148" s="117"/>
      <c r="CT148" s="117"/>
      <c r="CU148" s="118"/>
      <c r="CV148" s="118"/>
      <c r="CW148" s="118"/>
      <c r="CX148" s="118"/>
      <c r="CY148" s="118"/>
      <c r="CZ148" s="118"/>
      <c r="DA148" s="95"/>
      <c r="DB148" s="95"/>
      <c r="DC148" s="95"/>
      <c r="DD148" s="95"/>
      <c r="DE148" s="95"/>
      <c r="DF148" s="95"/>
      <c r="DG148" s="115"/>
      <c r="DH148" s="115"/>
      <c r="DI148" s="115"/>
      <c r="DJ148" s="115"/>
      <c r="DK148" s="115"/>
      <c r="DL148" s="115"/>
    </row>
    <row r="149" spans="1:116" s="4" customFormat="1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W149" s="116"/>
      <c r="X149" s="115"/>
      <c r="Y149" s="115"/>
      <c r="Z149" s="115"/>
      <c r="AA149" s="115"/>
      <c r="AB149" s="115"/>
      <c r="AC149" s="115"/>
      <c r="AH149" s="116"/>
      <c r="AK149" s="116"/>
      <c r="AL149" s="115"/>
      <c r="AM149" s="115"/>
      <c r="AN149" s="115"/>
      <c r="AO149" s="115"/>
      <c r="AP149" s="115"/>
      <c r="AX149" s="95"/>
      <c r="AY149" s="115"/>
      <c r="AZ149" s="115"/>
      <c r="BA149" s="115"/>
      <c r="BB149" s="115"/>
      <c r="BC149" s="115"/>
      <c r="BD149" s="35"/>
      <c r="BE149" s="35"/>
      <c r="BF149" s="35"/>
      <c r="BG149" s="35"/>
      <c r="BH149" s="35"/>
      <c r="BI149" s="35"/>
      <c r="BJ149" s="35"/>
      <c r="BK149" s="35"/>
      <c r="BL149" s="115"/>
      <c r="BM149" s="115"/>
      <c r="BN149" s="115"/>
      <c r="BO149" s="115"/>
      <c r="BP149" s="115"/>
      <c r="BQ149" s="95"/>
      <c r="BR149" s="95"/>
      <c r="BS149" s="95"/>
      <c r="BT149" s="95"/>
      <c r="BU149" s="95"/>
      <c r="BV149" s="95"/>
      <c r="BW149" s="115"/>
      <c r="BX149" s="115"/>
      <c r="BY149" s="115"/>
      <c r="BZ149" s="115"/>
      <c r="CA149" s="115"/>
      <c r="CB149" s="115"/>
      <c r="CC149" s="95"/>
      <c r="CD149" s="95"/>
      <c r="CE149" s="95"/>
      <c r="CF149" s="95"/>
      <c r="CG149" s="95"/>
      <c r="CH149" s="95"/>
      <c r="CI149" s="115"/>
      <c r="CJ149" s="115"/>
      <c r="CK149" s="115"/>
      <c r="CL149" s="115"/>
      <c r="CM149" s="115"/>
      <c r="CN149" s="115"/>
      <c r="CO149" s="117"/>
      <c r="CP149" s="117"/>
      <c r="CQ149" s="117"/>
      <c r="CR149" s="117"/>
      <c r="CS149" s="117"/>
      <c r="CT149" s="117"/>
      <c r="CU149" s="118"/>
      <c r="CV149" s="118"/>
      <c r="CW149" s="118"/>
      <c r="CX149" s="118"/>
      <c r="CY149" s="118"/>
      <c r="CZ149" s="118"/>
      <c r="DA149" s="95"/>
      <c r="DB149" s="95"/>
      <c r="DC149" s="95"/>
      <c r="DD149" s="95"/>
      <c r="DE149" s="95"/>
      <c r="DF149" s="95"/>
      <c r="DG149" s="115"/>
      <c r="DH149" s="115"/>
      <c r="DI149" s="115"/>
      <c r="DJ149" s="115"/>
      <c r="DK149" s="115"/>
      <c r="DL149" s="115"/>
    </row>
    <row r="150" spans="1:116" s="4" customFormat="1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W150" s="116"/>
      <c r="X150" s="115"/>
      <c r="Y150" s="115"/>
      <c r="Z150" s="115"/>
      <c r="AA150" s="115"/>
      <c r="AB150" s="115"/>
      <c r="AC150" s="115"/>
      <c r="AH150" s="116"/>
      <c r="AK150" s="116"/>
      <c r="AL150" s="115"/>
      <c r="AM150" s="115"/>
      <c r="AN150" s="115"/>
      <c r="AO150" s="115"/>
      <c r="AP150" s="115"/>
      <c r="AX150" s="95"/>
      <c r="AY150" s="115"/>
      <c r="AZ150" s="115"/>
      <c r="BA150" s="115"/>
      <c r="BB150" s="115"/>
      <c r="BC150" s="115"/>
      <c r="BD150" s="35"/>
      <c r="BE150" s="35"/>
      <c r="BF150" s="35"/>
      <c r="BG150" s="35"/>
      <c r="BH150" s="35"/>
      <c r="BI150" s="35"/>
      <c r="BJ150" s="35"/>
      <c r="BK150" s="35"/>
      <c r="BL150" s="115"/>
      <c r="BM150" s="115"/>
      <c r="BN150" s="115"/>
      <c r="BO150" s="115"/>
      <c r="BP150" s="115"/>
      <c r="BQ150" s="95"/>
      <c r="BR150" s="95"/>
      <c r="BS150" s="95"/>
      <c r="BT150" s="95"/>
      <c r="BU150" s="95"/>
      <c r="BV150" s="95"/>
      <c r="BW150" s="115"/>
      <c r="BX150" s="115"/>
      <c r="BY150" s="115"/>
      <c r="BZ150" s="115"/>
      <c r="CA150" s="115"/>
      <c r="CB150" s="115"/>
      <c r="CC150" s="95"/>
      <c r="CD150" s="95"/>
      <c r="CE150" s="95"/>
      <c r="CF150" s="95"/>
      <c r="CG150" s="95"/>
      <c r="CH150" s="95"/>
      <c r="CI150" s="115"/>
      <c r="CJ150" s="115"/>
      <c r="CK150" s="115"/>
      <c r="CL150" s="115"/>
      <c r="CM150" s="115"/>
      <c r="CN150" s="115"/>
      <c r="CO150" s="117"/>
      <c r="CP150" s="117"/>
      <c r="CQ150" s="117"/>
      <c r="CR150" s="117"/>
      <c r="CS150" s="117"/>
      <c r="CT150" s="117"/>
      <c r="CU150" s="118"/>
      <c r="CV150" s="118"/>
      <c r="CW150" s="118"/>
      <c r="CX150" s="118"/>
      <c r="CY150" s="118"/>
      <c r="CZ150" s="118"/>
      <c r="DA150" s="95"/>
      <c r="DB150" s="95"/>
      <c r="DC150" s="95"/>
      <c r="DD150" s="95"/>
      <c r="DE150" s="95"/>
      <c r="DF150" s="95"/>
      <c r="DG150" s="115"/>
      <c r="DH150" s="115"/>
      <c r="DI150" s="115"/>
      <c r="DJ150" s="115"/>
      <c r="DK150" s="115"/>
      <c r="DL150" s="115"/>
    </row>
    <row r="151" spans="1:116" s="4" customFormat="1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W151" s="116"/>
      <c r="X151" s="115"/>
      <c r="Y151" s="115"/>
      <c r="Z151" s="115"/>
      <c r="AA151" s="115"/>
      <c r="AB151" s="115"/>
      <c r="AC151" s="115"/>
      <c r="AH151" s="116"/>
      <c r="AK151" s="116"/>
      <c r="AL151" s="115"/>
      <c r="AM151" s="115"/>
      <c r="AN151" s="115"/>
      <c r="AO151" s="115"/>
      <c r="AP151" s="115"/>
      <c r="AX151" s="95"/>
      <c r="AY151" s="115"/>
      <c r="AZ151" s="115"/>
      <c r="BA151" s="115"/>
      <c r="BB151" s="115"/>
      <c r="BC151" s="115"/>
      <c r="BD151" s="35"/>
      <c r="BE151" s="35"/>
      <c r="BF151" s="35"/>
      <c r="BG151" s="35"/>
      <c r="BH151" s="35"/>
      <c r="BI151" s="35"/>
      <c r="BJ151" s="35"/>
      <c r="BK151" s="35"/>
      <c r="BL151" s="115"/>
      <c r="BM151" s="115"/>
      <c r="BN151" s="115"/>
      <c r="BO151" s="115"/>
      <c r="BP151" s="115"/>
      <c r="BQ151" s="95"/>
      <c r="BR151" s="95"/>
      <c r="BS151" s="95"/>
      <c r="BT151" s="95"/>
      <c r="BU151" s="95"/>
      <c r="BV151" s="95"/>
      <c r="BW151" s="115"/>
      <c r="BX151" s="115"/>
      <c r="BY151" s="115"/>
      <c r="BZ151" s="115"/>
      <c r="CA151" s="115"/>
      <c r="CB151" s="115"/>
      <c r="CC151" s="95"/>
      <c r="CD151" s="95"/>
      <c r="CE151" s="95"/>
      <c r="CF151" s="95"/>
      <c r="CG151" s="95"/>
      <c r="CH151" s="95"/>
      <c r="CI151" s="115"/>
      <c r="CJ151" s="115"/>
      <c r="CK151" s="115"/>
      <c r="CL151" s="115"/>
      <c r="CM151" s="115"/>
      <c r="CN151" s="115"/>
      <c r="CO151" s="117"/>
      <c r="CP151" s="117"/>
      <c r="CQ151" s="117"/>
      <c r="CR151" s="117"/>
      <c r="CS151" s="117"/>
      <c r="CT151" s="117"/>
      <c r="CU151" s="118"/>
      <c r="CV151" s="118"/>
      <c r="CW151" s="118"/>
      <c r="CX151" s="118"/>
      <c r="CY151" s="118"/>
      <c r="CZ151" s="118"/>
      <c r="DA151" s="95"/>
      <c r="DB151" s="95"/>
      <c r="DC151" s="95"/>
      <c r="DD151" s="95"/>
      <c r="DE151" s="95"/>
      <c r="DF151" s="95"/>
      <c r="DG151" s="115"/>
      <c r="DH151" s="115"/>
      <c r="DI151" s="115"/>
      <c r="DJ151" s="115"/>
      <c r="DK151" s="115"/>
      <c r="DL151" s="115"/>
    </row>
    <row r="152" spans="1:116" s="4" customFormat="1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W152" s="116"/>
      <c r="X152" s="115"/>
      <c r="Y152" s="115"/>
      <c r="Z152" s="115"/>
      <c r="AA152" s="115"/>
      <c r="AB152" s="115"/>
      <c r="AC152" s="115"/>
      <c r="AH152" s="116"/>
      <c r="AK152" s="116"/>
      <c r="AL152" s="115"/>
      <c r="AM152" s="115"/>
      <c r="AN152" s="115"/>
      <c r="AO152" s="115"/>
      <c r="AP152" s="115"/>
      <c r="AX152" s="95"/>
      <c r="AY152" s="115"/>
      <c r="AZ152" s="115"/>
      <c r="BA152" s="115"/>
      <c r="BB152" s="115"/>
      <c r="BC152" s="115"/>
      <c r="BD152" s="35"/>
      <c r="BE152" s="35"/>
      <c r="BF152" s="35"/>
      <c r="BG152" s="35"/>
      <c r="BH152" s="35"/>
      <c r="BI152" s="35"/>
      <c r="BJ152" s="35"/>
      <c r="BK152" s="35"/>
      <c r="BL152" s="115"/>
      <c r="BM152" s="115"/>
      <c r="BN152" s="115"/>
      <c r="BO152" s="115"/>
      <c r="BP152" s="115"/>
      <c r="BQ152" s="95"/>
      <c r="BR152" s="95"/>
      <c r="BS152" s="95"/>
      <c r="BT152" s="95"/>
      <c r="BU152" s="95"/>
      <c r="BV152" s="95"/>
      <c r="BW152" s="115"/>
      <c r="BX152" s="115"/>
      <c r="BY152" s="115"/>
      <c r="BZ152" s="115"/>
      <c r="CA152" s="115"/>
      <c r="CB152" s="115"/>
      <c r="CC152" s="95"/>
      <c r="CD152" s="95"/>
      <c r="CE152" s="95"/>
      <c r="CF152" s="95"/>
      <c r="CG152" s="95"/>
      <c r="CH152" s="95"/>
      <c r="CI152" s="115"/>
      <c r="CJ152" s="115"/>
      <c r="CK152" s="115"/>
      <c r="CL152" s="115"/>
      <c r="CM152" s="115"/>
      <c r="CN152" s="115"/>
      <c r="CO152" s="117"/>
      <c r="CP152" s="117"/>
      <c r="CQ152" s="117"/>
      <c r="CR152" s="117"/>
      <c r="CS152" s="117"/>
      <c r="CT152" s="117"/>
      <c r="CU152" s="118"/>
      <c r="CV152" s="118"/>
      <c r="CW152" s="118"/>
      <c r="CX152" s="118"/>
      <c r="CY152" s="118"/>
      <c r="CZ152" s="118"/>
      <c r="DA152" s="95"/>
      <c r="DB152" s="95"/>
      <c r="DC152" s="95"/>
      <c r="DD152" s="95"/>
      <c r="DE152" s="95"/>
      <c r="DF152" s="95"/>
      <c r="DG152" s="115"/>
      <c r="DH152" s="115"/>
      <c r="DI152" s="115"/>
      <c r="DJ152" s="115"/>
      <c r="DK152" s="115"/>
      <c r="DL152" s="115"/>
    </row>
    <row r="153" spans="1:116" s="4" customFormat="1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W153" s="116"/>
      <c r="X153" s="115"/>
      <c r="Y153" s="115"/>
      <c r="Z153" s="115"/>
      <c r="AA153" s="115"/>
      <c r="AB153" s="115"/>
      <c r="AC153" s="115"/>
      <c r="AH153" s="116"/>
      <c r="AK153" s="116"/>
      <c r="AL153" s="115"/>
      <c r="AM153" s="115"/>
      <c r="AN153" s="115"/>
      <c r="AO153" s="115"/>
      <c r="AP153" s="115"/>
      <c r="AX153" s="95"/>
      <c r="AY153" s="115"/>
      <c r="AZ153" s="115"/>
      <c r="BA153" s="115"/>
      <c r="BB153" s="115"/>
      <c r="BC153" s="115"/>
      <c r="BD153" s="35"/>
      <c r="BE153" s="35"/>
      <c r="BF153" s="35"/>
      <c r="BG153" s="35"/>
      <c r="BH153" s="35"/>
      <c r="BI153" s="35"/>
      <c r="BJ153" s="35"/>
      <c r="BK153" s="35"/>
      <c r="BL153" s="115"/>
      <c r="BM153" s="115"/>
      <c r="BN153" s="115"/>
      <c r="BO153" s="115"/>
      <c r="BP153" s="115"/>
      <c r="BQ153" s="95"/>
      <c r="BR153" s="95"/>
      <c r="BS153" s="95"/>
      <c r="BT153" s="95"/>
      <c r="BU153" s="95"/>
      <c r="BV153" s="95"/>
      <c r="BW153" s="115"/>
      <c r="BX153" s="115"/>
      <c r="BY153" s="115"/>
      <c r="BZ153" s="115"/>
      <c r="CA153" s="115"/>
      <c r="CB153" s="115"/>
      <c r="CC153" s="95"/>
      <c r="CD153" s="95"/>
      <c r="CE153" s="95"/>
      <c r="CF153" s="95"/>
      <c r="CG153" s="95"/>
      <c r="CH153" s="95"/>
      <c r="CI153" s="115"/>
      <c r="CJ153" s="115"/>
      <c r="CK153" s="115"/>
      <c r="CL153" s="115"/>
      <c r="CM153" s="115"/>
      <c r="CN153" s="115"/>
      <c r="CO153" s="117"/>
      <c r="CP153" s="117"/>
      <c r="CQ153" s="117"/>
      <c r="CR153" s="117"/>
      <c r="CS153" s="117"/>
      <c r="CT153" s="117"/>
      <c r="CU153" s="118"/>
      <c r="CV153" s="118"/>
      <c r="CW153" s="118"/>
      <c r="CX153" s="118"/>
      <c r="CY153" s="118"/>
      <c r="CZ153" s="118"/>
      <c r="DA153" s="95"/>
      <c r="DB153" s="95"/>
      <c r="DC153" s="95"/>
      <c r="DD153" s="95"/>
      <c r="DE153" s="95"/>
      <c r="DF153" s="95"/>
      <c r="DG153" s="115"/>
      <c r="DH153" s="115"/>
      <c r="DI153" s="115"/>
      <c r="DJ153" s="115"/>
      <c r="DK153" s="115"/>
      <c r="DL153" s="115"/>
    </row>
    <row r="154" spans="1:116" s="4" customFormat="1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W154" s="116"/>
      <c r="X154" s="115"/>
      <c r="Y154" s="115"/>
      <c r="Z154" s="115"/>
      <c r="AA154" s="115"/>
      <c r="AB154" s="115"/>
      <c r="AC154" s="115"/>
      <c r="AH154" s="116"/>
      <c r="AK154" s="116"/>
      <c r="AL154" s="115"/>
      <c r="AM154" s="115"/>
      <c r="AN154" s="115"/>
      <c r="AO154" s="115"/>
      <c r="AP154" s="115"/>
      <c r="AX154" s="95"/>
      <c r="AY154" s="115"/>
      <c r="AZ154" s="115"/>
      <c r="BA154" s="115"/>
      <c r="BB154" s="115"/>
      <c r="BC154" s="115"/>
      <c r="BD154" s="35"/>
      <c r="BE154" s="35"/>
      <c r="BF154" s="35"/>
      <c r="BG154" s="35"/>
      <c r="BH154" s="35"/>
      <c r="BI154" s="35"/>
      <c r="BJ154" s="35"/>
      <c r="BK154" s="35"/>
      <c r="BL154" s="115"/>
      <c r="BM154" s="115"/>
      <c r="BN154" s="115"/>
      <c r="BO154" s="115"/>
      <c r="BP154" s="115"/>
      <c r="BQ154" s="95"/>
      <c r="BR154" s="95"/>
      <c r="BS154" s="95"/>
      <c r="BT154" s="95"/>
      <c r="BU154" s="95"/>
      <c r="BV154" s="95"/>
      <c r="BW154" s="115"/>
      <c r="BX154" s="115"/>
      <c r="BY154" s="115"/>
      <c r="BZ154" s="115"/>
      <c r="CA154" s="115"/>
      <c r="CB154" s="115"/>
      <c r="CC154" s="95"/>
      <c r="CD154" s="95"/>
      <c r="CE154" s="95"/>
      <c r="CF154" s="95"/>
      <c r="CG154" s="95"/>
      <c r="CH154" s="95"/>
      <c r="CI154" s="115"/>
      <c r="CJ154" s="115"/>
      <c r="CK154" s="115"/>
      <c r="CL154" s="115"/>
      <c r="CM154" s="115"/>
      <c r="CN154" s="115"/>
      <c r="CO154" s="117"/>
      <c r="CP154" s="117"/>
      <c r="CQ154" s="117"/>
      <c r="CR154" s="117"/>
      <c r="CS154" s="117"/>
      <c r="CT154" s="117"/>
      <c r="CU154" s="118"/>
      <c r="CV154" s="118"/>
      <c r="CW154" s="118"/>
      <c r="CX154" s="118"/>
      <c r="CY154" s="118"/>
      <c r="CZ154" s="118"/>
      <c r="DA154" s="95"/>
      <c r="DB154" s="95"/>
      <c r="DC154" s="95"/>
      <c r="DD154" s="95"/>
      <c r="DE154" s="95"/>
      <c r="DF154" s="95"/>
      <c r="DG154" s="115"/>
      <c r="DH154" s="115"/>
      <c r="DI154" s="115"/>
      <c r="DJ154" s="115"/>
      <c r="DK154" s="115"/>
      <c r="DL154" s="115"/>
    </row>
    <row r="155" spans="1:116" s="4" customFormat="1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W155" s="116"/>
      <c r="X155" s="115"/>
      <c r="Y155" s="115"/>
      <c r="Z155" s="115"/>
      <c r="AA155" s="115"/>
      <c r="AB155" s="115"/>
      <c r="AC155" s="115"/>
      <c r="AH155" s="116"/>
      <c r="AK155" s="116"/>
      <c r="AL155" s="115"/>
      <c r="AM155" s="115"/>
      <c r="AN155" s="115"/>
      <c r="AO155" s="115"/>
      <c r="AP155" s="115"/>
      <c r="AX155" s="95"/>
      <c r="AY155" s="115"/>
      <c r="AZ155" s="115"/>
      <c r="BA155" s="115"/>
      <c r="BB155" s="115"/>
      <c r="BC155" s="115"/>
      <c r="BD155" s="35"/>
      <c r="BE155" s="35"/>
      <c r="BF155" s="35"/>
      <c r="BG155" s="35"/>
      <c r="BH155" s="35"/>
      <c r="BI155" s="35"/>
      <c r="BJ155" s="35"/>
      <c r="BK155" s="35"/>
      <c r="BL155" s="115"/>
      <c r="BM155" s="115"/>
      <c r="BN155" s="115"/>
      <c r="BO155" s="115"/>
      <c r="BP155" s="115"/>
      <c r="BQ155" s="95"/>
      <c r="BR155" s="95"/>
      <c r="BS155" s="95"/>
      <c r="BT155" s="95"/>
      <c r="BU155" s="95"/>
      <c r="BV155" s="95"/>
      <c r="BW155" s="115"/>
      <c r="BX155" s="115"/>
      <c r="BY155" s="115"/>
      <c r="BZ155" s="115"/>
      <c r="CA155" s="115"/>
      <c r="CB155" s="115"/>
      <c r="CC155" s="95"/>
      <c r="CD155" s="95"/>
      <c r="CE155" s="95"/>
      <c r="CF155" s="95"/>
      <c r="CG155" s="95"/>
      <c r="CH155" s="95"/>
      <c r="CI155" s="115"/>
      <c r="CJ155" s="115"/>
      <c r="CK155" s="115"/>
      <c r="CL155" s="115"/>
      <c r="CM155" s="115"/>
      <c r="CN155" s="115"/>
      <c r="CO155" s="117"/>
      <c r="CP155" s="117"/>
      <c r="CQ155" s="117"/>
      <c r="CR155" s="117"/>
      <c r="CS155" s="117"/>
      <c r="CT155" s="117"/>
      <c r="CU155" s="118"/>
      <c r="CV155" s="118"/>
      <c r="CW155" s="118"/>
      <c r="CX155" s="118"/>
      <c r="CY155" s="118"/>
      <c r="CZ155" s="118"/>
      <c r="DA155" s="95"/>
      <c r="DB155" s="95"/>
      <c r="DC155" s="95"/>
      <c r="DD155" s="95"/>
      <c r="DE155" s="95"/>
      <c r="DF155" s="95"/>
      <c r="DG155" s="115"/>
      <c r="DH155" s="115"/>
      <c r="DI155" s="115"/>
      <c r="DJ155" s="115"/>
      <c r="DK155" s="115"/>
      <c r="DL155" s="115"/>
    </row>
    <row r="156" spans="1:116" s="4" customFormat="1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W156" s="116"/>
      <c r="X156" s="115"/>
      <c r="Y156" s="115"/>
      <c r="Z156" s="115"/>
      <c r="AA156" s="115"/>
      <c r="AB156" s="115"/>
      <c r="AC156" s="115"/>
      <c r="AH156" s="116"/>
      <c r="AK156" s="116"/>
      <c r="AL156" s="115"/>
      <c r="AM156" s="115"/>
      <c r="AN156" s="115"/>
      <c r="AO156" s="115"/>
      <c r="AP156" s="115"/>
      <c r="AX156" s="95"/>
      <c r="AY156" s="115"/>
      <c r="AZ156" s="115"/>
      <c r="BA156" s="115"/>
      <c r="BB156" s="115"/>
      <c r="BC156" s="115"/>
      <c r="BD156" s="35"/>
      <c r="BE156" s="35"/>
      <c r="BF156" s="35"/>
      <c r="BG156" s="35"/>
      <c r="BH156" s="35"/>
      <c r="BI156" s="35"/>
      <c r="BJ156" s="35"/>
      <c r="BK156" s="35"/>
      <c r="BL156" s="115"/>
      <c r="BM156" s="115"/>
      <c r="BN156" s="115"/>
      <c r="BO156" s="115"/>
      <c r="BP156" s="115"/>
      <c r="BQ156" s="95"/>
      <c r="BR156" s="95"/>
      <c r="BS156" s="95"/>
      <c r="BT156" s="95"/>
      <c r="BU156" s="95"/>
      <c r="BV156" s="95"/>
      <c r="BW156" s="115"/>
      <c r="BX156" s="115"/>
      <c r="BY156" s="115"/>
      <c r="BZ156" s="115"/>
      <c r="CA156" s="115"/>
      <c r="CB156" s="115"/>
      <c r="CC156" s="95"/>
      <c r="CD156" s="95"/>
      <c r="CE156" s="95"/>
      <c r="CF156" s="95"/>
      <c r="CG156" s="95"/>
      <c r="CH156" s="95"/>
      <c r="CI156" s="115"/>
      <c r="CJ156" s="115"/>
      <c r="CK156" s="115"/>
      <c r="CL156" s="115"/>
      <c r="CM156" s="115"/>
      <c r="CN156" s="115"/>
      <c r="CO156" s="117"/>
      <c r="CP156" s="117"/>
      <c r="CQ156" s="117"/>
      <c r="CR156" s="117"/>
      <c r="CS156" s="117"/>
      <c r="CT156" s="117"/>
      <c r="CU156" s="118"/>
      <c r="CV156" s="118"/>
      <c r="CW156" s="118"/>
      <c r="CX156" s="118"/>
      <c r="CY156" s="118"/>
      <c r="CZ156" s="118"/>
      <c r="DA156" s="95"/>
      <c r="DB156" s="95"/>
      <c r="DC156" s="95"/>
      <c r="DD156" s="95"/>
      <c r="DE156" s="95"/>
      <c r="DF156" s="95"/>
      <c r="DG156" s="115"/>
      <c r="DH156" s="115"/>
      <c r="DI156" s="115"/>
      <c r="DJ156" s="115"/>
      <c r="DK156" s="115"/>
      <c r="DL156" s="115"/>
    </row>
    <row r="157" spans="1:116" s="4" customFormat="1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W157" s="116"/>
      <c r="X157" s="115"/>
      <c r="Y157" s="115"/>
      <c r="Z157" s="115"/>
      <c r="AA157" s="115"/>
      <c r="AB157" s="115"/>
      <c r="AC157" s="115"/>
      <c r="AH157" s="116"/>
      <c r="AK157" s="116"/>
      <c r="AL157" s="115"/>
      <c r="AM157" s="115"/>
      <c r="AN157" s="115"/>
      <c r="AO157" s="115"/>
      <c r="AP157" s="115"/>
      <c r="AX157" s="95"/>
      <c r="AY157" s="115"/>
      <c r="AZ157" s="115"/>
      <c r="BA157" s="115"/>
      <c r="BB157" s="115"/>
      <c r="BC157" s="115"/>
      <c r="BD157" s="35"/>
      <c r="BE157" s="35"/>
      <c r="BF157" s="35"/>
      <c r="BG157" s="35"/>
      <c r="BH157" s="35"/>
      <c r="BI157" s="35"/>
      <c r="BJ157" s="35"/>
      <c r="BK157" s="35"/>
      <c r="BL157" s="115"/>
      <c r="BM157" s="115"/>
      <c r="BN157" s="115"/>
      <c r="BO157" s="115"/>
      <c r="BP157" s="115"/>
      <c r="BQ157" s="95"/>
      <c r="BR157" s="95"/>
      <c r="BS157" s="95"/>
      <c r="BT157" s="95"/>
      <c r="BU157" s="95"/>
      <c r="BV157" s="95"/>
      <c r="BW157" s="115"/>
      <c r="BX157" s="115"/>
      <c r="BY157" s="115"/>
      <c r="BZ157" s="115"/>
      <c r="CA157" s="115"/>
      <c r="CB157" s="115"/>
      <c r="CC157" s="95"/>
      <c r="CD157" s="95"/>
      <c r="CE157" s="95"/>
      <c r="CF157" s="95"/>
      <c r="CG157" s="95"/>
      <c r="CH157" s="95"/>
      <c r="CI157" s="115"/>
      <c r="CJ157" s="115"/>
      <c r="CK157" s="115"/>
      <c r="CL157" s="115"/>
      <c r="CM157" s="115"/>
      <c r="CN157" s="115"/>
      <c r="CO157" s="117"/>
      <c r="CP157" s="117"/>
      <c r="CQ157" s="117"/>
      <c r="CR157" s="117"/>
      <c r="CS157" s="117"/>
      <c r="CT157" s="117"/>
      <c r="CU157" s="118"/>
      <c r="CV157" s="118"/>
      <c r="CW157" s="118"/>
      <c r="CX157" s="118"/>
      <c r="CY157" s="118"/>
      <c r="CZ157" s="118"/>
      <c r="DA157" s="95"/>
      <c r="DB157" s="95"/>
      <c r="DC157" s="95"/>
      <c r="DD157" s="95"/>
      <c r="DE157" s="95"/>
      <c r="DF157" s="95"/>
      <c r="DG157" s="115"/>
      <c r="DH157" s="115"/>
      <c r="DI157" s="115"/>
      <c r="DJ157" s="115"/>
      <c r="DK157" s="115"/>
      <c r="DL157" s="115"/>
    </row>
    <row r="158" spans="1:116" s="4" customFormat="1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W158" s="116"/>
      <c r="X158" s="115"/>
      <c r="Y158" s="115"/>
      <c r="Z158" s="115"/>
      <c r="AA158" s="115"/>
      <c r="AB158" s="115"/>
      <c r="AC158" s="115"/>
      <c r="AH158" s="116"/>
      <c r="AK158" s="116"/>
      <c r="AL158" s="115"/>
      <c r="AM158" s="115"/>
      <c r="AN158" s="115"/>
      <c r="AO158" s="115"/>
      <c r="AP158" s="115"/>
      <c r="AX158" s="95"/>
      <c r="AY158" s="115"/>
      <c r="AZ158" s="115"/>
      <c r="BA158" s="115"/>
      <c r="BB158" s="115"/>
      <c r="BC158" s="115"/>
      <c r="BD158" s="35"/>
      <c r="BE158" s="35"/>
      <c r="BF158" s="35"/>
      <c r="BG158" s="35"/>
      <c r="BH158" s="35"/>
      <c r="BI158" s="35"/>
      <c r="BJ158" s="35"/>
      <c r="BK158" s="35"/>
      <c r="BL158" s="115"/>
      <c r="BM158" s="115"/>
      <c r="BN158" s="115"/>
      <c r="BO158" s="115"/>
      <c r="BP158" s="115"/>
      <c r="BQ158" s="95"/>
      <c r="BR158" s="95"/>
      <c r="BS158" s="95"/>
      <c r="BT158" s="95"/>
      <c r="BU158" s="95"/>
      <c r="BV158" s="95"/>
      <c r="BW158" s="115"/>
      <c r="BX158" s="115"/>
      <c r="BY158" s="115"/>
      <c r="BZ158" s="115"/>
      <c r="CA158" s="115"/>
      <c r="CB158" s="115"/>
      <c r="CC158" s="95"/>
      <c r="CD158" s="95"/>
      <c r="CE158" s="95"/>
      <c r="CF158" s="95"/>
      <c r="CG158" s="95"/>
      <c r="CH158" s="95"/>
      <c r="CI158" s="115"/>
      <c r="CJ158" s="115"/>
      <c r="CK158" s="115"/>
      <c r="CL158" s="115"/>
      <c r="CM158" s="115"/>
      <c r="CN158" s="115"/>
      <c r="CO158" s="117"/>
      <c r="CP158" s="117"/>
      <c r="CQ158" s="117"/>
      <c r="CR158" s="117"/>
      <c r="CS158" s="117"/>
      <c r="CT158" s="117"/>
      <c r="CU158" s="118"/>
      <c r="CV158" s="118"/>
      <c r="CW158" s="118"/>
      <c r="CX158" s="118"/>
      <c r="CY158" s="118"/>
      <c r="CZ158" s="118"/>
      <c r="DA158" s="95"/>
      <c r="DB158" s="95"/>
      <c r="DC158" s="95"/>
      <c r="DD158" s="95"/>
      <c r="DE158" s="95"/>
      <c r="DF158" s="95"/>
      <c r="DG158" s="115"/>
      <c r="DH158" s="115"/>
      <c r="DI158" s="115"/>
      <c r="DJ158" s="115"/>
      <c r="DK158" s="115"/>
      <c r="DL158" s="115"/>
    </row>
    <row r="159" spans="1:116" s="4" customFormat="1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W159" s="116"/>
      <c r="X159" s="115"/>
      <c r="Y159" s="115"/>
      <c r="Z159" s="115"/>
      <c r="AA159" s="115"/>
      <c r="AB159" s="115"/>
      <c r="AC159" s="115"/>
      <c r="AH159" s="116"/>
      <c r="AK159" s="116"/>
      <c r="AL159" s="115"/>
      <c r="AM159" s="115"/>
      <c r="AN159" s="115"/>
      <c r="AO159" s="115"/>
      <c r="AP159" s="115"/>
      <c r="AX159" s="95"/>
      <c r="AY159" s="115"/>
      <c r="AZ159" s="115"/>
      <c r="BA159" s="115"/>
      <c r="BB159" s="115"/>
      <c r="BC159" s="115"/>
      <c r="BD159" s="35"/>
      <c r="BE159" s="35"/>
      <c r="BF159" s="35"/>
      <c r="BG159" s="35"/>
      <c r="BH159" s="35"/>
      <c r="BI159" s="35"/>
      <c r="BJ159" s="35"/>
      <c r="BK159" s="35"/>
      <c r="BL159" s="115"/>
      <c r="BM159" s="115"/>
      <c r="BN159" s="115"/>
      <c r="BO159" s="115"/>
      <c r="BP159" s="115"/>
      <c r="BQ159" s="95"/>
      <c r="BR159" s="95"/>
      <c r="BS159" s="95"/>
      <c r="BT159" s="95"/>
      <c r="BU159" s="95"/>
      <c r="BV159" s="95"/>
      <c r="BW159" s="115"/>
      <c r="BX159" s="115"/>
      <c r="BY159" s="115"/>
      <c r="BZ159" s="115"/>
      <c r="CA159" s="115"/>
      <c r="CB159" s="115"/>
      <c r="CC159" s="95"/>
      <c r="CD159" s="95"/>
      <c r="CE159" s="95"/>
      <c r="CF159" s="95"/>
      <c r="CG159" s="95"/>
      <c r="CH159" s="95"/>
      <c r="CI159" s="115"/>
      <c r="CJ159" s="115"/>
      <c r="CK159" s="115"/>
      <c r="CL159" s="115"/>
      <c r="CM159" s="115"/>
      <c r="CN159" s="115"/>
      <c r="CO159" s="117"/>
      <c r="CP159" s="117"/>
      <c r="CQ159" s="117"/>
      <c r="CR159" s="117"/>
      <c r="CS159" s="117"/>
      <c r="CT159" s="117"/>
      <c r="CU159" s="118"/>
      <c r="CV159" s="118"/>
      <c r="CW159" s="118"/>
      <c r="CX159" s="118"/>
      <c r="CY159" s="118"/>
      <c r="CZ159" s="118"/>
      <c r="DA159" s="95"/>
      <c r="DB159" s="95"/>
      <c r="DC159" s="95"/>
      <c r="DD159" s="95"/>
      <c r="DE159" s="95"/>
      <c r="DF159" s="95"/>
      <c r="DG159" s="115"/>
      <c r="DH159" s="115"/>
      <c r="DI159" s="115"/>
      <c r="DJ159" s="115"/>
      <c r="DK159" s="115"/>
      <c r="DL159" s="115"/>
    </row>
    <row r="160" spans="1:116" s="4" customFormat="1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W160" s="116"/>
      <c r="X160" s="115"/>
      <c r="Y160" s="115"/>
      <c r="Z160" s="115"/>
      <c r="AA160" s="115"/>
      <c r="AB160" s="115"/>
      <c r="AC160" s="115"/>
      <c r="AH160" s="116"/>
      <c r="AK160" s="116"/>
      <c r="AL160" s="115"/>
      <c r="AM160" s="115"/>
      <c r="AN160" s="115"/>
      <c r="AO160" s="115"/>
      <c r="AP160" s="115"/>
      <c r="AX160" s="95"/>
      <c r="AY160" s="115"/>
      <c r="AZ160" s="115"/>
      <c r="BA160" s="115"/>
      <c r="BB160" s="115"/>
      <c r="BC160" s="115"/>
      <c r="BD160" s="35"/>
      <c r="BE160" s="35"/>
      <c r="BF160" s="35"/>
      <c r="BG160" s="35"/>
      <c r="BH160" s="35"/>
      <c r="BI160" s="35"/>
      <c r="BJ160" s="35"/>
      <c r="BK160" s="35"/>
      <c r="BL160" s="115"/>
      <c r="BM160" s="115"/>
      <c r="BN160" s="115"/>
      <c r="BO160" s="115"/>
      <c r="BP160" s="115"/>
      <c r="BQ160" s="95"/>
      <c r="BR160" s="95"/>
      <c r="BS160" s="95"/>
      <c r="BT160" s="95"/>
      <c r="BU160" s="95"/>
      <c r="BV160" s="95"/>
      <c r="BW160" s="115"/>
      <c r="BX160" s="115"/>
      <c r="BY160" s="115"/>
      <c r="BZ160" s="115"/>
      <c r="CA160" s="115"/>
      <c r="CB160" s="115"/>
      <c r="CC160" s="95"/>
      <c r="CD160" s="95"/>
      <c r="CE160" s="95"/>
      <c r="CF160" s="95"/>
      <c r="CG160" s="95"/>
      <c r="CH160" s="95"/>
      <c r="CI160" s="115"/>
      <c r="CJ160" s="115"/>
      <c r="CK160" s="115"/>
      <c r="CL160" s="115"/>
      <c r="CM160" s="115"/>
      <c r="CN160" s="115"/>
      <c r="CO160" s="117"/>
      <c r="CP160" s="117"/>
      <c r="CQ160" s="117"/>
      <c r="CR160" s="117"/>
      <c r="CS160" s="117"/>
      <c r="CT160" s="117"/>
      <c r="CU160" s="118"/>
      <c r="CV160" s="118"/>
      <c r="CW160" s="118"/>
      <c r="CX160" s="118"/>
      <c r="CY160" s="118"/>
      <c r="CZ160" s="118"/>
      <c r="DA160" s="95"/>
      <c r="DB160" s="95"/>
      <c r="DC160" s="95"/>
      <c r="DD160" s="95"/>
      <c r="DE160" s="95"/>
      <c r="DF160" s="95"/>
      <c r="DG160" s="115"/>
      <c r="DH160" s="115"/>
      <c r="DI160" s="115"/>
      <c r="DJ160" s="115"/>
      <c r="DK160" s="115"/>
      <c r="DL160" s="115"/>
    </row>
    <row r="161" spans="1:116" s="4" customFormat="1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W161" s="116"/>
      <c r="X161" s="115"/>
      <c r="Y161" s="115"/>
      <c r="Z161" s="115"/>
      <c r="AA161" s="115"/>
      <c r="AB161" s="115"/>
      <c r="AC161" s="115"/>
      <c r="AH161" s="116"/>
      <c r="AK161" s="116"/>
      <c r="AL161" s="115"/>
      <c r="AM161" s="115"/>
      <c r="AN161" s="115"/>
      <c r="AO161" s="115"/>
      <c r="AP161" s="115"/>
      <c r="AX161" s="95"/>
      <c r="AY161" s="115"/>
      <c r="AZ161" s="115"/>
      <c r="BA161" s="115"/>
      <c r="BB161" s="115"/>
      <c r="BC161" s="115"/>
      <c r="BD161" s="35"/>
      <c r="BE161" s="35"/>
      <c r="BF161" s="35"/>
      <c r="BG161" s="35"/>
      <c r="BH161" s="35"/>
      <c r="BI161" s="35"/>
      <c r="BJ161" s="35"/>
      <c r="BK161" s="35"/>
      <c r="BL161" s="115"/>
      <c r="BM161" s="115"/>
      <c r="BN161" s="115"/>
      <c r="BO161" s="115"/>
      <c r="BP161" s="115"/>
      <c r="BQ161" s="95"/>
      <c r="BR161" s="95"/>
      <c r="BS161" s="95"/>
      <c r="BT161" s="95"/>
      <c r="BU161" s="95"/>
      <c r="BV161" s="95"/>
      <c r="BW161" s="115"/>
      <c r="BX161" s="115"/>
      <c r="BY161" s="115"/>
      <c r="BZ161" s="115"/>
      <c r="CA161" s="115"/>
      <c r="CB161" s="115"/>
      <c r="CC161" s="95"/>
      <c r="CD161" s="95"/>
      <c r="CE161" s="95"/>
      <c r="CF161" s="95"/>
      <c r="CG161" s="95"/>
      <c r="CH161" s="95"/>
      <c r="CI161" s="115"/>
      <c r="CJ161" s="115"/>
      <c r="CK161" s="115"/>
      <c r="CL161" s="115"/>
      <c r="CM161" s="115"/>
      <c r="CN161" s="115"/>
      <c r="CO161" s="117"/>
      <c r="CP161" s="117"/>
      <c r="CQ161" s="117"/>
      <c r="CR161" s="117"/>
      <c r="CS161" s="117"/>
      <c r="CT161" s="117"/>
      <c r="CU161" s="118"/>
      <c r="CV161" s="118"/>
      <c r="CW161" s="118"/>
      <c r="CX161" s="118"/>
      <c r="CY161" s="118"/>
      <c r="CZ161" s="118"/>
      <c r="DA161" s="95"/>
      <c r="DB161" s="95"/>
      <c r="DC161" s="95"/>
      <c r="DD161" s="95"/>
      <c r="DE161" s="95"/>
      <c r="DF161" s="95"/>
      <c r="DG161" s="115"/>
      <c r="DH161" s="115"/>
      <c r="DI161" s="115"/>
      <c r="DJ161" s="115"/>
      <c r="DK161" s="115"/>
      <c r="DL161" s="115"/>
    </row>
    <row r="162" spans="1:116" s="4" customFormat="1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W162" s="116"/>
      <c r="X162" s="115"/>
      <c r="Y162" s="115"/>
      <c r="Z162" s="115"/>
      <c r="AA162" s="115"/>
      <c r="AB162" s="115"/>
      <c r="AC162" s="115"/>
      <c r="AH162" s="116"/>
      <c r="AK162" s="116"/>
      <c r="AL162" s="115"/>
      <c r="AM162" s="115"/>
      <c r="AN162" s="115"/>
      <c r="AO162" s="115"/>
      <c r="AP162" s="115"/>
      <c r="AX162" s="95"/>
      <c r="AY162" s="115"/>
      <c r="AZ162" s="115"/>
      <c r="BA162" s="115"/>
      <c r="BB162" s="115"/>
      <c r="BC162" s="115"/>
      <c r="BD162" s="35"/>
      <c r="BE162" s="35"/>
      <c r="BF162" s="35"/>
      <c r="BG162" s="35"/>
      <c r="BH162" s="35"/>
      <c r="BI162" s="35"/>
      <c r="BJ162" s="35"/>
      <c r="BK162" s="35"/>
      <c r="BL162" s="115"/>
      <c r="BM162" s="115"/>
      <c r="BN162" s="115"/>
      <c r="BO162" s="115"/>
      <c r="BP162" s="115"/>
      <c r="BQ162" s="95"/>
      <c r="BR162" s="95"/>
      <c r="BS162" s="95"/>
      <c r="BT162" s="95"/>
      <c r="BU162" s="95"/>
      <c r="BV162" s="95"/>
      <c r="BW162" s="115"/>
      <c r="BX162" s="115"/>
      <c r="BY162" s="115"/>
      <c r="BZ162" s="115"/>
      <c r="CA162" s="115"/>
      <c r="CB162" s="115"/>
      <c r="CC162" s="95"/>
      <c r="CD162" s="95"/>
      <c r="CE162" s="95"/>
      <c r="CF162" s="95"/>
      <c r="CG162" s="95"/>
      <c r="CH162" s="95"/>
      <c r="CI162" s="115"/>
      <c r="CJ162" s="115"/>
      <c r="CK162" s="115"/>
      <c r="CL162" s="115"/>
      <c r="CM162" s="115"/>
      <c r="CN162" s="115"/>
      <c r="CO162" s="117"/>
      <c r="CP162" s="117"/>
      <c r="CQ162" s="117"/>
      <c r="CR162" s="117"/>
      <c r="CS162" s="117"/>
      <c r="CT162" s="117"/>
      <c r="CU162" s="118"/>
      <c r="CV162" s="118"/>
      <c r="CW162" s="118"/>
      <c r="CX162" s="118"/>
      <c r="CY162" s="118"/>
      <c r="CZ162" s="118"/>
      <c r="DA162" s="95"/>
      <c r="DB162" s="95"/>
      <c r="DC162" s="95"/>
      <c r="DD162" s="95"/>
      <c r="DE162" s="95"/>
      <c r="DF162" s="95"/>
      <c r="DG162" s="115"/>
      <c r="DH162" s="115"/>
      <c r="DI162" s="115"/>
      <c r="DJ162" s="115"/>
      <c r="DK162" s="115"/>
      <c r="DL162" s="115"/>
    </row>
    <row r="163" spans="1:116" s="4" customFormat="1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W163" s="116"/>
      <c r="X163" s="115"/>
      <c r="Y163" s="115"/>
      <c r="Z163" s="115"/>
      <c r="AA163" s="115"/>
      <c r="AB163" s="115"/>
      <c r="AC163" s="115"/>
      <c r="AH163" s="116"/>
      <c r="AK163" s="116"/>
      <c r="AL163" s="115"/>
      <c r="AM163" s="115"/>
      <c r="AN163" s="115"/>
      <c r="AO163" s="115"/>
      <c r="AP163" s="115"/>
      <c r="AX163" s="95"/>
      <c r="AY163" s="115"/>
      <c r="AZ163" s="115"/>
      <c r="BA163" s="115"/>
      <c r="BB163" s="115"/>
      <c r="BC163" s="115"/>
      <c r="BD163" s="35"/>
      <c r="BE163" s="35"/>
      <c r="BF163" s="35"/>
      <c r="BG163" s="35"/>
      <c r="BH163" s="35"/>
      <c r="BI163" s="35"/>
      <c r="BJ163" s="35"/>
      <c r="BK163" s="35"/>
      <c r="BL163" s="115"/>
      <c r="BM163" s="115"/>
      <c r="BN163" s="115"/>
      <c r="BO163" s="115"/>
      <c r="BP163" s="115"/>
      <c r="BQ163" s="95"/>
      <c r="BR163" s="95"/>
      <c r="BS163" s="95"/>
      <c r="BT163" s="95"/>
      <c r="BU163" s="95"/>
      <c r="BV163" s="95"/>
      <c r="BW163" s="115"/>
      <c r="BX163" s="115"/>
      <c r="BY163" s="115"/>
      <c r="BZ163" s="115"/>
      <c r="CA163" s="115"/>
      <c r="CB163" s="115"/>
      <c r="CC163" s="95"/>
      <c r="CD163" s="95"/>
      <c r="CE163" s="95"/>
      <c r="CF163" s="95"/>
      <c r="CG163" s="95"/>
      <c r="CH163" s="95"/>
      <c r="CI163" s="115"/>
      <c r="CJ163" s="115"/>
      <c r="CK163" s="115"/>
      <c r="CL163" s="115"/>
      <c r="CM163" s="115"/>
      <c r="CN163" s="115"/>
      <c r="CO163" s="117"/>
      <c r="CP163" s="117"/>
      <c r="CQ163" s="117"/>
      <c r="CR163" s="117"/>
      <c r="CS163" s="117"/>
      <c r="CT163" s="117"/>
      <c r="CU163" s="118"/>
      <c r="CV163" s="118"/>
      <c r="CW163" s="118"/>
      <c r="CX163" s="118"/>
      <c r="CY163" s="118"/>
      <c r="CZ163" s="118"/>
      <c r="DA163" s="95"/>
      <c r="DB163" s="95"/>
      <c r="DC163" s="95"/>
      <c r="DD163" s="95"/>
      <c r="DE163" s="95"/>
      <c r="DF163" s="95"/>
      <c r="DG163" s="115"/>
      <c r="DH163" s="115"/>
      <c r="DI163" s="115"/>
      <c r="DJ163" s="115"/>
      <c r="DK163" s="115"/>
      <c r="DL163" s="115"/>
    </row>
    <row r="164" spans="1:116" s="4" customFormat="1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W164" s="116"/>
      <c r="X164" s="115"/>
      <c r="Y164" s="115"/>
      <c r="Z164" s="115"/>
      <c r="AA164" s="115"/>
      <c r="AB164" s="115"/>
      <c r="AC164" s="115"/>
      <c r="AH164" s="116"/>
      <c r="AK164" s="116"/>
      <c r="AL164" s="115"/>
      <c r="AM164" s="115"/>
      <c r="AN164" s="115"/>
      <c r="AO164" s="115"/>
      <c r="AP164" s="115"/>
      <c r="AX164" s="95"/>
      <c r="AY164" s="115"/>
      <c r="AZ164" s="115"/>
      <c r="BA164" s="115"/>
      <c r="BB164" s="115"/>
      <c r="BC164" s="115"/>
      <c r="BD164" s="35"/>
      <c r="BE164" s="35"/>
      <c r="BF164" s="35"/>
      <c r="BG164" s="35"/>
      <c r="BH164" s="35"/>
      <c r="BI164" s="35"/>
      <c r="BJ164" s="35"/>
      <c r="BK164" s="35"/>
      <c r="BL164" s="115"/>
      <c r="BM164" s="115"/>
      <c r="BN164" s="115"/>
      <c r="BO164" s="115"/>
      <c r="BP164" s="115"/>
      <c r="BQ164" s="95"/>
      <c r="BR164" s="95"/>
      <c r="BS164" s="95"/>
      <c r="BT164" s="95"/>
      <c r="BU164" s="95"/>
      <c r="BV164" s="95"/>
      <c r="BW164" s="115"/>
      <c r="BX164" s="115"/>
      <c r="BY164" s="115"/>
      <c r="BZ164" s="115"/>
      <c r="CA164" s="115"/>
      <c r="CB164" s="115"/>
      <c r="CC164" s="95"/>
      <c r="CD164" s="95"/>
      <c r="CE164" s="95"/>
      <c r="CF164" s="95"/>
      <c r="CG164" s="95"/>
      <c r="CH164" s="95"/>
      <c r="CI164" s="115"/>
      <c r="CJ164" s="115"/>
      <c r="CK164" s="115"/>
      <c r="CL164" s="115"/>
      <c r="CM164" s="115"/>
      <c r="CN164" s="115"/>
      <c r="CO164" s="117"/>
      <c r="CP164" s="117"/>
      <c r="CQ164" s="117"/>
      <c r="CR164" s="117"/>
      <c r="CS164" s="117"/>
      <c r="CT164" s="117"/>
      <c r="CU164" s="118"/>
      <c r="CV164" s="118"/>
      <c r="CW164" s="118"/>
      <c r="CX164" s="118"/>
      <c r="CY164" s="118"/>
      <c r="CZ164" s="118"/>
      <c r="DA164" s="95"/>
      <c r="DB164" s="95"/>
      <c r="DC164" s="95"/>
      <c r="DD164" s="95"/>
      <c r="DE164" s="95"/>
      <c r="DF164" s="95"/>
      <c r="DG164" s="115"/>
      <c r="DH164" s="115"/>
      <c r="DI164" s="115"/>
      <c r="DJ164" s="115"/>
      <c r="DK164" s="115"/>
      <c r="DL164" s="115"/>
    </row>
    <row r="165" spans="1:116" s="4" customFormat="1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W165" s="116"/>
      <c r="X165" s="115"/>
      <c r="Y165" s="115"/>
      <c r="Z165" s="115"/>
      <c r="AA165" s="115"/>
      <c r="AB165" s="115"/>
      <c r="AC165" s="115"/>
      <c r="AH165" s="116"/>
      <c r="AK165" s="116"/>
      <c r="AL165" s="115"/>
      <c r="AM165" s="115"/>
      <c r="AN165" s="115"/>
      <c r="AO165" s="115"/>
      <c r="AP165" s="115"/>
      <c r="AX165" s="95"/>
      <c r="AY165" s="115"/>
      <c r="AZ165" s="115"/>
      <c r="BA165" s="115"/>
      <c r="BB165" s="115"/>
      <c r="BC165" s="115"/>
      <c r="BD165" s="35"/>
      <c r="BE165" s="35"/>
      <c r="BF165" s="35"/>
      <c r="BG165" s="35"/>
      <c r="BH165" s="35"/>
      <c r="BI165" s="35"/>
      <c r="BJ165" s="35"/>
      <c r="BK165" s="35"/>
      <c r="BL165" s="115"/>
      <c r="BM165" s="115"/>
      <c r="BN165" s="115"/>
      <c r="BO165" s="115"/>
      <c r="BP165" s="115"/>
      <c r="BQ165" s="95"/>
      <c r="BR165" s="95"/>
      <c r="BS165" s="95"/>
      <c r="BT165" s="95"/>
      <c r="BU165" s="95"/>
      <c r="BV165" s="95"/>
      <c r="BW165" s="115"/>
      <c r="BX165" s="115"/>
      <c r="BY165" s="115"/>
      <c r="BZ165" s="115"/>
      <c r="CA165" s="115"/>
      <c r="CB165" s="115"/>
      <c r="CC165" s="95"/>
      <c r="CD165" s="95"/>
      <c r="CE165" s="95"/>
      <c r="CF165" s="95"/>
      <c r="CG165" s="95"/>
      <c r="CH165" s="95"/>
      <c r="CI165" s="115"/>
      <c r="CJ165" s="115"/>
      <c r="CK165" s="115"/>
      <c r="CL165" s="115"/>
      <c r="CM165" s="115"/>
      <c r="CN165" s="115"/>
      <c r="CO165" s="117"/>
      <c r="CP165" s="117"/>
      <c r="CQ165" s="117"/>
      <c r="CR165" s="117"/>
      <c r="CS165" s="117"/>
      <c r="CT165" s="117"/>
      <c r="CU165" s="118"/>
      <c r="CV165" s="118"/>
      <c r="CW165" s="118"/>
      <c r="CX165" s="118"/>
      <c r="CY165" s="118"/>
      <c r="CZ165" s="118"/>
      <c r="DA165" s="95"/>
      <c r="DB165" s="95"/>
      <c r="DC165" s="95"/>
      <c r="DD165" s="95"/>
      <c r="DE165" s="95"/>
      <c r="DF165" s="95"/>
      <c r="DG165" s="115"/>
      <c r="DH165" s="115"/>
      <c r="DI165" s="115"/>
      <c r="DJ165" s="115"/>
      <c r="DK165" s="115"/>
      <c r="DL165" s="115"/>
    </row>
    <row r="166" spans="1:116" s="4" customFormat="1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W166" s="116"/>
      <c r="X166" s="115"/>
      <c r="Y166" s="115"/>
      <c r="Z166" s="115"/>
      <c r="AA166" s="115"/>
      <c r="AB166" s="115"/>
      <c r="AC166" s="115"/>
      <c r="AH166" s="116"/>
      <c r="AK166" s="116"/>
      <c r="AL166" s="115"/>
      <c r="AM166" s="115"/>
      <c r="AN166" s="115"/>
      <c r="AO166" s="115"/>
      <c r="AP166" s="115"/>
      <c r="AX166" s="95"/>
      <c r="AY166" s="115"/>
      <c r="AZ166" s="115"/>
      <c r="BA166" s="115"/>
      <c r="BB166" s="115"/>
      <c r="BC166" s="115"/>
      <c r="BD166" s="35"/>
      <c r="BE166" s="35"/>
      <c r="BF166" s="35"/>
      <c r="BG166" s="35"/>
      <c r="BH166" s="35"/>
      <c r="BI166" s="35"/>
      <c r="BJ166" s="35"/>
      <c r="BK166" s="35"/>
      <c r="BL166" s="115"/>
      <c r="BM166" s="115"/>
      <c r="BN166" s="115"/>
      <c r="BO166" s="115"/>
      <c r="BP166" s="115"/>
      <c r="BQ166" s="95"/>
      <c r="BR166" s="95"/>
      <c r="BS166" s="95"/>
      <c r="BT166" s="95"/>
      <c r="BU166" s="95"/>
      <c r="BV166" s="95"/>
      <c r="BW166" s="115"/>
      <c r="BX166" s="115"/>
      <c r="BY166" s="115"/>
      <c r="BZ166" s="115"/>
      <c r="CA166" s="115"/>
      <c r="CB166" s="115"/>
      <c r="CC166" s="95"/>
      <c r="CD166" s="95"/>
      <c r="CE166" s="95"/>
      <c r="CF166" s="95"/>
      <c r="CG166" s="95"/>
      <c r="CH166" s="95"/>
      <c r="CI166" s="115"/>
      <c r="CJ166" s="115"/>
      <c r="CK166" s="115"/>
      <c r="CL166" s="115"/>
      <c r="CM166" s="115"/>
      <c r="CN166" s="115"/>
      <c r="CO166" s="117"/>
      <c r="CP166" s="117"/>
      <c r="CQ166" s="117"/>
      <c r="CR166" s="117"/>
      <c r="CS166" s="117"/>
      <c r="CT166" s="117"/>
      <c r="CU166" s="118"/>
      <c r="CV166" s="118"/>
      <c r="CW166" s="118"/>
      <c r="CX166" s="118"/>
      <c r="CY166" s="118"/>
      <c r="CZ166" s="118"/>
      <c r="DA166" s="95"/>
      <c r="DB166" s="95"/>
      <c r="DC166" s="95"/>
      <c r="DD166" s="95"/>
      <c r="DE166" s="95"/>
      <c r="DF166" s="95"/>
      <c r="DG166" s="115"/>
      <c r="DH166" s="115"/>
      <c r="DI166" s="115"/>
      <c r="DJ166" s="115"/>
      <c r="DK166" s="115"/>
      <c r="DL166" s="115"/>
    </row>
    <row r="167" spans="1:116" s="4" customFormat="1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W167" s="116"/>
      <c r="X167" s="115"/>
      <c r="Y167" s="115"/>
      <c r="Z167" s="115"/>
      <c r="AA167" s="115"/>
      <c r="AB167" s="115"/>
      <c r="AC167" s="115"/>
      <c r="AH167" s="116"/>
      <c r="AK167" s="116"/>
      <c r="AL167" s="115"/>
      <c r="AM167" s="115"/>
      <c r="AN167" s="115"/>
      <c r="AO167" s="115"/>
      <c r="AP167" s="115"/>
      <c r="AX167" s="95"/>
      <c r="AY167" s="115"/>
      <c r="AZ167" s="115"/>
      <c r="BA167" s="115"/>
      <c r="BB167" s="115"/>
      <c r="BC167" s="115"/>
      <c r="BD167" s="35"/>
      <c r="BE167" s="35"/>
      <c r="BF167" s="35"/>
      <c r="BG167" s="35"/>
      <c r="BH167" s="35"/>
      <c r="BI167" s="35"/>
      <c r="BJ167" s="35"/>
      <c r="BK167" s="35"/>
      <c r="BL167" s="115"/>
      <c r="BM167" s="115"/>
      <c r="BN167" s="115"/>
      <c r="BO167" s="115"/>
      <c r="BP167" s="115"/>
      <c r="BQ167" s="95"/>
      <c r="BR167" s="95"/>
      <c r="BS167" s="95"/>
      <c r="BT167" s="95"/>
      <c r="BU167" s="95"/>
      <c r="BV167" s="95"/>
      <c r="BW167" s="115"/>
      <c r="BX167" s="115"/>
      <c r="BY167" s="115"/>
      <c r="BZ167" s="115"/>
      <c r="CA167" s="115"/>
      <c r="CB167" s="115"/>
      <c r="CC167" s="95"/>
      <c r="CD167" s="95"/>
      <c r="CE167" s="95"/>
      <c r="CF167" s="95"/>
      <c r="CG167" s="95"/>
      <c r="CH167" s="95"/>
      <c r="CI167" s="115"/>
      <c r="CJ167" s="115"/>
      <c r="CK167" s="115"/>
      <c r="CL167" s="115"/>
      <c r="CM167" s="115"/>
      <c r="CN167" s="115"/>
      <c r="CO167" s="117"/>
      <c r="CP167" s="117"/>
      <c r="CQ167" s="117"/>
      <c r="CR167" s="117"/>
      <c r="CS167" s="117"/>
      <c r="CT167" s="117"/>
      <c r="CU167" s="118"/>
      <c r="CV167" s="118"/>
      <c r="CW167" s="118"/>
      <c r="CX167" s="118"/>
      <c r="CY167" s="118"/>
      <c r="CZ167" s="118"/>
      <c r="DA167" s="95"/>
      <c r="DB167" s="95"/>
      <c r="DC167" s="95"/>
      <c r="DD167" s="95"/>
      <c r="DE167" s="95"/>
      <c r="DF167" s="95"/>
      <c r="DG167" s="115"/>
      <c r="DH167" s="115"/>
      <c r="DI167" s="115"/>
      <c r="DJ167" s="115"/>
      <c r="DK167" s="115"/>
      <c r="DL167" s="115"/>
    </row>
    <row r="168" spans="1:116" s="4" customFormat="1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W168" s="116"/>
      <c r="X168" s="115"/>
      <c r="Y168" s="115"/>
      <c r="Z168" s="115"/>
      <c r="AA168" s="115"/>
      <c r="AB168" s="115"/>
      <c r="AC168" s="115"/>
      <c r="AH168" s="116"/>
      <c r="AK168" s="116"/>
      <c r="AL168" s="115"/>
      <c r="AM168" s="115"/>
      <c r="AN168" s="115"/>
      <c r="AO168" s="115"/>
      <c r="AP168" s="115"/>
      <c r="AX168" s="95"/>
      <c r="AY168" s="115"/>
      <c r="AZ168" s="115"/>
      <c r="BA168" s="115"/>
      <c r="BB168" s="115"/>
      <c r="BC168" s="115"/>
      <c r="BD168" s="35"/>
      <c r="BE168" s="35"/>
      <c r="BF168" s="35"/>
      <c r="BG168" s="35"/>
      <c r="BH168" s="35"/>
      <c r="BI168" s="35"/>
      <c r="BJ168" s="35"/>
      <c r="BK168" s="35"/>
      <c r="BL168" s="115"/>
      <c r="BM168" s="115"/>
      <c r="BN168" s="115"/>
      <c r="BO168" s="115"/>
      <c r="BP168" s="115"/>
      <c r="BQ168" s="95"/>
      <c r="BR168" s="95"/>
      <c r="BS168" s="95"/>
      <c r="BT168" s="95"/>
      <c r="BU168" s="95"/>
      <c r="BV168" s="95"/>
      <c r="BW168" s="115"/>
      <c r="BX168" s="115"/>
      <c r="BY168" s="115"/>
      <c r="BZ168" s="115"/>
      <c r="CA168" s="115"/>
      <c r="CB168" s="115"/>
      <c r="CC168" s="95"/>
      <c r="CD168" s="95"/>
      <c r="CE168" s="95"/>
      <c r="CF168" s="95"/>
      <c r="CG168" s="95"/>
      <c r="CH168" s="95"/>
      <c r="CI168" s="115"/>
      <c r="CJ168" s="115"/>
      <c r="CK168" s="115"/>
      <c r="CL168" s="115"/>
      <c r="CM168" s="115"/>
      <c r="CN168" s="115"/>
      <c r="CO168" s="117"/>
      <c r="CP168" s="117"/>
      <c r="CQ168" s="117"/>
      <c r="CR168" s="117"/>
      <c r="CS168" s="117"/>
      <c r="CT168" s="117"/>
      <c r="CU168" s="118"/>
      <c r="CV168" s="118"/>
      <c r="CW168" s="118"/>
      <c r="CX168" s="118"/>
      <c r="CY168" s="118"/>
      <c r="CZ168" s="118"/>
      <c r="DA168" s="95"/>
      <c r="DB168" s="95"/>
      <c r="DC168" s="95"/>
      <c r="DD168" s="95"/>
      <c r="DE168" s="95"/>
      <c r="DF168" s="95"/>
      <c r="DG168" s="115"/>
      <c r="DH168" s="115"/>
      <c r="DI168" s="115"/>
      <c r="DJ168" s="115"/>
      <c r="DK168" s="115"/>
      <c r="DL168" s="115"/>
    </row>
    <row r="169" spans="1:116" s="4" customFormat="1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W169" s="116"/>
      <c r="X169" s="115"/>
      <c r="Y169" s="115"/>
      <c r="Z169" s="115"/>
      <c r="AA169" s="115"/>
      <c r="AB169" s="115"/>
      <c r="AC169" s="115"/>
      <c r="AH169" s="116"/>
      <c r="AK169" s="116"/>
      <c r="AL169" s="115"/>
      <c r="AM169" s="115"/>
      <c r="AN169" s="115"/>
      <c r="AO169" s="115"/>
      <c r="AP169" s="115"/>
      <c r="AX169" s="95"/>
      <c r="AY169" s="115"/>
      <c r="AZ169" s="115"/>
      <c r="BA169" s="115"/>
      <c r="BB169" s="115"/>
      <c r="BC169" s="115"/>
      <c r="BD169" s="35"/>
      <c r="BE169" s="35"/>
      <c r="BF169" s="35"/>
      <c r="BG169" s="35"/>
      <c r="BH169" s="35"/>
      <c r="BI169" s="35"/>
      <c r="BJ169" s="35"/>
      <c r="BK169" s="35"/>
      <c r="BL169" s="115"/>
      <c r="BM169" s="115"/>
      <c r="BN169" s="115"/>
      <c r="BO169" s="115"/>
      <c r="BP169" s="115"/>
      <c r="BQ169" s="95"/>
      <c r="BR169" s="95"/>
      <c r="BS169" s="95"/>
      <c r="BT169" s="95"/>
      <c r="BU169" s="95"/>
      <c r="BV169" s="95"/>
      <c r="BW169" s="115"/>
      <c r="BX169" s="115"/>
      <c r="BY169" s="115"/>
      <c r="BZ169" s="115"/>
      <c r="CA169" s="115"/>
      <c r="CB169" s="115"/>
      <c r="CC169" s="95"/>
      <c r="CD169" s="95"/>
      <c r="CE169" s="95"/>
      <c r="CF169" s="95"/>
      <c r="CG169" s="95"/>
      <c r="CH169" s="95"/>
      <c r="CI169" s="115"/>
      <c r="CJ169" s="115"/>
      <c r="CK169" s="115"/>
      <c r="CL169" s="115"/>
      <c r="CM169" s="115"/>
      <c r="CN169" s="115"/>
      <c r="CO169" s="117"/>
      <c r="CP169" s="117"/>
      <c r="CQ169" s="117"/>
      <c r="CR169" s="117"/>
      <c r="CS169" s="117"/>
      <c r="CT169" s="117"/>
      <c r="CU169" s="118"/>
      <c r="CV169" s="118"/>
      <c r="CW169" s="118"/>
      <c r="CX169" s="118"/>
      <c r="CY169" s="118"/>
      <c r="CZ169" s="118"/>
      <c r="DA169" s="95"/>
      <c r="DB169" s="95"/>
      <c r="DC169" s="95"/>
      <c r="DD169" s="95"/>
      <c r="DE169" s="95"/>
      <c r="DF169" s="95"/>
      <c r="DG169" s="115"/>
      <c r="DH169" s="115"/>
      <c r="DI169" s="115"/>
      <c r="DJ169" s="115"/>
      <c r="DK169" s="115"/>
      <c r="DL169" s="115"/>
    </row>
    <row r="170" spans="1:116" s="4" customFormat="1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W170" s="116"/>
      <c r="X170" s="115"/>
      <c r="Y170" s="115"/>
      <c r="Z170" s="115"/>
      <c r="AA170" s="115"/>
      <c r="AB170" s="115"/>
      <c r="AC170" s="115"/>
      <c r="AH170" s="116"/>
      <c r="AK170" s="116"/>
      <c r="AL170" s="115"/>
      <c r="AM170" s="115"/>
      <c r="AN170" s="115"/>
      <c r="AO170" s="115"/>
      <c r="AP170" s="115"/>
      <c r="AX170" s="95"/>
      <c r="AY170" s="115"/>
      <c r="AZ170" s="115"/>
      <c r="BA170" s="115"/>
      <c r="BB170" s="115"/>
      <c r="BC170" s="115"/>
      <c r="BD170" s="35"/>
      <c r="BE170" s="35"/>
      <c r="BF170" s="35"/>
      <c r="BG170" s="35"/>
      <c r="BH170" s="35"/>
      <c r="BI170" s="35"/>
      <c r="BJ170" s="35"/>
      <c r="BK170" s="35"/>
      <c r="BL170" s="115"/>
      <c r="BM170" s="115"/>
      <c r="BN170" s="115"/>
      <c r="BO170" s="115"/>
      <c r="BP170" s="115"/>
      <c r="BQ170" s="95"/>
      <c r="BR170" s="95"/>
      <c r="BS170" s="95"/>
      <c r="BT170" s="95"/>
      <c r="BU170" s="95"/>
      <c r="BV170" s="95"/>
      <c r="BW170" s="115"/>
      <c r="BX170" s="115"/>
      <c r="BY170" s="115"/>
      <c r="BZ170" s="115"/>
      <c r="CA170" s="115"/>
      <c r="CB170" s="115"/>
      <c r="CC170" s="95"/>
      <c r="CD170" s="95"/>
      <c r="CE170" s="95"/>
      <c r="CF170" s="95"/>
      <c r="CG170" s="95"/>
      <c r="CH170" s="95"/>
      <c r="CI170" s="115"/>
      <c r="CJ170" s="115"/>
      <c r="CK170" s="115"/>
      <c r="CL170" s="115"/>
      <c r="CM170" s="115"/>
      <c r="CN170" s="115"/>
      <c r="CO170" s="117"/>
      <c r="CP170" s="117"/>
      <c r="CQ170" s="117"/>
      <c r="CR170" s="117"/>
      <c r="CS170" s="117"/>
      <c r="CT170" s="117"/>
      <c r="CU170" s="118"/>
      <c r="CV170" s="118"/>
      <c r="CW170" s="118"/>
      <c r="CX170" s="118"/>
      <c r="CY170" s="118"/>
      <c r="CZ170" s="118"/>
      <c r="DA170" s="95"/>
      <c r="DB170" s="95"/>
      <c r="DC170" s="95"/>
      <c r="DD170" s="95"/>
      <c r="DE170" s="95"/>
      <c r="DF170" s="95"/>
      <c r="DG170" s="115"/>
      <c r="DH170" s="115"/>
      <c r="DI170" s="115"/>
      <c r="DJ170" s="115"/>
      <c r="DK170" s="115"/>
      <c r="DL170" s="115"/>
    </row>
    <row r="171" spans="1:116" s="4" customFormat="1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W171" s="116"/>
      <c r="X171" s="115"/>
      <c r="Y171" s="115"/>
      <c r="Z171" s="115"/>
      <c r="AA171" s="115"/>
      <c r="AB171" s="115"/>
      <c r="AC171" s="115"/>
      <c r="AH171" s="116"/>
      <c r="AK171" s="116"/>
      <c r="AL171" s="115"/>
      <c r="AM171" s="115"/>
      <c r="AN171" s="115"/>
      <c r="AO171" s="115"/>
      <c r="AP171" s="115"/>
      <c r="AX171" s="95"/>
      <c r="AY171" s="115"/>
      <c r="AZ171" s="115"/>
      <c r="BA171" s="115"/>
      <c r="BB171" s="115"/>
      <c r="BC171" s="115"/>
      <c r="BD171" s="35"/>
      <c r="BE171" s="35"/>
      <c r="BF171" s="35"/>
      <c r="BG171" s="35"/>
      <c r="BH171" s="35"/>
      <c r="BI171" s="35"/>
      <c r="BJ171" s="35"/>
      <c r="BK171" s="35"/>
      <c r="BL171" s="115"/>
      <c r="BM171" s="115"/>
      <c r="BN171" s="115"/>
      <c r="BO171" s="115"/>
      <c r="BP171" s="115"/>
      <c r="BQ171" s="95"/>
      <c r="BR171" s="95"/>
      <c r="BS171" s="95"/>
      <c r="BT171" s="95"/>
      <c r="BU171" s="95"/>
      <c r="BV171" s="95"/>
      <c r="BW171" s="115"/>
      <c r="BX171" s="115"/>
      <c r="BY171" s="115"/>
      <c r="BZ171" s="115"/>
      <c r="CA171" s="115"/>
      <c r="CB171" s="115"/>
      <c r="CC171" s="95"/>
      <c r="CD171" s="95"/>
      <c r="CE171" s="95"/>
      <c r="CF171" s="95"/>
      <c r="CG171" s="95"/>
      <c r="CH171" s="95"/>
      <c r="CI171" s="115"/>
      <c r="CJ171" s="115"/>
      <c r="CK171" s="115"/>
      <c r="CL171" s="115"/>
      <c r="CM171" s="115"/>
      <c r="CN171" s="115"/>
      <c r="CO171" s="117"/>
      <c r="CP171" s="117"/>
      <c r="CQ171" s="117"/>
      <c r="CR171" s="117"/>
      <c r="CS171" s="117"/>
      <c r="CT171" s="117"/>
      <c r="CU171" s="118"/>
      <c r="CV171" s="118"/>
      <c r="CW171" s="118"/>
      <c r="CX171" s="118"/>
      <c r="CY171" s="118"/>
      <c r="CZ171" s="118"/>
      <c r="DA171" s="95"/>
      <c r="DB171" s="95"/>
      <c r="DC171" s="95"/>
      <c r="DD171" s="95"/>
      <c r="DE171" s="95"/>
      <c r="DF171" s="95"/>
      <c r="DG171" s="115"/>
      <c r="DH171" s="115"/>
      <c r="DI171" s="115"/>
      <c r="DJ171" s="115"/>
      <c r="DK171" s="115"/>
      <c r="DL171" s="115"/>
    </row>
    <row r="172" spans="1:116" s="4" customFormat="1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W172" s="116"/>
      <c r="X172" s="115"/>
      <c r="Y172" s="115"/>
      <c r="Z172" s="115"/>
      <c r="AA172" s="115"/>
      <c r="AB172" s="115"/>
      <c r="AC172" s="115"/>
      <c r="AH172" s="116"/>
      <c r="AK172" s="116"/>
      <c r="AL172" s="115"/>
      <c r="AM172" s="115"/>
      <c r="AN172" s="115"/>
      <c r="AO172" s="115"/>
      <c r="AP172" s="115"/>
      <c r="AX172" s="95"/>
      <c r="AY172" s="115"/>
      <c r="AZ172" s="115"/>
      <c r="BA172" s="115"/>
      <c r="BB172" s="115"/>
      <c r="BC172" s="115"/>
      <c r="BD172" s="35"/>
      <c r="BE172" s="35"/>
      <c r="BF172" s="35"/>
      <c r="BG172" s="35"/>
      <c r="BH172" s="35"/>
      <c r="BI172" s="35"/>
      <c r="BJ172" s="35"/>
      <c r="BK172" s="35"/>
      <c r="BL172" s="115"/>
      <c r="BM172" s="115"/>
      <c r="BN172" s="115"/>
      <c r="BO172" s="115"/>
      <c r="BP172" s="115"/>
      <c r="BQ172" s="95"/>
      <c r="BR172" s="95"/>
      <c r="BS172" s="95"/>
      <c r="BT172" s="95"/>
      <c r="BU172" s="95"/>
      <c r="BV172" s="95"/>
      <c r="BW172" s="115"/>
      <c r="BX172" s="115"/>
      <c r="BY172" s="115"/>
      <c r="BZ172" s="115"/>
      <c r="CA172" s="115"/>
      <c r="CB172" s="115"/>
      <c r="CC172" s="95"/>
      <c r="CD172" s="95"/>
      <c r="CE172" s="95"/>
      <c r="CF172" s="95"/>
      <c r="CG172" s="95"/>
      <c r="CH172" s="95"/>
      <c r="CI172" s="115"/>
      <c r="CJ172" s="115"/>
      <c r="CK172" s="115"/>
      <c r="CL172" s="115"/>
      <c r="CM172" s="115"/>
      <c r="CN172" s="115"/>
      <c r="CO172" s="117"/>
      <c r="CP172" s="117"/>
      <c r="CQ172" s="117"/>
      <c r="CR172" s="117"/>
      <c r="CS172" s="117"/>
      <c r="CT172" s="117"/>
      <c r="CU172" s="118"/>
      <c r="CV172" s="118"/>
      <c r="CW172" s="118"/>
      <c r="CX172" s="118"/>
      <c r="CY172" s="118"/>
      <c r="CZ172" s="118"/>
      <c r="DA172" s="95"/>
      <c r="DB172" s="95"/>
      <c r="DC172" s="95"/>
      <c r="DD172" s="95"/>
      <c r="DE172" s="95"/>
      <c r="DF172" s="95"/>
      <c r="DG172" s="115"/>
      <c r="DH172" s="115"/>
      <c r="DI172" s="115"/>
      <c r="DJ172" s="115"/>
      <c r="DK172" s="115"/>
      <c r="DL172" s="115"/>
    </row>
    <row r="173" spans="1:116" s="4" customFormat="1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W173" s="116"/>
      <c r="X173" s="115"/>
      <c r="Y173" s="115"/>
      <c r="Z173" s="115"/>
      <c r="AA173" s="115"/>
      <c r="AB173" s="115"/>
      <c r="AC173" s="115"/>
      <c r="AH173" s="116"/>
      <c r="AK173" s="116"/>
      <c r="AL173" s="115"/>
      <c r="AM173" s="115"/>
      <c r="AN173" s="115"/>
      <c r="AO173" s="115"/>
      <c r="AP173" s="115"/>
      <c r="AX173" s="95"/>
      <c r="AY173" s="115"/>
      <c r="AZ173" s="115"/>
      <c r="BA173" s="115"/>
      <c r="BB173" s="115"/>
      <c r="BC173" s="115"/>
      <c r="BD173" s="35"/>
      <c r="BE173" s="35"/>
      <c r="BF173" s="35"/>
      <c r="BG173" s="35"/>
      <c r="BH173" s="35"/>
      <c r="BI173" s="35"/>
      <c r="BJ173" s="35"/>
      <c r="BK173" s="35"/>
      <c r="BL173" s="115"/>
      <c r="BM173" s="115"/>
      <c r="BN173" s="115"/>
      <c r="BO173" s="115"/>
      <c r="BP173" s="115"/>
      <c r="BQ173" s="95"/>
      <c r="BR173" s="95"/>
      <c r="BS173" s="95"/>
      <c r="BT173" s="95"/>
      <c r="BU173" s="95"/>
      <c r="BV173" s="95"/>
      <c r="BW173" s="115"/>
      <c r="BX173" s="115"/>
      <c r="BY173" s="115"/>
      <c r="BZ173" s="115"/>
      <c r="CA173" s="115"/>
      <c r="CB173" s="115"/>
      <c r="CC173" s="95"/>
      <c r="CD173" s="95"/>
      <c r="CE173" s="95"/>
      <c r="CF173" s="95"/>
      <c r="CG173" s="95"/>
      <c r="CH173" s="95"/>
      <c r="CI173" s="115"/>
      <c r="CJ173" s="115"/>
      <c r="CK173" s="115"/>
      <c r="CL173" s="115"/>
      <c r="CM173" s="115"/>
      <c r="CN173" s="115"/>
      <c r="CO173" s="117"/>
      <c r="CP173" s="117"/>
      <c r="CQ173" s="117"/>
      <c r="CR173" s="117"/>
      <c r="CS173" s="117"/>
      <c r="CT173" s="117"/>
      <c r="CU173" s="118"/>
      <c r="CV173" s="118"/>
      <c r="CW173" s="118"/>
      <c r="CX173" s="118"/>
      <c r="CY173" s="118"/>
      <c r="CZ173" s="118"/>
      <c r="DA173" s="95"/>
      <c r="DB173" s="95"/>
      <c r="DC173" s="95"/>
      <c r="DD173" s="95"/>
      <c r="DE173" s="95"/>
      <c r="DF173" s="95"/>
      <c r="DG173" s="115"/>
      <c r="DH173" s="115"/>
      <c r="DI173" s="115"/>
      <c r="DJ173" s="115"/>
      <c r="DK173" s="115"/>
      <c r="DL173" s="115"/>
    </row>
    <row r="174" spans="1:116" s="4" customFormat="1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W174" s="116"/>
      <c r="X174" s="115"/>
      <c r="Y174" s="115"/>
      <c r="Z174" s="115"/>
      <c r="AA174" s="115"/>
      <c r="AB174" s="115"/>
      <c r="AC174" s="115"/>
      <c r="AH174" s="116"/>
      <c r="AK174" s="116"/>
      <c r="AL174" s="115"/>
      <c r="AM174" s="115"/>
      <c r="AN174" s="115"/>
      <c r="AO174" s="115"/>
      <c r="AP174" s="115"/>
      <c r="AX174" s="95"/>
      <c r="AY174" s="115"/>
      <c r="AZ174" s="115"/>
      <c r="BA174" s="115"/>
      <c r="BB174" s="115"/>
      <c r="BC174" s="115"/>
      <c r="BD174" s="35"/>
      <c r="BE174" s="35"/>
      <c r="BF174" s="35"/>
      <c r="BG174" s="35"/>
      <c r="BH174" s="35"/>
      <c r="BI174" s="35"/>
      <c r="BJ174" s="35"/>
      <c r="BK174" s="35"/>
      <c r="BL174" s="115"/>
      <c r="BM174" s="115"/>
      <c r="BN174" s="115"/>
      <c r="BO174" s="115"/>
      <c r="BP174" s="115"/>
      <c r="BQ174" s="95"/>
      <c r="BR174" s="95"/>
      <c r="BS174" s="95"/>
      <c r="BT174" s="95"/>
      <c r="BU174" s="95"/>
      <c r="BV174" s="95"/>
      <c r="BW174" s="115"/>
      <c r="BX174" s="115"/>
      <c r="BY174" s="115"/>
      <c r="BZ174" s="115"/>
      <c r="CA174" s="115"/>
      <c r="CB174" s="115"/>
      <c r="CC174" s="95"/>
      <c r="CD174" s="95"/>
      <c r="CE174" s="95"/>
      <c r="CF174" s="95"/>
      <c r="CG174" s="95"/>
      <c r="CH174" s="95"/>
      <c r="CI174" s="115"/>
      <c r="CJ174" s="115"/>
      <c r="CK174" s="115"/>
      <c r="CL174" s="115"/>
      <c r="CM174" s="115"/>
      <c r="CN174" s="115"/>
      <c r="CO174" s="117"/>
      <c r="CP174" s="117"/>
      <c r="CQ174" s="117"/>
      <c r="CR174" s="117"/>
      <c r="CS174" s="117"/>
      <c r="CT174" s="117"/>
      <c r="CU174" s="118"/>
      <c r="CV174" s="118"/>
      <c r="CW174" s="118"/>
      <c r="CX174" s="118"/>
      <c r="CY174" s="118"/>
      <c r="CZ174" s="118"/>
      <c r="DA174" s="95"/>
      <c r="DB174" s="95"/>
      <c r="DC174" s="95"/>
      <c r="DD174" s="95"/>
      <c r="DE174" s="95"/>
      <c r="DF174" s="95"/>
      <c r="DG174" s="115"/>
      <c r="DH174" s="115"/>
      <c r="DI174" s="115"/>
      <c r="DJ174" s="115"/>
      <c r="DK174" s="115"/>
      <c r="DL174" s="115"/>
    </row>
    <row r="175" spans="1:116" s="4" customFormat="1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W175" s="116"/>
      <c r="X175" s="115"/>
      <c r="Y175" s="115"/>
      <c r="Z175" s="115"/>
      <c r="AA175" s="115"/>
      <c r="AB175" s="115"/>
      <c r="AC175" s="115"/>
      <c r="AH175" s="116"/>
      <c r="AK175" s="116"/>
      <c r="AL175" s="115"/>
      <c r="AM175" s="115"/>
      <c r="AN175" s="115"/>
      <c r="AO175" s="115"/>
      <c r="AP175" s="115"/>
      <c r="AX175" s="95"/>
      <c r="AY175" s="115"/>
      <c r="AZ175" s="115"/>
      <c r="BA175" s="115"/>
      <c r="BB175" s="115"/>
      <c r="BC175" s="115"/>
      <c r="BD175" s="35"/>
      <c r="BE175" s="35"/>
      <c r="BF175" s="35"/>
      <c r="BG175" s="35"/>
      <c r="BH175" s="35"/>
      <c r="BI175" s="35"/>
      <c r="BJ175" s="35"/>
      <c r="BK175" s="35"/>
      <c r="BL175" s="115"/>
      <c r="BM175" s="115"/>
      <c r="BN175" s="115"/>
      <c r="BO175" s="115"/>
      <c r="BP175" s="115"/>
      <c r="BQ175" s="95"/>
      <c r="BR175" s="95"/>
      <c r="BS175" s="95"/>
      <c r="BT175" s="95"/>
      <c r="BU175" s="95"/>
      <c r="BV175" s="95"/>
      <c r="BW175" s="115"/>
      <c r="BX175" s="115"/>
      <c r="BY175" s="115"/>
      <c r="BZ175" s="115"/>
      <c r="CA175" s="115"/>
      <c r="CB175" s="115"/>
      <c r="CC175" s="95"/>
      <c r="CD175" s="95"/>
      <c r="CE175" s="95"/>
      <c r="CF175" s="95"/>
      <c r="CG175" s="95"/>
      <c r="CH175" s="95"/>
      <c r="CI175" s="115"/>
      <c r="CJ175" s="115"/>
      <c r="CK175" s="115"/>
      <c r="CL175" s="115"/>
      <c r="CM175" s="115"/>
      <c r="CN175" s="115"/>
      <c r="CO175" s="117"/>
      <c r="CP175" s="117"/>
      <c r="CQ175" s="117"/>
      <c r="CR175" s="117"/>
      <c r="CS175" s="117"/>
      <c r="CT175" s="117"/>
      <c r="CU175" s="118"/>
      <c r="CV175" s="118"/>
      <c r="CW175" s="118"/>
      <c r="CX175" s="118"/>
      <c r="CY175" s="118"/>
      <c r="CZ175" s="118"/>
      <c r="DA175" s="95"/>
      <c r="DB175" s="95"/>
      <c r="DC175" s="95"/>
      <c r="DD175" s="95"/>
      <c r="DE175" s="95"/>
      <c r="DF175" s="95"/>
      <c r="DG175" s="115"/>
      <c r="DH175" s="115"/>
      <c r="DI175" s="115"/>
      <c r="DJ175" s="115"/>
      <c r="DK175" s="115"/>
      <c r="DL175" s="115"/>
    </row>
    <row r="176" spans="1:116" s="4" customFormat="1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W176" s="116"/>
      <c r="X176" s="115"/>
      <c r="Y176" s="115"/>
      <c r="Z176" s="115"/>
      <c r="AA176" s="115"/>
      <c r="AB176" s="115"/>
      <c r="AC176" s="115"/>
      <c r="AH176" s="116"/>
      <c r="AK176" s="116"/>
      <c r="AL176" s="115"/>
      <c r="AM176" s="115"/>
      <c r="AN176" s="115"/>
      <c r="AO176" s="115"/>
      <c r="AP176" s="115"/>
      <c r="AX176" s="95"/>
      <c r="AY176" s="115"/>
      <c r="AZ176" s="115"/>
      <c r="BA176" s="115"/>
      <c r="BB176" s="115"/>
      <c r="BC176" s="115"/>
      <c r="BD176" s="35"/>
      <c r="BE176" s="35"/>
      <c r="BF176" s="35"/>
      <c r="BG176" s="35"/>
      <c r="BH176" s="35"/>
      <c r="BI176" s="35"/>
      <c r="BJ176" s="35"/>
      <c r="BK176" s="35"/>
      <c r="BL176" s="115"/>
      <c r="BM176" s="115"/>
      <c r="BN176" s="115"/>
      <c r="BO176" s="115"/>
      <c r="BP176" s="115"/>
      <c r="BQ176" s="95"/>
      <c r="BR176" s="95"/>
      <c r="BS176" s="95"/>
      <c r="BT176" s="95"/>
      <c r="BU176" s="95"/>
      <c r="BV176" s="95"/>
      <c r="BW176" s="115"/>
      <c r="BX176" s="115"/>
      <c r="BY176" s="115"/>
      <c r="BZ176" s="115"/>
      <c r="CA176" s="115"/>
      <c r="CB176" s="115"/>
      <c r="CC176" s="95"/>
      <c r="CD176" s="95"/>
      <c r="CE176" s="95"/>
      <c r="CF176" s="95"/>
      <c r="CG176" s="95"/>
      <c r="CH176" s="95"/>
      <c r="CI176" s="115"/>
      <c r="CJ176" s="115"/>
      <c r="CK176" s="115"/>
      <c r="CL176" s="115"/>
      <c r="CM176" s="115"/>
      <c r="CN176" s="115"/>
      <c r="CO176" s="117"/>
      <c r="CP176" s="117"/>
      <c r="CQ176" s="117"/>
      <c r="CR176" s="117"/>
      <c r="CS176" s="117"/>
      <c r="CT176" s="117"/>
      <c r="CU176" s="118"/>
      <c r="CV176" s="118"/>
      <c r="CW176" s="118"/>
      <c r="CX176" s="118"/>
      <c r="CY176" s="118"/>
      <c r="CZ176" s="118"/>
      <c r="DA176" s="95"/>
      <c r="DB176" s="95"/>
      <c r="DC176" s="95"/>
      <c r="DD176" s="95"/>
      <c r="DE176" s="95"/>
      <c r="DF176" s="95"/>
      <c r="DG176" s="115"/>
      <c r="DH176" s="115"/>
      <c r="DI176" s="115"/>
      <c r="DJ176" s="115"/>
      <c r="DK176" s="115"/>
      <c r="DL176" s="115"/>
    </row>
    <row r="177" spans="1:116" s="4" customFormat="1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W177" s="116"/>
      <c r="X177" s="115"/>
      <c r="Y177" s="115"/>
      <c r="Z177" s="115"/>
      <c r="AA177" s="115"/>
      <c r="AB177" s="115"/>
      <c r="AC177" s="115"/>
      <c r="AH177" s="116"/>
      <c r="AK177" s="116"/>
      <c r="AL177" s="115"/>
      <c r="AM177" s="115"/>
      <c r="AN177" s="115"/>
      <c r="AO177" s="115"/>
      <c r="AP177" s="115"/>
      <c r="AX177" s="95"/>
      <c r="AY177" s="115"/>
      <c r="AZ177" s="115"/>
      <c r="BA177" s="115"/>
      <c r="BB177" s="115"/>
      <c r="BC177" s="115"/>
      <c r="BD177" s="35"/>
      <c r="BE177" s="35"/>
      <c r="BF177" s="35"/>
      <c r="BG177" s="35"/>
      <c r="BH177" s="35"/>
      <c r="BI177" s="35"/>
      <c r="BJ177" s="35"/>
      <c r="BK177" s="35"/>
      <c r="BL177" s="115"/>
      <c r="BM177" s="115"/>
      <c r="BN177" s="115"/>
      <c r="BO177" s="115"/>
      <c r="BP177" s="115"/>
      <c r="BQ177" s="95"/>
      <c r="BR177" s="95"/>
      <c r="BS177" s="95"/>
      <c r="BT177" s="95"/>
      <c r="BU177" s="95"/>
      <c r="BV177" s="95"/>
      <c r="BW177" s="115"/>
      <c r="BX177" s="115"/>
      <c r="BY177" s="115"/>
      <c r="BZ177" s="115"/>
      <c r="CA177" s="115"/>
      <c r="CB177" s="115"/>
      <c r="CC177" s="95"/>
      <c r="CD177" s="95"/>
      <c r="CE177" s="95"/>
      <c r="CF177" s="95"/>
      <c r="CG177" s="95"/>
      <c r="CH177" s="95"/>
      <c r="CI177" s="115"/>
      <c r="CJ177" s="115"/>
      <c r="CK177" s="115"/>
      <c r="CL177" s="115"/>
      <c r="CM177" s="115"/>
      <c r="CN177" s="115"/>
      <c r="CO177" s="117"/>
      <c r="CP177" s="117"/>
      <c r="CQ177" s="117"/>
      <c r="CR177" s="117"/>
      <c r="CS177" s="117"/>
      <c r="CT177" s="117"/>
      <c r="CU177" s="118"/>
      <c r="CV177" s="118"/>
      <c r="CW177" s="118"/>
      <c r="CX177" s="118"/>
      <c r="CY177" s="118"/>
      <c r="CZ177" s="118"/>
      <c r="DA177" s="95"/>
      <c r="DB177" s="95"/>
      <c r="DC177" s="95"/>
      <c r="DD177" s="95"/>
      <c r="DE177" s="95"/>
      <c r="DF177" s="95"/>
      <c r="DG177" s="115"/>
      <c r="DH177" s="115"/>
      <c r="DI177" s="115"/>
      <c r="DJ177" s="115"/>
      <c r="DK177" s="115"/>
      <c r="DL177" s="115"/>
    </row>
    <row r="178" spans="1:116" s="4" customFormat="1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W178" s="116"/>
      <c r="X178" s="115"/>
      <c r="Y178" s="115"/>
      <c r="Z178" s="115"/>
      <c r="AA178" s="115"/>
      <c r="AB178" s="115"/>
      <c r="AC178" s="115"/>
      <c r="AH178" s="116"/>
      <c r="AK178" s="116"/>
      <c r="AL178" s="115"/>
      <c r="AM178" s="115"/>
      <c r="AN178" s="115"/>
      <c r="AO178" s="115"/>
      <c r="AP178" s="115"/>
      <c r="AX178" s="95"/>
      <c r="AY178" s="115"/>
      <c r="AZ178" s="115"/>
      <c r="BA178" s="115"/>
      <c r="BB178" s="115"/>
      <c r="BC178" s="115"/>
      <c r="BD178" s="35"/>
      <c r="BE178" s="35"/>
      <c r="BF178" s="35"/>
      <c r="BG178" s="35"/>
      <c r="BH178" s="35"/>
      <c r="BI178" s="35"/>
      <c r="BJ178" s="35"/>
      <c r="BK178" s="35"/>
      <c r="BL178" s="115"/>
      <c r="BM178" s="115"/>
      <c r="BN178" s="115"/>
      <c r="BO178" s="115"/>
      <c r="BP178" s="115"/>
      <c r="BQ178" s="95"/>
      <c r="BR178" s="95"/>
      <c r="BS178" s="95"/>
      <c r="BT178" s="95"/>
      <c r="BU178" s="95"/>
      <c r="BV178" s="95"/>
      <c r="BW178" s="115"/>
      <c r="BX178" s="115"/>
      <c r="BY178" s="115"/>
      <c r="BZ178" s="115"/>
      <c r="CA178" s="115"/>
      <c r="CB178" s="115"/>
      <c r="CC178" s="95"/>
      <c r="CD178" s="95"/>
      <c r="CE178" s="95"/>
      <c r="CF178" s="95"/>
      <c r="CG178" s="95"/>
      <c r="CH178" s="95"/>
      <c r="CI178" s="115"/>
      <c r="CJ178" s="115"/>
      <c r="CK178" s="115"/>
      <c r="CL178" s="115"/>
      <c r="CM178" s="115"/>
      <c r="CN178" s="115"/>
      <c r="CO178" s="117"/>
      <c r="CP178" s="117"/>
      <c r="CQ178" s="117"/>
      <c r="CR178" s="117"/>
      <c r="CS178" s="117"/>
      <c r="CT178" s="117"/>
      <c r="CU178" s="118"/>
      <c r="CV178" s="118"/>
      <c r="CW178" s="118"/>
      <c r="CX178" s="118"/>
      <c r="CY178" s="118"/>
      <c r="CZ178" s="118"/>
      <c r="DA178" s="95"/>
      <c r="DB178" s="95"/>
      <c r="DC178" s="95"/>
      <c r="DD178" s="95"/>
      <c r="DE178" s="95"/>
      <c r="DF178" s="95"/>
      <c r="DG178" s="115"/>
      <c r="DH178" s="115"/>
      <c r="DI178" s="115"/>
      <c r="DJ178" s="115"/>
      <c r="DK178" s="115"/>
      <c r="DL178" s="115"/>
    </row>
    <row r="179" spans="1:116" s="4" customFormat="1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W179" s="116"/>
      <c r="X179" s="115"/>
      <c r="Y179" s="115"/>
      <c r="Z179" s="115"/>
      <c r="AA179" s="115"/>
      <c r="AB179" s="115"/>
      <c r="AC179" s="115"/>
      <c r="AH179" s="116"/>
      <c r="AK179" s="116"/>
      <c r="AL179" s="115"/>
      <c r="AM179" s="115"/>
      <c r="AN179" s="115"/>
      <c r="AO179" s="115"/>
      <c r="AP179" s="115"/>
      <c r="AX179" s="95"/>
      <c r="AY179" s="115"/>
      <c r="AZ179" s="115"/>
      <c r="BA179" s="115"/>
      <c r="BB179" s="115"/>
      <c r="BC179" s="115"/>
      <c r="BD179" s="35"/>
      <c r="BE179" s="35"/>
      <c r="BF179" s="35"/>
      <c r="BG179" s="35"/>
      <c r="BH179" s="35"/>
      <c r="BI179" s="35"/>
      <c r="BJ179" s="35"/>
      <c r="BK179" s="35"/>
      <c r="BL179" s="115"/>
      <c r="BM179" s="115"/>
      <c r="BN179" s="115"/>
      <c r="BO179" s="115"/>
      <c r="BP179" s="115"/>
      <c r="BQ179" s="95"/>
      <c r="BR179" s="95"/>
      <c r="BS179" s="95"/>
      <c r="BT179" s="95"/>
      <c r="BU179" s="95"/>
      <c r="BV179" s="95"/>
      <c r="BW179" s="115"/>
      <c r="BX179" s="115"/>
      <c r="BY179" s="115"/>
      <c r="BZ179" s="115"/>
      <c r="CA179" s="115"/>
      <c r="CB179" s="115"/>
      <c r="CC179" s="95"/>
      <c r="CD179" s="95"/>
      <c r="CE179" s="95"/>
      <c r="CF179" s="95"/>
      <c r="CG179" s="95"/>
      <c r="CH179" s="95"/>
      <c r="CI179" s="115"/>
      <c r="CJ179" s="115"/>
      <c r="CK179" s="115"/>
      <c r="CL179" s="115"/>
      <c r="CM179" s="115"/>
      <c r="CN179" s="115"/>
      <c r="CO179" s="117"/>
      <c r="CP179" s="117"/>
      <c r="CQ179" s="117"/>
      <c r="CR179" s="117"/>
      <c r="CS179" s="117"/>
      <c r="CT179" s="117"/>
      <c r="CU179" s="118"/>
      <c r="CV179" s="118"/>
      <c r="CW179" s="118"/>
      <c r="CX179" s="118"/>
      <c r="CY179" s="118"/>
      <c r="CZ179" s="118"/>
      <c r="DA179" s="95"/>
      <c r="DB179" s="95"/>
      <c r="DC179" s="95"/>
      <c r="DD179" s="95"/>
      <c r="DE179" s="95"/>
      <c r="DF179" s="95"/>
      <c r="DG179" s="115"/>
      <c r="DH179" s="115"/>
      <c r="DI179" s="115"/>
      <c r="DJ179" s="115"/>
      <c r="DK179" s="115"/>
      <c r="DL179" s="115"/>
    </row>
    <row r="180" spans="1:116" s="4" customFormat="1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W180" s="116"/>
      <c r="X180" s="115"/>
      <c r="Y180" s="115"/>
      <c r="Z180" s="115"/>
      <c r="AA180" s="115"/>
      <c r="AB180" s="115"/>
      <c r="AC180" s="115"/>
      <c r="AH180" s="116"/>
      <c r="AK180" s="116"/>
      <c r="AL180" s="115"/>
      <c r="AM180" s="115"/>
      <c r="AN180" s="115"/>
      <c r="AO180" s="115"/>
      <c r="AP180" s="115"/>
      <c r="AX180" s="95"/>
      <c r="AY180" s="115"/>
      <c r="AZ180" s="115"/>
      <c r="BA180" s="115"/>
      <c r="BB180" s="115"/>
      <c r="BC180" s="115"/>
      <c r="BD180" s="35"/>
      <c r="BE180" s="35"/>
      <c r="BF180" s="35"/>
      <c r="BG180" s="35"/>
      <c r="BH180" s="35"/>
      <c r="BI180" s="35"/>
      <c r="BJ180" s="35"/>
      <c r="BK180" s="35"/>
      <c r="BL180" s="115"/>
      <c r="BM180" s="115"/>
      <c r="BN180" s="115"/>
      <c r="BO180" s="115"/>
      <c r="BP180" s="115"/>
      <c r="BQ180" s="95"/>
      <c r="BR180" s="95"/>
      <c r="BS180" s="95"/>
      <c r="BT180" s="95"/>
      <c r="BU180" s="95"/>
      <c r="BV180" s="95"/>
      <c r="BW180" s="115"/>
      <c r="BX180" s="115"/>
      <c r="BY180" s="115"/>
      <c r="BZ180" s="115"/>
      <c r="CA180" s="115"/>
      <c r="CB180" s="115"/>
      <c r="CC180" s="95"/>
      <c r="CD180" s="95"/>
      <c r="CE180" s="95"/>
      <c r="CF180" s="95"/>
      <c r="CG180" s="95"/>
      <c r="CH180" s="95"/>
      <c r="CI180" s="115"/>
      <c r="CJ180" s="115"/>
      <c r="CK180" s="115"/>
      <c r="CL180" s="115"/>
      <c r="CM180" s="115"/>
      <c r="CN180" s="115"/>
      <c r="CO180" s="117"/>
      <c r="CP180" s="117"/>
      <c r="CQ180" s="117"/>
      <c r="CR180" s="117"/>
      <c r="CS180" s="117"/>
      <c r="CT180" s="117"/>
      <c r="CU180" s="118"/>
      <c r="CV180" s="118"/>
      <c r="CW180" s="118"/>
      <c r="CX180" s="118"/>
      <c r="CY180" s="118"/>
      <c r="CZ180" s="118"/>
      <c r="DA180" s="95"/>
      <c r="DB180" s="95"/>
      <c r="DC180" s="95"/>
      <c r="DD180" s="95"/>
      <c r="DE180" s="95"/>
      <c r="DF180" s="95"/>
      <c r="DG180" s="115"/>
      <c r="DH180" s="115"/>
      <c r="DI180" s="115"/>
      <c r="DJ180" s="115"/>
      <c r="DK180" s="115"/>
      <c r="DL180" s="115"/>
    </row>
    <row r="181" spans="1:116" s="4" customFormat="1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W181" s="116"/>
      <c r="X181" s="115"/>
      <c r="Y181" s="115"/>
      <c r="Z181" s="115"/>
      <c r="AA181" s="115"/>
      <c r="AB181" s="115"/>
      <c r="AC181" s="115"/>
      <c r="AH181" s="116"/>
      <c r="AK181" s="116"/>
      <c r="AL181" s="115"/>
      <c r="AM181" s="115"/>
      <c r="AN181" s="115"/>
      <c r="AO181" s="115"/>
      <c r="AP181" s="115"/>
      <c r="AX181" s="95"/>
      <c r="AY181" s="115"/>
      <c r="AZ181" s="115"/>
      <c r="BA181" s="115"/>
      <c r="BB181" s="115"/>
      <c r="BC181" s="115"/>
      <c r="BD181" s="35"/>
      <c r="BE181" s="35"/>
      <c r="BF181" s="35"/>
      <c r="BG181" s="35"/>
      <c r="BH181" s="35"/>
      <c r="BI181" s="35"/>
      <c r="BJ181" s="35"/>
      <c r="BK181" s="35"/>
      <c r="BL181" s="115"/>
      <c r="BM181" s="115"/>
      <c r="BN181" s="115"/>
      <c r="BO181" s="115"/>
      <c r="BP181" s="115"/>
      <c r="BQ181" s="95"/>
      <c r="BR181" s="95"/>
      <c r="BS181" s="95"/>
      <c r="BT181" s="95"/>
      <c r="BU181" s="95"/>
      <c r="BV181" s="95"/>
      <c r="BW181" s="115"/>
      <c r="BX181" s="115"/>
      <c r="BY181" s="115"/>
      <c r="BZ181" s="115"/>
      <c r="CA181" s="115"/>
      <c r="CB181" s="115"/>
      <c r="CC181" s="95"/>
      <c r="CD181" s="95"/>
      <c r="CE181" s="95"/>
      <c r="CF181" s="95"/>
      <c r="CG181" s="95"/>
      <c r="CH181" s="95"/>
      <c r="CI181" s="115"/>
      <c r="CJ181" s="115"/>
      <c r="CK181" s="115"/>
      <c r="CL181" s="115"/>
      <c r="CM181" s="115"/>
      <c r="CN181" s="115"/>
      <c r="CO181" s="117"/>
      <c r="CP181" s="117"/>
      <c r="CQ181" s="117"/>
      <c r="CR181" s="117"/>
      <c r="CS181" s="117"/>
      <c r="CT181" s="117"/>
      <c r="CU181" s="118"/>
      <c r="CV181" s="118"/>
      <c r="CW181" s="118"/>
      <c r="CX181" s="118"/>
      <c r="CY181" s="118"/>
      <c r="CZ181" s="118"/>
      <c r="DA181" s="95"/>
      <c r="DB181" s="95"/>
      <c r="DC181" s="95"/>
      <c r="DD181" s="95"/>
      <c r="DE181" s="95"/>
      <c r="DF181" s="95"/>
      <c r="DG181" s="115"/>
      <c r="DH181" s="115"/>
      <c r="DI181" s="115"/>
      <c r="DJ181" s="115"/>
      <c r="DK181" s="115"/>
      <c r="DL181" s="115"/>
    </row>
    <row r="182" spans="1:116" s="4" customFormat="1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W182" s="116"/>
      <c r="X182" s="115"/>
      <c r="Y182" s="115"/>
      <c r="Z182" s="115"/>
      <c r="AA182" s="115"/>
      <c r="AB182" s="115"/>
      <c r="AC182" s="115"/>
      <c r="AH182" s="116"/>
      <c r="AK182" s="116"/>
      <c r="AL182" s="115"/>
      <c r="AM182" s="115"/>
      <c r="AN182" s="115"/>
      <c r="AO182" s="115"/>
      <c r="AP182" s="115"/>
      <c r="AX182" s="95"/>
      <c r="AY182" s="115"/>
      <c r="AZ182" s="115"/>
      <c r="BA182" s="115"/>
      <c r="BB182" s="115"/>
      <c r="BC182" s="115"/>
      <c r="BD182" s="35"/>
      <c r="BE182" s="35"/>
      <c r="BF182" s="35"/>
      <c r="BG182" s="35"/>
      <c r="BH182" s="35"/>
      <c r="BI182" s="35"/>
      <c r="BJ182" s="35"/>
      <c r="BK182" s="35"/>
      <c r="BL182" s="115"/>
      <c r="BM182" s="115"/>
      <c r="BN182" s="115"/>
      <c r="BO182" s="115"/>
      <c r="BP182" s="115"/>
      <c r="BQ182" s="95"/>
      <c r="BR182" s="95"/>
      <c r="BS182" s="95"/>
      <c r="BT182" s="95"/>
      <c r="BU182" s="95"/>
      <c r="BV182" s="95"/>
      <c r="BW182" s="115"/>
      <c r="BX182" s="115"/>
      <c r="BY182" s="115"/>
      <c r="BZ182" s="115"/>
      <c r="CA182" s="115"/>
      <c r="CB182" s="115"/>
      <c r="CC182" s="95"/>
      <c r="CD182" s="95"/>
      <c r="CE182" s="95"/>
      <c r="CF182" s="95"/>
      <c r="CG182" s="95"/>
      <c r="CH182" s="95"/>
      <c r="CI182" s="115"/>
      <c r="CJ182" s="115"/>
      <c r="CK182" s="115"/>
      <c r="CL182" s="115"/>
      <c r="CM182" s="115"/>
      <c r="CN182" s="115"/>
      <c r="CO182" s="117"/>
      <c r="CP182" s="117"/>
      <c r="CQ182" s="117"/>
      <c r="CR182" s="117"/>
      <c r="CS182" s="117"/>
      <c r="CT182" s="117"/>
      <c r="CU182" s="118"/>
      <c r="CV182" s="118"/>
      <c r="CW182" s="118"/>
      <c r="CX182" s="118"/>
      <c r="CY182" s="118"/>
      <c r="CZ182" s="118"/>
      <c r="DA182" s="95"/>
      <c r="DB182" s="95"/>
      <c r="DC182" s="95"/>
      <c r="DD182" s="95"/>
      <c r="DE182" s="95"/>
      <c r="DF182" s="95"/>
      <c r="DG182" s="115"/>
      <c r="DH182" s="115"/>
      <c r="DI182" s="115"/>
      <c r="DJ182" s="115"/>
      <c r="DK182" s="115"/>
      <c r="DL182" s="115"/>
    </row>
    <row r="183" spans="1:116" s="4" customFormat="1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W183" s="116"/>
      <c r="X183" s="115"/>
      <c r="Y183" s="115"/>
      <c r="Z183" s="115"/>
      <c r="AA183" s="115"/>
      <c r="AB183" s="115"/>
      <c r="AC183" s="115"/>
      <c r="AH183" s="116"/>
      <c r="AK183" s="116"/>
      <c r="AL183" s="115"/>
      <c r="AM183" s="115"/>
      <c r="AN183" s="115"/>
      <c r="AO183" s="115"/>
      <c r="AP183" s="115"/>
      <c r="AX183" s="95"/>
      <c r="AY183" s="115"/>
      <c r="AZ183" s="115"/>
      <c r="BA183" s="115"/>
      <c r="BB183" s="115"/>
      <c r="BC183" s="115"/>
      <c r="BD183" s="35"/>
      <c r="BE183" s="35"/>
      <c r="BF183" s="35"/>
      <c r="BG183" s="35"/>
      <c r="BH183" s="35"/>
      <c r="BI183" s="35"/>
      <c r="BJ183" s="35"/>
      <c r="BK183" s="35"/>
      <c r="BL183" s="115"/>
      <c r="BM183" s="115"/>
      <c r="BN183" s="115"/>
      <c r="BO183" s="115"/>
      <c r="BP183" s="115"/>
      <c r="BQ183" s="95"/>
      <c r="BR183" s="95"/>
      <c r="BS183" s="95"/>
      <c r="BT183" s="95"/>
      <c r="BU183" s="95"/>
      <c r="BV183" s="95"/>
      <c r="BW183" s="115"/>
      <c r="BX183" s="115"/>
      <c r="BY183" s="115"/>
      <c r="BZ183" s="115"/>
      <c r="CA183" s="115"/>
      <c r="CB183" s="115"/>
      <c r="CC183" s="95"/>
      <c r="CD183" s="95"/>
      <c r="CE183" s="95"/>
      <c r="CF183" s="95"/>
      <c r="CG183" s="95"/>
      <c r="CH183" s="95"/>
      <c r="CI183" s="115"/>
      <c r="CJ183" s="115"/>
      <c r="CK183" s="115"/>
      <c r="CL183" s="115"/>
      <c r="CM183" s="115"/>
      <c r="CN183" s="115"/>
      <c r="CO183" s="117"/>
      <c r="CP183" s="117"/>
      <c r="CQ183" s="117"/>
      <c r="CR183" s="117"/>
      <c r="CS183" s="117"/>
      <c r="CT183" s="117"/>
      <c r="CU183" s="118"/>
      <c r="CV183" s="118"/>
      <c r="CW183" s="118"/>
      <c r="CX183" s="118"/>
      <c r="CY183" s="118"/>
      <c r="CZ183" s="118"/>
      <c r="DA183" s="95"/>
      <c r="DB183" s="95"/>
      <c r="DC183" s="95"/>
      <c r="DD183" s="95"/>
      <c r="DE183" s="95"/>
      <c r="DF183" s="95"/>
      <c r="DG183" s="115"/>
      <c r="DH183" s="115"/>
      <c r="DI183" s="115"/>
      <c r="DJ183" s="115"/>
      <c r="DK183" s="115"/>
      <c r="DL183" s="115"/>
    </row>
    <row r="184" spans="1:116" s="4" customFormat="1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W184" s="116"/>
      <c r="X184" s="115"/>
      <c r="Y184" s="115"/>
      <c r="Z184" s="115"/>
      <c r="AA184" s="115"/>
      <c r="AB184" s="115"/>
      <c r="AC184" s="115"/>
      <c r="AH184" s="116"/>
      <c r="AK184" s="116"/>
      <c r="AL184" s="115"/>
      <c r="AM184" s="115"/>
      <c r="AN184" s="115"/>
      <c r="AO184" s="115"/>
      <c r="AP184" s="115"/>
      <c r="AX184" s="95"/>
      <c r="AY184" s="115"/>
      <c r="AZ184" s="115"/>
      <c r="BA184" s="115"/>
      <c r="BB184" s="115"/>
      <c r="BC184" s="115"/>
      <c r="BD184" s="35"/>
      <c r="BE184" s="35"/>
      <c r="BF184" s="35"/>
      <c r="BG184" s="35"/>
      <c r="BH184" s="35"/>
      <c r="BI184" s="35"/>
      <c r="BJ184" s="35"/>
      <c r="BK184" s="35"/>
      <c r="BL184" s="115"/>
      <c r="BM184" s="115"/>
      <c r="BN184" s="115"/>
      <c r="BO184" s="115"/>
      <c r="BP184" s="115"/>
      <c r="BQ184" s="95"/>
      <c r="BR184" s="95"/>
      <c r="BS184" s="95"/>
      <c r="BT184" s="95"/>
      <c r="BU184" s="95"/>
      <c r="BV184" s="95"/>
      <c r="BW184" s="115"/>
      <c r="BX184" s="115"/>
      <c r="BY184" s="115"/>
      <c r="BZ184" s="115"/>
      <c r="CA184" s="115"/>
      <c r="CB184" s="115"/>
      <c r="CC184" s="95"/>
      <c r="CD184" s="95"/>
      <c r="CE184" s="95"/>
      <c r="CF184" s="95"/>
      <c r="CG184" s="95"/>
      <c r="CH184" s="95"/>
      <c r="CI184" s="115"/>
      <c r="CJ184" s="115"/>
      <c r="CK184" s="115"/>
      <c r="CL184" s="115"/>
      <c r="CM184" s="115"/>
      <c r="CN184" s="115"/>
      <c r="CO184" s="117"/>
      <c r="CP184" s="117"/>
      <c r="CQ184" s="117"/>
      <c r="CR184" s="117"/>
      <c r="CS184" s="117"/>
      <c r="CT184" s="117"/>
      <c r="CU184" s="118"/>
      <c r="CV184" s="118"/>
      <c r="CW184" s="118"/>
      <c r="CX184" s="118"/>
      <c r="CY184" s="118"/>
      <c r="CZ184" s="118"/>
      <c r="DA184" s="95"/>
      <c r="DB184" s="95"/>
      <c r="DC184" s="95"/>
      <c r="DD184" s="95"/>
      <c r="DE184" s="95"/>
      <c r="DF184" s="95"/>
      <c r="DG184" s="115"/>
      <c r="DH184" s="115"/>
      <c r="DI184" s="115"/>
      <c r="DJ184" s="115"/>
      <c r="DK184" s="115"/>
      <c r="DL184" s="115"/>
    </row>
    <row r="185" spans="1:116" s="4" customFormat="1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W185" s="116"/>
      <c r="X185" s="115"/>
      <c r="Y185" s="115"/>
      <c r="Z185" s="115"/>
      <c r="AA185" s="115"/>
      <c r="AB185" s="115"/>
      <c r="AC185" s="115"/>
      <c r="AH185" s="116"/>
      <c r="AK185" s="116"/>
      <c r="AL185" s="115"/>
      <c r="AM185" s="115"/>
      <c r="AN185" s="115"/>
      <c r="AO185" s="115"/>
      <c r="AP185" s="115"/>
      <c r="AX185" s="95"/>
      <c r="AY185" s="115"/>
      <c r="AZ185" s="115"/>
      <c r="BA185" s="115"/>
      <c r="BB185" s="115"/>
      <c r="BC185" s="115"/>
      <c r="BD185" s="35"/>
      <c r="BE185" s="35"/>
      <c r="BF185" s="35"/>
      <c r="BG185" s="35"/>
      <c r="BH185" s="35"/>
      <c r="BI185" s="35"/>
      <c r="BJ185" s="35"/>
      <c r="BK185" s="35"/>
      <c r="BL185" s="115"/>
      <c r="BM185" s="115"/>
      <c r="BN185" s="115"/>
      <c r="BO185" s="115"/>
      <c r="BP185" s="115"/>
      <c r="BQ185" s="95"/>
      <c r="BR185" s="95"/>
      <c r="BS185" s="95"/>
      <c r="BT185" s="95"/>
      <c r="BU185" s="95"/>
      <c r="BV185" s="95"/>
      <c r="BW185" s="115"/>
      <c r="BX185" s="115"/>
      <c r="BY185" s="115"/>
      <c r="BZ185" s="115"/>
      <c r="CA185" s="115"/>
      <c r="CB185" s="115"/>
      <c r="CC185" s="95"/>
      <c r="CD185" s="95"/>
      <c r="CE185" s="95"/>
      <c r="CF185" s="95"/>
      <c r="CG185" s="95"/>
      <c r="CH185" s="95"/>
      <c r="CI185" s="115"/>
      <c r="CJ185" s="115"/>
      <c r="CK185" s="115"/>
      <c r="CL185" s="115"/>
      <c r="CM185" s="115"/>
      <c r="CN185" s="115"/>
      <c r="CO185" s="117"/>
      <c r="CP185" s="117"/>
      <c r="CQ185" s="117"/>
      <c r="CR185" s="117"/>
      <c r="CS185" s="117"/>
      <c r="CT185" s="117"/>
      <c r="CU185" s="118"/>
      <c r="CV185" s="118"/>
      <c r="CW185" s="118"/>
      <c r="CX185" s="118"/>
      <c r="CY185" s="118"/>
      <c r="CZ185" s="118"/>
      <c r="DA185" s="95"/>
      <c r="DB185" s="95"/>
      <c r="DC185" s="95"/>
      <c r="DD185" s="95"/>
      <c r="DE185" s="95"/>
      <c r="DF185" s="95"/>
      <c r="DG185" s="115"/>
      <c r="DH185" s="115"/>
      <c r="DI185" s="115"/>
      <c r="DJ185" s="115"/>
      <c r="DK185" s="115"/>
      <c r="DL185" s="115"/>
    </row>
    <row r="186" spans="1:116" s="4" customFormat="1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W186" s="116"/>
      <c r="X186" s="115"/>
      <c r="Y186" s="115"/>
      <c r="Z186" s="115"/>
      <c r="AA186" s="115"/>
      <c r="AB186" s="115"/>
      <c r="AC186" s="115"/>
      <c r="AH186" s="116"/>
      <c r="AK186" s="116"/>
      <c r="AL186" s="115"/>
      <c r="AM186" s="115"/>
      <c r="AN186" s="115"/>
      <c r="AO186" s="115"/>
      <c r="AP186" s="115"/>
      <c r="AX186" s="95"/>
      <c r="AY186" s="115"/>
      <c r="AZ186" s="115"/>
      <c r="BA186" s="115"/>
      <c r="BB186" s="115"/>
      <c r="BC186" s="115"/>
      <c r="BD186" s="35"/>
      <c r="BE186" s="35"/>
      <c r="BF186" s="35"/>
      <c r="BG186" s="35"/>
      <c r="BH186" s="35"/>
      <c r="BI186" s="35"/>
      <c r="BJ186" s="35"/>
      <c r="BK186" s="35"/>
      <c r="BL186" s="115"/>
      <c r="BM186" s="115"/>
      <c r="BN186" s="115"/>
      <c r="BO186" s="115"/>
      <c r="BP186" s="115"/>
      <c r="BQ186" s="95"/>
      <c r="BR186" s="95"/>
      <c r="BS186" s="95"/>
      <c r="BT186" s="95"/>
      <c r="BU186" s="95"/>
      <c r="BV186" s="95"/>
      <c r="BW186" s="115"/>
      <c r="BX186" s="115"/>
      <c r="BY186" s="115"/>
      <c r="BZ186" s="115"/>
      <c r="CA186" s="115"/>
      <c r="CB186" s="115"/>
      <c r="CC186" s="95"/>
      <c r="CD186" s="95"/>
      <c r="CE186" s="95"/>
      <c r="CF186" s="95"/>
      <c r="CG186" s="95"/>
      <c r="CH186" s="95"/>
      <c r="CI186" s="115"/>
      <c r="CJ186" s="115"/>
      <c r="CK186" s="115"/>
      <c r="CL186" s="115"/>
      <c r="CM186" s="115"/>
      <c r="CN186" s="115"/>
      <c r="CO186" s="117"/>
      <c r="CP186" s="117"/>
      <c r="CQ186" s="117"/>
      <c r="CR186" s="117"/>
      <c r="CS186" s="117"/>
      <c r="CT186" s="117"/>
      <c r="CU186" s="118"/>
      <c r="CV186" s="118"/>
      <c r="CW186" s="118"/>
      <c r="CX186" s="118"/>
      <c r="CY186" s="118"/>
      <c r="CZ186" s="118"/>
      <c r="DA186" s="95"/>
      <c r="DB186" s="95"/>
      <c r="DC186" s="95"/>
      <c r="DD186" s="95"/>
      <c r="DE186" s="95"/>
      <c r="DF186" s="95"/>
      <c r="DG186" s="115"/>
      <c r="DH186" s="115"/>
      <c r="DI186" s="115"/>
      <c r="DJ186" s="115"/>
      <c r="DK186" s="115"/>
      <c r="DL186" s="115"/>
    </row>
    <row r="187" spans="1:116" s="4" customFormat="1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W187" s="116"/>
      <c r="X187" s="115"/>
      <c r="Y187" s="115"/>
      <c r="Z187" s="115"/>
      <c r="AA187" s="115"/>
      <c r="AB187" s="115"/>
      <c r="AC187" s="115"/>
      <c r="AH187" s="116"/>
      <c r="AK187" s="116"/>
      <c r="AL187" s="115"/>
      <c r="AM187" s="115"/>
      <c r="AN187" s="115"/>
      <c r="AO187" s="115"/>
      <c r="AP187" s="115"/>
      <c r="AX187" s="95"/>
      <c r="AY187" s="115"/>
      <c r="AZ187" s="115"/>
      <c r="BA187" s="115"/>
      <c r="BB187" s="115"/>
      <c r="BC187" s="115"/>
      <c r="BD187" s="35"/>
      <c r="BE187" s="35"/>
      <c r="BF187" s="35"/>
      <c r="BG187" s="35"/>
      <c r="BH187" s="35"/>
      <c r="BI187" s="35"/>
      <c r="BJ187" s="35"/>
      <c r="BK187" s="35"/>
      <c r="BL187" s="115"/>
      <c r="BM187" s="115"/>
      <c r="BN187" s="115"/>
      <c r="BO187" s="115"/>
      <c r="BP187" s="115"/>
      <c r="BQ187" s="95"/>
      <c r="BR187" s="95"/>
      <c r="BS187" s="95"/>
      <c r="BT187" s="95"/>
      <c r="BU187" s="95"/>
      <c r="BV187" s="95"/>
      <c r="BW187" s="115"/>
      <c r="BX187" s="115"/>
      <c r="BY187" s="115"/>
      <c r="BZ187" s="115"/>
      <c r="CA187" s="115"/>
      <c r="CB187" s="115"/>
      <c r="CC187" s="95"/>
      <c r="CD187" s="95"/>
      <c r="CE187" s="95"/>
      <c r="CF187" s="95"/>
      <c r="CG187" s="95"/>
      <c r="CH187" s="95"/>
      <c r="CI187" s="115"/>
      <c r="CJ187" s="115"/>
      <c r="CK187" s="115"/>
      <c r="CL187" s="115"/>
      <c r="CM187" s="115"/>
      <c r="CN187" s="115"/>
      <c r="CO187" s="117"/>
      <c r="CP187" s="117"/>
      <c r="CQ187" s="117"/>
      <c r="CR187" s="117"/>
      <c r="CS187" s="117"/>
      <c r="CT187" s="117"/>
      <c r="CU187" s="118"/>
      <c r="CV187" s="118"/>
      <c r="CW187" s="118"/>
      <c r="CX187" s="118"/>
      <c r="CY187" s="118"/>
      <c r="CZ187" s="118"/>
      <c r="DA187" s="95"/>
      <c r="DB187" s="95"/>
      <c r="DC187" s="95"/>
      <c r="DD187" s="95"/>
      <c r="DE187" s="95"/>
      <c r="DF187" s="95"/>
      <c r="DG187" s="115"/>
      <c r="DH187" s="115"/>
      <c r="DI187" s="115"/>
      <c r="DJ187" s="115"/>
      <c r="DK187" s="115"/>
      <c r="DL187" s="115"/>
    </row>
    <row r="188" spans="1:116" s="4" customFormat="1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W188" s="116"/>
      <c r="X188" s="115"/>
      <c r="Y188" s="115"/>
      <c r="Z188" s="115"/>
      <c r="AA188" s="115"/>
      <c r="AB188" s="115"/>
      <c r="AC188" s="115"/>
      <c r="AH188" s="116"/>
      <c r="AK188" s="116"/>
      <c r="AL188" s="115"/>
      <c r="AM188" s="115"/>
      <c r="AN188" s="115"/>
      <c r="AO188" s="115"/>
      <c r="AP188" s="115"/>
      <c r="AX188" s="95"/>
      <c r="AY188" s="115"/>
      <c r="AZ188" s="115"/>
      <c r="BA188" s="115"/>
      <c r="BB188" s="115"/>
      <c r="BC188" s="115"/>
      <c r="BD188" s="35"/>
      <c r="BE188" s="35"/>
      <c r="BF188" s="35"/>
      <c r="BG188" s="35"/>
      <c r="BH188" s="35"/>
      <c r="BI188" s="35"/>
      <c r="BJ188" s="35"/>
      <c r="BK188" s="35"/>
      <c r="BL188" s="115"/>
      <c r="BM188" s="115"/>
      <c r="BN188" s="115"/>
      <c r="BO188" s="115"/>
      <c r="BP188" s="115"/>
      <c r="BQ188" s="95"/>
      <c r="BR188" s="95"/>
      <c r="BS188" s="95"/>
      <c r="BT188" s="95"/>
      <c r="BU188" s="95"/>
      <c r="BV188" s="95"/>
      <c r="BW188" s="115"/>
      <c r="BX188" s="115"/>
      <c r="BY188" s="115"/>
      <c r="BZ188" s="115"/>
      <c r="CA188" s="115"/>
      <c r="CB188" s="115"/>
      <c r="CC188" s="95"/>
      <c r="CD188" s="95"/>
      <c r="CE188" s="95"/>
      <c r="CF188" s="95"/>
      <c r="CG188" s="95"/>
      <c r="CH188" s="95"/>
      <c r="CI188" s="115"/>
      <c r="CJ188" s="115"/>
      <c r="CK188" s="115"/>
      <c r="CL188" s="115"/>
      <c r="CM188" s="115"/>
      <c r="CN188" s="115"/>
      <c r="CO188" s="117"/>
      <c r="CP188" s="117"/>
      <c r="CQ188" s="117"/>
      <c r="CR188" s="117"/>
      <c r="CS188" s="117"/>
      <c r="CT188" s="117"/>
      <c r="CU188" s="118"/>
      <c r="CV188" s="118"/>
      <c r="CW188" s="118"/>
      <c r="CX188" s="118"/>
      <c r="CY188" s="118"/>
      <c r="CZ188" s="118"/>
      <c r="DA188" s="95"/>
      <c r="DB188" s="95"/>
      <c r="DC188" s="95"/>
      <c r="DD188" s="95"/>
      <c r="DE188" s="95"/>
      <c r="DF188" s="95"/>
      <c r="DG188" s="115"/>
      <c r="DH188" s="115"/>
      <c r="DI188" s="115"/>
      <c r="DJ188" s="115"/>
      <c r="DK188" s="115"/>
      <c r="DL188" s="115"/>
    </row>
    <row r="189" spans="1:116" s="4" customFormat="1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W189" s="116"/>
      <c r="X189" s="115"/>
      <c r="Y189" s="115"/>
      <c r="Z189" s="115"/>
      <c r="AA189" s="115"/>
      <c r="AB189" s="115"/>
      <c r="AC189" s="115"/>
      <c r="AH189" s="116"/>
      <c r="AK189" s="116"/>
      <c r="AL189" s="115"/>
      <c r="AM189" s="115"/>
      <c r="AN189" s="115"/>
      <c r="AO189" s="115"/>
      <c r="AP189" s="115"/>
      <c r="AX189" s="95"/>
      <c r="AY189" s="115"/>
      <c r="AZ189" s="115"/>
      <c r="BA189" s="115"/>
      <c r="BB189" s="115"/>
      <c r="BC189" s="115"/>
      <c r="BD189" s="35"/>
      <c r="BE189" s="35"/>
      <c r="BF189" s="35"/>
      <c r="BG189" s="35"/>
      <c r="BH189" s="35"/>
      <c r="BI189" s="35"/>
      <c r="BJ189" s="35"/>
      <c r="BK189" s="35"/>
      <c r="BL189" s="115"/>
      <c r="BM189" s="115"/>
      <c r="BN189" s="115"/>
      <c r="BO189" s="115"/>
      <c r="BP189" s="115"/>
      <c r="BQ189" s="95"/>
      <c r="BR189" s="95"/>
      <c r="BS189" s="95"/>
      <c r="BT189" s="95"/>
      <c r="BU189" s="95"/>
      <c r="BV189" s="95"/>
      <c r="BW189" s="115"/>
      <c r="BX189" s="115"/>
      <c r="BY189" s="115"/>
      <c r="BZ189" s="115"/>
      <c r="CA189" s="115"/>
      <c r="CB189" s="115"/>
      <c r="CC189" s="95"/>
      <c r="CD189" s="95"/>
      <c r="CE189" s="95"/>
      <c r="CF189" s="95"/>
      <c r="CG189" s="95"/>
      <c r="CH189" s="95"/>
      <c r="CI189" s="115"/>
      <c r="CJ189" s="115"/>
      <c r="CK189" s="115"/>
      <c r="CL189" s="115"/>
      <c r="CM189" s="115"/>
      <c r="CN189" s="115"/>
      <c r="CO189" s="117"/>
      <c r="CP189" s="117"/>
      <c r="CQ189" s="117"/>
      <c r="CR189" s="117"/>
      <c r="CS189" s="117"/>
      <c r="CT189" s="117"/>
      <c r="CU189" s="118"/>
      <c r="CV189" s="118"/>
      <c r="CW189" s="118"/>
      <c r="CX189" s="118"/>
      <c r="CY189" s="118"/>
      <c r="CZ189" s="118"/>
      <c r="DA189" s="95"/>
      <c r="DB189" s="95"/>
      <c r="DC189" s="95"/>
      <c r="DD189" s="95"/>
      <c r="DE189" s="95"/>
      <c r="DF189" s="95"/>
      <c r="DG189" s="115"/>
      <c r="DH189" s="115"/>
      <c r="DI189" s="115"/>
      <c r="DJ189" s="115"/>
      <c r="DK189" s="115"/>
      <c r="DL189" s="115"/>
    </row>
    <row r="190" spans="1:116" s="4" customFormat="1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W190" s="116"/>
      <c r="X190" s="115"/>
      <c r="Y190" s="115"/>
      <c r="Z190" s="115"/>
      <c r="AA190" s="115"/>
      <c r="AB190" s="115"/>
      <c r="AC190" s="115"/>
      <c r="AH190" s="116"/>
      <c r="AK190" s="116"/>
      <c r="AL190" s="115"/>
      <c r="AM190" s="115"/>
      <c r="AN190" s="115"/>
      <c r="AO190" s="115"/>
      <c r="AP190" s="115"/>
      <c r="AX190" s="95"/>
      <c r="AY190" s="115"/>
      <c r="AZ190" s="115"/>
      <c r="BA190" s="115"/>
      <c r="BB190" s="115"/>
      <c r="BC190" s="115"/>
      <c r="BD190" s="35"/>
      <c r="BE190" s="35"/>
      <c r="BF190" s="35"/>
      <c r="BG190" s="35"/>
      <c r="BH190" s="35"/>
      <c r="BI190" s="35"/>
      <c r="BJ190" s="35"/>
      <c r="BK190" s="35"/>
      <c r="BL190" s="115"/>
      <c r="BM190" s="115"/>
      <c r="BN190" s="115"/>
      <c r="BO190" s="115"/>
      <c r="BP190" s="115"/>
      <c r="BQ190" s="95"/>
      <c r="BR190" s="95"/>
      <c r="BS190" s="95"/>
      <c r="BT190" s="95"/>
      <c r="BU190" s="95"/>
      <c r="BV190" s="95"/>
      <c r="BW190" s="115"/>
      <c r="BX190" s="115"/>
      <c r="BY190" s="115"/>
      <c r="BZ190" s="115"/>
      <c r="CA190" s="115"/>
      <c r="CB190" s="115"/>
      <c r="CC190" s="95"/>
      <c r="CD190" s="95"/>
      <c r="CE190" s="95"/>
      <c r="CF190" s="95"/>
      <c r="CG190" s="95"/>
      <c r="CH190" s="95"/>
      <c r="CI190" s="115"/>
      <c r="CJ190" s="115"/>
      <c r="CK190" s="115"/>
      <c r="CL190" s="115"/>
      <c r="CM190" s="115"/>
      <c r="CN190" s="115"/>
      <c r="CO190" s="117"/>
      <c r="CP190" s="117"/>
      <c r="CQ190" s="117"/>
      <c r="CR190" s="117"/>
      <c r="CS190" s="117"/>
      <c r="CT190" s="117"/>
      <c r="CU190" s="118"/>
      <c r="CV190" s="118"/>
      <c r="CW190" s="118"/>
      <c r="CX190" s="118"/>
      <c r="CY190" s="118"/>
      <c r="CZ190" s="118"/>
      <c r="DA190" s="95"/>
      <c r="DB190" s="95"/>
      <c r="DC190" s="95"/>
      <c r="DD190" s="95"/>
      <c r="DE190" s="95"/>
      <c r="DF190" s="95"/>
      <c r="DG190" s="115"/>
      <c r="DH190" s="115"/>
      <c r="DI190" s="115"/>
      <c r="DJ190" s="115"/>
      <c r="DK190" s="115"/>
      <c r="DL190" s="115"/>
    </row>
    <row r="191" spans="1:116" s="4" customFormat="1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W191" s="116"/>
      <c r="X191" s="115"/>
      <c r="Y191" s="115"/>
      <c r="Z191" s="115"/>
      <c r="AA191" s="115"/>
      <c r="AB191" s="115"/>
      <c r="AC191" s="115"/>
      <c r="AH191" s="116"/>
      <c r="AK191" s="116"/>
      <c r="AL191" s="115"/>
      <c r="AM191" s="115"/>
      <c r="AN191" s="115"/>
      <c r="AO191" s="115"/>
      <c r="AP191" s="115"/>
      <c r="AX191" s="95"/>
      <c r="AY191" s="115"/>
      <c r="AZ191" s="115"/>
      <c r="BA191" s="115"/>
      <c r="BB191" s="115"/>
      <c r="BC191" s="115"/>
      <c r="BD191" s="35"/>
      <c r="BE191" s="35"/>
      <c r="BF191" s="35"/>
      <c r="BG191" s="35"/>
      <c r="BH191" s="35"/>
      <c r="BI191" s="35"/>
      <c r="BJ191" s="35"/>
      <c r="BK191" s="35"/>
      <c r="BL191" s="115"/>
      <c r="BM191" s="115"/>
      <c r="BN191" s="115"/>
      <c r="BO191" s="115"/>
      <c r="BP191" s="115"/>
      <c r="BQ191" s="95"/>
      <c r="BR191" s="95"/>
      <c r="BS191" s="95"/>
      <c r="BT191" s="95"/>
      <c r="BU191" s="95"/>
      <c r="BV191" s="95"/>
      <c r="BW191" s="115"/>
      <c r="BX191" s="115"/>
      <c r="BY191" s="115"/>
      <c r="BZ191" s="115"/>
      <c r="CA191" s="115"/>
      <c r="CB191" s="115"/>
      <c r="CC191" s="95"/>
      <c r="CD191" s="95"/>
      <c r="CE191" s="95"/>
      <c r="CF191" s="95"/>
      <c r="CG191" s="95"/>
      <c r="CH191" s="95"/>
      <c r="CI191" s="115"/>
      <c r="CJ191" s="115"/>
      <c r="CK191" s="115"/>
      <c r="CL191" s="115"/>
      <c r="CM191" s="115"/>
      <c r="CN191" s="115"/>
      <c r="CO191" s="117"/>
      <c r="CP191" s="117"/>
      <c r="CQ191" s="117"/>
      <c r="CR191" s="117"/>
      <c r="CS191" s="117"/>
      <c r="CT191" s="117"/>
      <c r="CU191" s="118"/>
      <c r="CV191" s="118"/>
      <c r="CW191" s="118"/>
      <c r="CX191" s="118"/>
      <c r="CY191" s="118"/>
      <c r="CZ191" s="118"/>
      <c r="DA191" s="95"/>
      <c r="DB191" s="95"/>
      <c r="DC191" s="95"/>
      <c r="DD191" s="95"/>
      <c r="DE191" s="95"/>
      <c r="DF191" s="95"/>
      <c r="DG191" s="115"/>
      <c r="DH191" s="115"/>
      <c r="DI191" s="115"/>
      <c r="DJ191" s="115"/>
      <c r="DK191" s="115"/>
      <c r="DL191" s="115"/>
    </row>
    <row r="192" spans="1:116" s="4" customFormat="1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W192" s="116"/>
      <c r="X192" s="115"/>
      <c r="Y192" s="115"/>
      <c r="Z192" s="115"/>
      <c r="AA192" s="115"/>
      <c r="AB192" s="115"/>
      <c r="AC192" s="115"/>
      <c r="AH192" s="116"/>
      <c r="AK192" s="116"/>
      <c r="AL192" s="115"/>
      <c r="AM192" s="115"/>
      <c r="AN192" s="115"/>
      <c r="AO192" s="115"/>
      <c r="AP192" s="115"/>
      <c r="AX192" s="95"/>
      <c r="AY192" s="115"/>
      <c r="AZ192" s="115"/>
      <c r="BA192" s="115"/>
      <c r="BB192" s="115"/>
      <c r="BC192" s="115"/>
      <c r="BD192" s="35"/>
      <c r="BE192" s="35"/>
      <c r="BF192" s="35"/>
      <c r="BG192" s="35"/>
      <c r="BH192" s="35"/>
      <c r="BI192" s="35"/>
      <c r="BJ192" s="35"/>
      <c r="BK192" s="35"/>
      <c r="BL192" s="115"/>
      <c r="BM192" s="115"/>
      <c r="BN192" s="115"/>
      <c r="BO192" s="115"/>
      <c r="BP192" s="115"/>
      <c r="BQ192" s="95"/>
      <c r="BR192" s="95"/>
      <c r="BS192" s="95"/>
      <c r="BT192" s="95"/>
      <c r="BU192" s="95"/>
      <c r="BV192" s="95"/>
      <c r="BW192" s="115"/>
      <c r="BX192" s="115"/>
      <c r="BY192" s="115"/>
      <c r="BZ192" s="115"/>
      <c r="CA192" s="115"/>
      <c r="CB192" s="115"/>
      <c r="CC192" s="95"/>
      <c r="CD192" s="95"/>
      <c r="CE192" s="95"/>
      <c r="CF192" s="95"/>
      <c r="CG192" s="95"/>
      <c r="CH192" s="95"/>
      <c r="CI192" s="115"/>
      <c r="CJ192" s="115"/>
      <c r="CK192" s="115"/>
      <c r="CL192" s="115"/>
      <c r="CM192" s="115"/>
      <c r="CN192" s="115"/>
      <c r="CO192" s="117"/>
      <c r="CP192" s="117"/>
      <c r="CQ192" s="117"/>
      <c r="CR192" s="117"/>
      <c r="CS192" s="117"/>
      <c r="CT192" s="117"/>
      <c r="CU192" s="118"/>
      <c r="CV192" s="118"/>
      <c r="CW192" s="118"/>
      <c r="CX192" s="118"/>
      <c r="CY192" s="118"/>
      <c r="CZ192" s="118"/>
      <c r="DA192" s="95"/>
      <c r="DB192" s="95"/>
      <c r="DC192" s="95"/>
      <c r="DD192" s="95"/>
      <c r="DE192" s="95"/>
      <c r="DF192" s="95"/>
      <c r="DG192" s="115"/>
      <c r="DH192" s="115"/>
      <c r="DI192" s="115"/>
      <c r="DJ192" s="115"/>
      <c r="DK192" s="115"/>
      <c r="DL192" s="115"/>
    </row>
    <row r="193" spans="1:116" s="4" customFormat="1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W193" s="116"/>
      <c r="X193" s="115"/>
      <c r="Y193" s="115"/>
      <c r="Z193" s="115"/>
      <c r="AA193" s="115"/>
      <c r="AB193" s="115"/>
      <c r="AC193" s="115"/>
      <c r="AH193" s="116"/>
      <c r="AK193" s="116"/>
      <c r="AL193" s="115"/>
      <c r="AM193" s="115"/>
      <c r="AN193" s="115"/>
      <c r="AO193" s="115"/>
      <c r="AP193" s="115"/>
      <c r="AX193" s="95"/>
      <c r="AY193" s="115"/>
      <c r="AZ193" s="115"/>
      <c r="BA193" s="115"/>
      <c r="BB193" s="115"/>
      <c r="BC193" s="115"/>
      <c r="BD193" s="35"/>
      <c r="BE193" s="35"/>
      <c r="BF193" s="35"/>
      <c r="BG193" s="35"/>
      <c r="BH193" s="35"/>
      <c r="BI193" s="35"/>
      <c r="BJ193" s="35"/>
      <c r="BK193" s="35"/>
      <c r="BL193" s="115"/>
      <c r="BM193" s="115"/>
      <c r="BN193" s="115"/>
      <c r="BO193" s="115"/>
      <c r="BP193" s="115"/>
      <c r="BQ193" s="95"/>
      <c r="BR193" s="95"/>
      <c r="BS193" s="95"/>
      <c r="BT193" s="95"/>
      <c r="BU193" s="95"/>
      <c r="BV193" s="95"/>
      <c r="BW193" s="115"/>
      <c r="BX193" s="115"/>
      <c r="BY193" s="115"/>
      <c r="BZ193" s="115"/>
      <c r="CA193" s="115"/>
      <c r="CB193" s="115"/>
      <c r="CC193" s="95"/>
      <c r="CD193" s="95"/>
      <c r="CE193" s="95"/>
      <c r="CF193" s="95"/>
      <c r="CG193" s="95"/>
      <c r="CH193" s="95"/>
      <c r="CI193" s="115"/>
      <c r="CJ193" s="115"/>
      <c r="CK193" s="115"/>
      <c r="CL193" s="115"/>
      <c r="CM193" s="115"/>
      <c r="CN193" s="115"/>
      <c r="CO193" s="117"/>
      <c r="CP193" s="117"/>
      <c r="CQ193" s="117"/>
      <c r="CR193" s="117"/>
      <c r="CS193" s="117"/>
      <c r="CT193" s="117"/>
      <c r="CU193" s="118"/>
      <c r="CV193" s="118"/>
      <c r="CW193" s="118"/>
      <c r="CX193" s="118"/>
      <c r="CY193" s="118"/>
      <c r="CZ193" s="118"/>
      <c r="DA193" s="95"/>
      <c r="DB193" s="95"/>
      <c r="DC193" s="95"/>
      <c r="DD193" s="95"/>
      <c r="DE193" s="95"/>
      <c r="DF193" s="95"/>
      <c r="DG193" s="115"/>
      <c r="DH193" s="115"/>
      <c r="DI193" s="115"/>
      <c r="DJ193" s="115"/>
      <c r="DK193" s="115"/>
      <c r="DL193" s="115"/>
    </row>
    <row r="194" spans="1:116" s="4" customFormat="1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W194" s="116"/>
      <c r="X194" s="115"/>
      <c r="Y194" s="115"/>
      <c r="Z194" s="115"/>
      <c r="AA194" s="115"/>
      <c r="AB194" s="115"/>
      <c r="AC194" s="115"/>
      <c r="AH194" s="116"/>
      <c r="AK194" s="116"/>
      <c r="AL194" s="115"/>
      <c r="AM194" s="115"/>
      <c r="AN194" s="115"/>
      <c r="AO194" s="115"/>
      <c r="AP194" s="115"/>
      <c r="AX194" s="95"/>
      <c r="AY194" s="115"/>
      <c r="AZ194" s="115"/>
      <c r="BA194" s="115"/>
      <c r="BB194" s="115"/>
      <c r="BC194" s="115"/>
      <c r="BD194" s="35"/>
      <c r="BE194" s="35"/>
      <c r="BF194" s="35"/>
      <c r="BG194" s="35"/>
      <c r="BH194" s="35"/>
      <c r="BI194" s="35"/>
      <c r="BJ194" s="35"/>
      <c r="BK194" s="35"/>
      <c r="BL194" s="115"/>
      <c r="BM194" s="115"/>
      <c r="BN194" s="115"/>
      <c r="BO194" s="115"/>
      <c r="BP194" s="115"/>
      <c r="BQ194" s="95"/>
      <c r="BR194" s="95"/>
      <c r="BS194" s="95"/>
      <c r="BT194" s="95"/>
      <c r="BU194" s="95"/>
      <c r="BV194" s="95"/>
      <c r="BW194" s="115"/>
      <c r="BX194" s="115"/>
      <c r="BY194" s="115"/>
      <c r="BZ194" s="115"/>
      <c r="CA194" s="115"/>
      <c r="CB194" s="115"/>
      <c r="CC194" s="95"/>
      <c r="CD194" s="95"/>
      <c r="CE194" s="95"/>
      <c r="CF194" s="95"/>
      <c r="CG194" s="95"/>
      <c r="CH194" s="95"/>
      <c r="CI194" s="115"/>
      <c r="CJ194" s="115"/>
      <c r="CK194" s="115"/>
      <c r="CL194" s="115"/>
      <c r="CM194" s="115"/>
      <c r="CN194" s="115"/>
      <c r="CO194" s="117"/>
      <c r="CP194" s="117"/>
      <c r="CQ194" s="117"/>
      <c r="CR194" s="117"/>
      <c r="CS194" s="117"/>
      <c r="CT194" s="117"/>
      <c r="CU194" s="118"/>
      <c r="CV194" s="118"/>
      <c r="CW194" s="118"/>
      <c r="CX194" s="118"/>
      <c r="CY194" s="118"/>
      <c r="CZ194" s="118"/>
      <c r="DA194" s="95"/>
      <c r="DB194" s="95"/>
      <c r="DC194" s="95"/>
      <c r="DD194" s="95"/>
      <c r="DE194" s="95"/>
      <c r="DF194" s="95"/>
      <c r="DG194" s="115"/>
      <c r="DH194" s="115"/>
      <c r="DI194" s="115"/>
      <c r="DJ194" s="115"/>
      <c r="DK194" s="115"/>
      <c r="DL194" s="115"/>
    </row>
    <row r="195" spans="1:116" s="4" customFormat="1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W195" s="116"/>
      <c r="X195" s="115"/>
      <c r="Y195" s="115"/>
      <c r="Z195" s="115"/>
      <c r="AA195" s="115"/>
      <c r="AB195" s="115"/>
      <c r="AC195" s="115"/>
      <c r="AH195" s="116"/>
      <c r="AK195" s="116"/>
      <c r="AL195" s="115"/>
      <c r="AM195" s="115"/>
      <c r="AN195" s="115"/>
      <c r="AO195" s="115"/>
      <c r="AP195" s="115"/>
      <c r="AX195" s="95"/>
      <c r="AY195" s="115"/>
      <c r="AZ195" s="115"/>
      <c r="BA195" s="115"/>
      <c r="BB195" s="115"/>
      <c r="BC195" s="115"/>
      <c r="BD195" s="35"/>
      <c r="BE195" s="35"/>
      <c r="BF195" s="35"/>
      <c r="BG195" s="35"/>
      <c r="BH195" s="35"/>
      <c r="BI195" s="35"/>
      <c r="BJ195" s="35"/>
      <c r="BK195" s="35"/>
      <c r="BL195" s="115"/>
      <c r="BM195" s="115"/>
      <c r="BN195" s="115"/>
      <c r="BO195" s="115"/>
      <c r="BP195" s="115"/>
      <c r="BQ195" s="95"/>
      <c r="BR195" s="95"/>
      <c r="BS195" s="95"/>
      <c r="BT195" s="95"/>
      <c r="BU195" s="95"/>
      <c r="BV195" s="95"/>
      <c r="BW195" s="115"/>
      <c r="BX195" s="115"/>
      <c r="BY195" s="115"/>
      <c r="BZ195" s="115"/>
      <c r="CA195" s="115"/>
      <c r="CB195" s="115"/>
      <c r="CC195" s="95"/>
      <c r="CD195" s="95"/>
      <c r="CE195" s="95"/>
      <c r="CF195" s="95"/>
      <c r="CG195" s="95"/>
      <c r="CH195" s="95"/>
      <c r="CI195" s="115"/>
      <c r="CJ195" s="115"/>
      <c r="CK195" s="115"/>
      <c r="CL195" s="115"/>
      <c r="CM195" s="115"/>
      <c r="CN195" s="115"/>
      <c r="CO195" s="117"/>
      <c r="CP195" s="117"/>
      <c r="CQ195" s="117"/>
      <c r="CR195" s="117"/>
      <c r="CS195" s="117"/>
      <c r="CT195" s="117"/>
      <c r="CU195" s="118"/>
      <c r="CV195" s="118"/>
      <c r="CW195" s="118"/>
      <c r="CX195" s="118"/>
      <c r="CY195" s="118"/>
      <c r="CZ195" s="118"/>
      <c r="DA195" s="95"/>
      <c r="DB195" s="95"/>
      <c r="DC195" s="95"/>
      <c r="DD195" s="95"/>
      <c r="DE195" s="95"/>
      <c r="DF195" s="95"/>
      <c r="DG195" s="115"/>
      <c r="DH195" s="115"/>
      <c r="DI195" s="115"/>
      <c r="DJ195" s="115"/>
      <c r="DK195" s="115"/>
      <c r="DL195" s="115"/>
    </row>
    <row r="196" spans="1:116" s="4" customFormat="1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W196" s="116"/>
      <c r="X196" s="115"/>
      <c r="Y196" s="115"/>
      <c r="Z196" s="115"/>
      <c r="AA196" s="115"/>
      <c r="AB196" s="115"/>
      <c r="AC196" s="115"/>
      <c r="AH196" s="116"/>
      <c r="AK196" s="116"/>
      <c r="AL196" s="115"/>
      <c r="AM196" s="115"/>
      <c r="AN196" s="115"/>
      <c r="AO196" s="115"/>
      <c r="AP196" s="115"/>
      <c r="AX196" s="95"/>
      <c r="AY196" s="115"/>
      <c r="AZ196" s="115"/>
      <c r="BA196" s="115"/>
      <c r="BB196" s="115"/>
      <c r="BC196" s="115"/>
      <c r="BD196" s="35"/>
      <c r="BE196" s="35"/>
      <c r="BF196" s="35"/>
      <c r="BG196" s="35"/>
      <c r="BH196" s="35"/>
      <c r="BI196" s="35"/>
      <c r="BJ196" s="35"/>
      <c r="BK196" s="35"/>
      <c r="BL196" s="115"/>
      <c r="BM196" s="115"/>
      <c r="BN196" s="115"/>
      <c r="BO196" s="115"/>
      <c r="BP196" s="115"/>
      <c r="BQ196" s="95"/>
      <c r="BR196" s="95"/>
      <c r="BS196" s="95"/>
      <c r="BT196" s="95"/>
      <c r="BU196" s="95"/>
      <c r="BV196" s="95"/>
      <c r="BW196" s="115"/>
      <c r="BX196" s="115"/>
      <c r="BY196" s="115"/>
      <c r="BZ196" s="115"/>
      <c r="CA196" s="115"/>
      <c r="CB196" s="115"/>
      <c r="CC196" s="95"/>
      <c r="CD196" s="95"/>
      <c r="CE196" s="95"/>
      <c r="CF196" s="95"/>
      <c r="CG196" s="95"/>
      <c r="CH196" s="95"/>
      <c r="CI196" s="115"/>
      <c r="CJ196" s="115"/>
      <c r="CK196" s="115"/>
      <c r="CL196" s="115"/>
      <c r="CM196" s="115"/>
      <c r="CN196" s="115"/>
      <c r="CO196" s="117"/>
      <c r="CP196" s="117"/>
      <c r="CQ196" s="117"/>
      <c r="CR196" s="117"/>
      <c r="CS196" s="117"/>
      <c r="CT196" s="117"/>
      <c r="CU196" s="118"/>
      <c r="CV196" s="118"/>
      <c r="CW196" s="118"/>
      <c r="CX196" s="118"/>
      <c r="CY196" s="118"/>
      <c r="CZ196" s="118"/>
      <c r="DA196" s="95"/>
      <c r="DB196" s="95"/>
      <c r="DC196" s="95"/>
      <c r="DD196" s="95"/>
      <c r="DE196" s="95"/>
      <c r="DF196" s="95"/>
      <c r="DG196" s="115"/>
      <c r="DH196" s="115"/>
      <c r="DI196" s="115"/>
      <c r="DJ196" s="115"/>
      <c r="DK196" s="115"/>
      <c r="DL196" s="115"/>
    </row>
    <row r="197" spans="1:116" s="4" customFormat="1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W197" s="116"/>
      <c r="X197" s="115"/>
      <c r="Y197" s="115"/>
      <c r="Z197" s="115"/>
      <c r="AA197" s="115"/>
      <c r="AB197" s="115"/>
      <c r="AC197" s="115"/>
      <c r="AH197" s="116"/>
      <c r="AK197" s="116"/>
      <c r="AL197" s="115"/>
      <c r="AM197" s="115"/>
      <c r="AN197" s="115"/>
      <c r="AO197" s="115"/>
      <c r="AP197" s="115"/>
      <c r="AX197" s="95"/>
      <c r="AY197" s="115"/>
      <c r="AZ197" s="115"/>
      <c r="BA197" s="115"/>
      <c r="BB197" s="115"/>
      <c r="BC197" s="115"/>
      <c r="BD197" s="35"/>
      <c r="BE197" s="35"/>
      <c r="BF197" s="35"/>
      <c r="BG197" s="35"/>
      <c r="BH197" s="35"/>
      <c r="BI197" s="35"/>
      <c r="BJ197" s="35"/>
      <c r="BK197" s="35"/>
      <c r="BL197" s="115"/>
      <c r="BM197" s="115"/>
      <c r="BN197" s="115"/>
      <c r="BO197" s="115"/>
      <c r="BP197" s="115"/>
      <c r="BQ197" s="95"/>
      <c r="BR197" s="95"/>
      <c r="BS197" s="95"/>
      <c r="BT197" s="95"/>
      <c r="BU197" s="95"/>
      <c r="BV197" s="95"/>
      <c r="BW197" s="115"/>
      <c r="BX197" s="115"/>
      <c r="BY197" s="115"/>
      <c r="BZ197" s="115"/>
      <c r="CA197" s="115"/>
      <c r="CB197" s="115"/>
      <c r="CC197" s="95"/>
      <c r="CD197" s="95"/>
      <c r="CE197" s="95"/>
      <c r="CF197" s="95"/>
      <c r="CG197" s="95"/>
      <c r="CH197" s="95"/>
      <c r="CI197" s="115"/>
      <c r="CJ197" s="115"/>
      <c r="CK197" s="115"/>
      <c r="CL197" s="115"/>
      <c r="CM197" s="115"/>
      <c r="CN197" s="115"/>
      <c r="CO197" s="117"/>
      <c r="CP197" s="117"/>
      <c r="CQ197" s="117"/>
      <c r="CR197" s="117"/>
      <c r="CS197" s="117"/>
      <c r="CT197" s="117"/>
      <c r="CU197" s="118"/>
      <c r="CV197" s="118"/>
      <c r="CW197" s="118"/>
      <c r="CX197" s="118"/>
      <c r="CY197" s="118"/>
      <c r="CZ197" s="118"/>
      <c r="DA197" s="95"/>
      <c r="DB197" s="95"/>
      <c r="DC197" s="95"/>
      <c r="DD197" s="95"/>
      <c r="DE197" s="95"/>
      <c r="DF197" s="95"/>
      <c r="DG197" s="115"/>
      <c r="DH197" s="115"/>
      <c r="DI197" s="115"/>
      <c r="DJ197" s="115"/>
      <c r="DK197" s="115"/>
      <c r="DL197" s="115"/>
    </row>
    <row r="198" spans="1:116" s="4" customFormat="1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W198" s="116"/>
      <c r="X198" s="115"/>
      <c r="Y198" s="115"/>
      <c r="Z198" s="115"/>
      <c r="AA198" s="115"/>
      <c r="AB198" s="115"/>
      <c r="AC198" s="115"/>
      <c r="AH198" s="116"/>
      <c r="AK198" s="116"/>
      <c r="AL198" s="115"/>
      <c r="AM198" s="115"/>
      <c r="AN198" s="115"/>
      <c r="AO198" s="115"/>
      <c r="AP198" s="115"/>
      <c r="AX198" s="95"/>
      <c r="AY198" s="115"/>
      <c r="AZ198" s="115"/>
      <c r="BA198" s="115"/>
      <c r="BB198" s="115"/>
      <c r="BC198" s="115"/>
      <c r="BD198" s="35"/>
      <c r="BE198" s="35"/>
      <c r="BF198" s="35"/>
      <c r="BG198" s="35"/>
      <c r="BH198" s="35"/>
      <c r="BI198" s="35"/>
      <c r="BJ198" s="35"/>
      <c r="BK198" s="35"/>
      <c r="BL198" s="115"/>
      <c r="BM198" s="115"/>
      <c r="BN198" s="115"/>
      <c r="BO198" s="115"/>
      <c r="BP198" s="115"/>
      <c r="BQ198" s="95"/>
      <c r="BR198" s="95"/>
      <c r="BS198" s="95"/>
      <c r="BT198" s="95"/>
      <c r="BU198" s="95"/>
      <c r="BV198" s="95"/>
      <c r="BW198" s="115"/>
      <c r="BX198" s="115"/>
      <c r="BY198" s="115"/>
      <c r="BZ198" s="115"/>
      <c r="CA198" s="115"/>
      <c r="CB198" s="115"/>
      <c r="CC198" s="95"/>
      <c r="CD198" s="95"/>
      <c r="CE198" s="95"/>
      <c r="CF198" s="95"/>
      <c r="CG198" s="95"/>
      <c r="CH198" s="95"/>
      <c r="CI198" s="115"/>
      <c r="CJ198" s="115"/>
      <c r="CK198" s="115"/>
      <c r="CL198" s="115"/>
      <c r="CM198" s="115"/>
      <c r="CN198" s="115"/>
      <c r="CO198" s="117"/>
      <c r="CP198" s="117"/>
      <c r="CQ198" s="117"/>
      <c r="CR198" s="117"/>
      <c r="CS198" s="117"/>
      <c r="CT198" s="117"/>
      <c r="CU198" s="118"/>
      <c r="CV198" s="118"/>
      <c r="CW198" s="118"/>
      <c r="CX198" s="118"/>
      <c r="CY198" s="118"/>
      <c r="CZ198" s="118"/>
      <c r="DA198" s="95"/>
      <c r="DB198" s="95"/>
      <c r="DC198" s="95"/>
      <c r="DD198" s="95"/>
      <c r="DE198" s="95"/>
      <c r="DF198" s="95"/>
      <c r="DG198" s="115"/>
      <c r="DH198" s="115"/>
      <c r="DI198" s="115"/>
      <c r="DJ198" s="115"/>
      <c r="DK198" s="115"/>
      <c r="DL198" s="115"/>
    </row>
    <row r="199" spans="1:116" s="4" customFormat="1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W199" s="116"/>
      <c r="X199" s="115"/>
      <c r="Y199" s="115"/>
      <c r="Z199" s="115"/>
      <c r="AA199" s="115"/>
      <c r="AB199" s="115"/>
      <c r="AC199" s="115"/>
      <c r="AH199" s="116"/>
      <c r="AK199" s="116"/>
      <c r="AL199" s="115"/>
      <c r="AM199" s="115"/>
      <c r="AN199" s="115"/>
      <c r="AO199" s="115"/>
      <c r="AP199" s="115"/>
      <c r="AX199" s="95"/>
      <c r="AY199" s="115"/>
      <c r="AZ199" s="115"/>
      <c r="BA199" s="115"/>
      <c r="BB199" s="115"/>
      <c r="BC199" s="115"/>
      <c r="BD199" s="35"/>
      <c r="BE199" s="35"/>
      <c r="BF199" s="35"/>
      <c r="BG199" s="35"/>
      <c r="BH199" s="35"/>
      <c r="BI199" s="35"/>
      <c r="BJ199" s="35"/>
      <c r="BK199" s="35"/>
      <c r="BL199" s="115"/>
      <c r="BM199" s="115"/>
      <c r="BN199" s="115"/>
      <c r="BO199" s="115"/>
      <c r="BP199" s="115"/>
      <c r="BQ199" s="95"/>
      <c r="BR199" s="95"/>
      <c r="BS199" s="95"/>
      <c r="BT199" s="95"/>
      <c r="BU199" s="95"/>
      <c r="BV199" s="95"/>
      <c r="BW199" s="115"/>
      <c r="BX199" s="115"/>
      <c r="BY199" s="115"/>
      <c r="BZ199" s="115"/>
      <c r="CA199" s="115"/>
      <c r="CB199" s="115"/>
      <c r="CC199" s="95"/>
      <c r="CD199" s="95"/>
      <c r="CE199" s="95"/>
      <c r="CF199" s="95"/>
      <c r="CG199" s="95"/>
      <c r="CH199" s="95"/>
      <c r="CI199" s="115"/>
      <c r="CJ199" s="115"/>
      <c r="CK199" s="115"/>
      <c r="CL199" s="115"/>
      <c r="CM199" s="115"/>
      <c r="CN199" s="115"/>
      <c r="CO199" s="117"/>
      <c r="CP199" s="117"/>
      <c r="CQ199" s="117"/>
      <c r="CR199" s="117"/>
      <c r="CS199" s="117"/>
      <c r="CT199" s="117"/>
      <c r="CU199" s="118"/>
      <c r="CV199" s="118"/>
      <c r="CW199" s="118"/>
      <c r="CX199" s="118"/>
      <c r="CY199" s="118"/>
      <c r="CZ199" s="118"/>
      <c r="DA199" s="95"/>
      <c r="DB199" s="95"/>
      <c r="DC199" s="95"/>
      <c r="DD199" s="95"/>
      <c r="DE199" s="95"/>
      <c r="DF199" s="95"/>
      <c r="DG199" s="115"/>
      <c r="DH199" s="115"/>
      <c r="DI199" s="115"/>
      <c r="DJ199" s="115"/>
      <c r="DK199" s="115"/>
      <c r="DL199" s="115"/>
    </row>
    <row r="200" spans="1:116" s="4" customFormat="1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W200" s="116"/>
      <c r="X200" s="115"/>
      <c r="Y200" s="115"/>
      <c r="Z200" s="115"/>
      <c r="AA200" s="115"/>
      <c r="AB200" s="115"/>
      <c r="AC200" s="115"/>
      <c r="AH200" s="116"/>
      <c r="AK200" s="116"/>
      <c r="AL200" s="115"/>
      <c r="AM200" s="115"/>
      <c r="AN200" s="115"/>
      <c r="AO200" s="115"/>
      <c r="AP200" s="115"/>
      <c r="AX200" s="95"/>
      <c r="AY200" s="115"/>
      <c r="AZ200" s="115"/>
      <c r="BA200" s="115"/>
      <c r="BB200" s="115"/>
      <c r="BC200" s="115"/>
      <c r="BD200" s="35"/>
      <c r="BE200" s="35"/>
      <c r="BF200" s="35"/>
      <c r="BG200" s="35"/>
      <c r="BH200" s="35"/>
      <c r="BI200" s="35"/>
      <c r="BJ200" s="35"/>
      <c r="BK200" s="35"/>
      <c r="BL200" s="115"/>
      <c r="BM200" s="115"/>
      <c r="BN200" s="115"/>
      <c r="BO200" s="115"/>
      <c r="BP200" s="115"/>
      <c r="BQ200" s="95"/>
      <c r="BR200" s="95"/>
      <c r="BS200" s="95"/>
      <c r="BT200" s="95"/>
      <c r="BU200" s="95"/>
      <c r="BV200" s="95"/>
      <c r="BW200" s="115"/>
      <c r="BX200" s="115"/>
      <c r="BY200" s="115"/>
      <c r="BZ200" s="115"/>
      <c r="CA200" s="115"/>
      <c r="CB200" s="115"/>
      <c r="CC200" s="95"/>
      <c r="CD200" s="95"/>
      <c r="CE200" s="95"/>
      <c r="CF200" s="95"/>
      <c r="CG200" s="95"/>
      <c r="CH200" s="95"/>
      <c r="CI200" s="115"/>
      <c r="CJ200" s="115"/>
      <c r="CK200" s="115"/>
      <c r="CL200" s="115"/>
      <c r="CM200" s="115"/>
      <c r="CN200" s="115"/>
      <c r="CO200" s="117"/>
      <c r="CP200" s="117"/>
      <c r="CQ200" s="117"/>
      <c r="CR200" s="117"/>
      <c r="CS200" s="117"/>
      <c r="CT200" s="117"/>
      <c r="CU200" s="118"/>
      <c r="CV200" s="118"/>
      <c r="CW200" s="118"/>
      <c r="CX200" s="118"/>
      <c r="CY200" s="118"/>
      <c r="CZ200" s="118"/>
      <c r="DA200" s="95"/>
      <c r="DB200" s="95"/>
      <c r="DC200" s="95"/>
      <c r="DD200" s="95"/>
      <c r="DE200" s="95"/>
      <c r="DF200" s="95"/>
      <c r="DG200" s="115"/>
      <c r="DH200" s="115"/>
      <c r="DI200" s="115"/>
      <c r="DJ200" s="115"/>
      <c r="DK200" s="115"/>
      <c r="DL200" s="115"/>
    </row>
    <row r="201" spans="1:116" s="4" customFormat="1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W201" s="116"/>
      <c r="X201" s="115"/>
      <c r="Y201" s="115"/>
      <c r="Z201" s="115"/>
      <c r="AA201" s="115"/>
      <c r="AB201" s="115"/>
      <c r="AC201" s="115"/>
      <c r="AH201" s="116"/>
      <c r="AK201" s="116"/>
      <c r="AL201" s="115"/>
      <c r="AM201" s="115"/>
      <c r="AN201" s="115"/>
      <c r="AO201" s="115"/>
      <c r="AP201" s="115"/>
      <c r="AX201" s="95"/>
      <c r="AY201" s="115"/>
      <c r="AZ201" s="115"/>
      <c r="BA201" s="115"/>
      <c r="BB201" s="115"/>
      <c r="BC201" s="115"/>
      <c r="BD201" s="35"/>
      <c r="BE201" s="35"/>
      <c r="BF201" s="35"/>
      <c r="BG201" s="35"/>
      <c r="BH201" s="35"/>
      <c r="BI201" s="35"/>
      <c r="BJ201" s="35"/>
      <c r="BK201" s="35"/>
      <c r="BL201" s="115"/>
      <c r="BM201" s="115"/>
      <c r="BN201" s="115"/>
      <c r="BO201" s="115"/>
      <c r="BP201" s="115"/>
      <c r="BQ201" s="95"/>
      <c r="BR201" s="95"/>
      <c r="BS201" s="95"/>
      <c r="BT201" s="95"/>
      <c r="BU201" s="95"/>
      <c r="BV201" s="95"/>
      <c r="BW201" s="115"/>
      <c r="BX201" s="115"/>
      <c r="BY201" s="115"/>
      <c r="BZ201" s="115"/>
      <c r="CA201" s="115"/>
      <c r="CB201" s="115"/>
      <c r="CC201" s="95"/>
      <c r="CD201" s="95"/>
      <c r="CE201" s="95"/>
      <c r="CF201" s="95"/>
      <c r="CG201" s="95"/>
      <c r="CH201" s="95"/>
      <c r="CI201" s="115"/>
      <c r="CJ201" s="115"/>
      <c r="CK201" s="115"/>
      <c r="CL201" s="115"/>
      <c r="CM201" s="115"/>
      <c r="CN201" s="115"/>
      <c r="CO201" s="117"/>
      <c r="CP201" s="117"/>
      <c r="CQ201" s="117"/>
      <c r="CR201" s="117"/>
      <c r="CS201" s="117"/>
      <c r="CT201" s="117"/>
      <c r="CU201" s="118"/>
      <c r="CV201" s="118"/>
      <c r="CW201" s="118"/>
      <c r="CX201" s="118"/>
      <c r="CY201" s="118"/>
      <c r="CZ201" s="118"/>
      <c r="DA201" s="95"/>
      <c r="DB201" s="95"/>
      <c r="DC201" s="95"/>
      <c r="DD201" s="95"/>
      <c r="DE201" s="95"/>
      <c r="DF201" s="95"/>
      <c r="DG201" s="115"/>
      <c r="DH201" s="115"/>
      <c r="DI201" s="115"/>
      <c r="DJ201" s="115"/>
      <c r="DK201" s="115"/>
      <c r="DL201" s="115"/>
    </row>
    <row r="202" spans="1:116" s="4" customFormat="1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W202" s="116"/>
      <c r="X202" s="115"/>
      <c r="Y202" s="115"/>
      <c r="Z202" s="115"/>
      <c r="AA202" s="115"/>
      <c r="AB202" s="115"/>
      <c r="AC202" s="115"/>
      <c r="AH202" s="116"/>
      <c r="AK202" s="116"/>
      <c r="AL202" s="115"/>
      <c r="AM202" s="115"/>
      <c r="AN202" s="115"/>
      <c r="AO202" s="115"/>
      <c r="AP202" s="115"/>
      <c r="AX202" s="95"/>
      <c r="AY202" s="115"/>
      <c r="AZ202" s="115"/>
      <c r="BA202" s="115"/>
      <c r="BB202" s="115"/>
      <c r="BC202" s="115"/>
      <c r="BD202" s="35"/>
      <c r="BE202" s="35"/>
      <c r="BF202" s="35"/>
      <c r="BG202" s="35"/>
      <c r="BH202" s="35"/>
      <c r="BI202" s="35"/>
      <c r="BJ202" s="35"/>
      <c r="BK202" s="35"/>
      <c r="BL202" s="115"/>
      <c r="BM202" s="115"/>
      <c r="BN202" s="115"/>
      <c r="BO202" s="115"/>
      <c r="BP202" s="115"/>
      <c r="BQ202" s="95"/>
      <c r="BR202" s="95"/>
      <c r="BS202" s="95"/>
      <c r="BT202" s="95"/>
      <c r="BU202" s="95"/>
      <c r="BV202" s="95"/>
      <c r="BW202" s="115"/>
      <c r="BX202" s="115"/>
      <c r="BY202" s="115"/>
      <c r="BZ202" s="115"/>
      <c r="CA202" s="115"/>
      <c r="CB202" s="115"/>
      <c r="CC202" s="95"/>
      <c r="CD202" s="95"/>
      <c r="CE202" s="95"/>
      <c r="CF202" s="95"/>
      <c r="CG202" s="95"/>
      <c r="CH202" s="95"/>
      <c r="CI202" s="115"/>
      <c r="CJ202" s="115"/>
      <c r="CK202" s="115"/>
      <c r="CL202" s="115"/>
      <c r="CM202" s="115"/>
      <c r="CN202" s="115"/>
      <c r="CO202" s="117"/>
      <c r="CP202" s="117"/>
      <c r="CQ202" s="117"/>
      <c r="CR202" s="117"/>
      <c r="CS202" s="117"/>
      <c r="CT202" s="117"/>
      <c r="CU202" s="118"/>
      <c r="CV202" s="118"/>
      <c r="CW202" s="118"/>
      <c r="CX202" s="118"/>
      <c r="CY202" s="118"/>
      <c r="CZ202" s="118"/>
      <c r="DA202" s="95"/>
      <c r="DB202" s="95"/>
      <c r="DC202" s="95"/>
      <c r="DD202" s="95"/>
      <c r="DE202" s="95"/>
      <c r="DF202" s="95"/>
      <c r="DG202" s="115"/>
      <c r="DH202" s="115"/>
      <c r="DI202" s="115"/>
      <c r="DJ202" s="115"/>
      <c r="DK202" s="115"/>
      <c r="DL202" s="115"/>
    </row>
    <row r="203" spans="1:116" s="4" customFormat="1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W203" s="116"/>
      <c r="X203" s="115"/>
      <c r="Y203" s="115"/>
      <c r="Z203" s="115"/>
      <c r="AA203" s="115"/>
      <c r="AB203" s="115"/>
      <c r="AC203" s="115"/>
      <c r="AH203" s="116"/>
      <c r="AK203" s="116"/>
      <c r="AL203" s="115"/>
      <c r="AM203" s="115"/>
      <c r="AN203" s="115"/>
      <c r="AO203" s="115"/>
      <c r="AP203" s="115"/>
      <c r="AX203" s="95"/>
      <c r="AY203" s="115"/>
      <c r="AZ203" s="115"/>
      <c r="BA203" s="115"/>
      <c r="BB203" s="115"/>
      <c r="BC203" s="115"/>
      <c r="BD203" s="35"/>
      <c r="BE203" s="35"/>
      <c r="BF203" s="35"/>
      <c r="BG203" s="35"/>
      <c r="BH203" s="35"/>
      <c r="BI203" s="35"/>
      <c r="BJ203" s="35"/>
      <c r="BK203" s="35"/>
      <c r="BL203" s="115"/>
      <c r="BM203" s="115"/>
      <c r="BN203" s="115"/>
      <c r="BO203" s="115"/>
      <c r="BP203" s="115"/>
      <c r="BQ203" s="95"/>
      <c r="BR203" s="95"/>
      <c r="BS203" s="95"/>
      <c r="BT203" s="95"/>
      <c r="BU203" s="95"/>
      <c r="BV203" s="95"/>
      <c r="BW203" s="115"/>
      <c r="BX203" s="115"/>
      <c r="BY203" s="115"/>
      <c r="BZ203" s="115"/>
      <c r="CA203" s="115"/>
      <c r="CB203" s="115"/>
      <c r="CC203" s="95"/>
      <c r="CD203" s="95"/>
      <c r="CE203" s="95"/>
      <c r="CF203" s="95"/>
      <c r="CG203" s="95"/>
      <c r="CH203" s="95"/>
      <c r="CI203" s="115"/>
      <c r="CJ203" s="115"/>
      <c r="CK203" s="115"/>
      <c r="CL203" s="115"/>
      <c r="CM203" s="115"/>
      <c r="CN203" s="115"/>
      <c r="CO203" s="117"/>
      <c r="CP203" s="117"/>
      <c r="CQ203" s="117"/>
      <c r="CR203" s="117"/>
      <c r="CS203" s="117"/>
      <c r="CT203" s="117"/>
      <c r="CU203" s="118"/>
      <c r="CV203" s="118"/>
      <c r="CW203" s="118"/>
      <c r="CX203" s="118"/>
      <c r="CY203" s="118"/>
      <c r="CZ203" s="118"/>
      <c r="DA203" s="95"/>
      <c r="DB203" s="95"/>
      <c r="DC203" s="95"/>
      <c r="DD203" s="95"/>
      <c r="DE203" s="95"/>
      <c r="DF203" s="95"/>
      <c r="DG203" s="115"/>
      <c r="DH203" s="115"/>
      <c r="DI203" s="115"/>
      <c r="DJ203" s="115"/>
      <c r="DK203" s="115"/>
      <c r="DL203" s="115"/>
    </row>
    <row r="204" spans="1:116" s="4" customFormat="1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W204" s="116"/>
      <c r="X204" s="115"/>
      <c r="Y204" s="115"/>
      <c r="Z204" s="115"/>
      <c r="AA204" s="115"/>
      <c r="AB204" s="115"/>
      <c r="AC204" s="115"/>
      <c r="AH204" s="116"/>
      <c r="AK204" s="116"/>
      <c r="AL204" s="115"/>
      <c r="AM204" s="115"/>
      <c r="AN204" s="115"/>
      <c r="AO204" s="115"/>
      <c r="AP204" s="115"/>
      <c r="AX204" s="95"/>
      <c r="AY204" s="115"/>
      <c r="AZ204" s="115"/>
      <c r="BA204" s="115"/>
      <c r="BB204" s="115"/>
      <c r="BC204" s="115"/>
      <c r="BD204" s="35"/>
      <c r="BE204" s="35"/>
      <c r="BF204" s="35"/>
      <c r="BG204" s="35"/>
      <c r="BH204" s="35"/>
      <c r="BI204" s="35"/>
      <c r="BJ204" s="35"/>
      <c r="BK204" s="35"/>
      <c r="BL204" s="115"/>
      <c r="BM204" s="115"/>
      <c r="BN204" s="115"/>
      <c r="BO204" s="115"/>
      <c r="BP204" s="115"/>
      <c r="BQ204" s="95"/>
      <c r="BR204" s="95"/>
      <c r="BS204" s="95"/>
      <c r="BT204" s="95"/>
      <c r="BU204" s="95"/>
      <c r="BV204" s="95"/>
      <c r="BW204" s="115"/>
      <c r="BX204" s="115"/>
      <c r="BY204" s="115"/>
      <c r="BZ204" s="115"/>
      <c r="CA204" s="115"/>
      <c r="CB204" s="115"/>
      <c r="CC204" s="95"/>
      <c r="CD204" s="95"/>
      <c r="CE204" s="95"/>
      <c r="CF204" s="95"/>
      <c r="CG204" s="95"/>
      <c r="CH204" s="95"/>
      <c r="CI204" s="115"/>
      <c r="CJ204" s="115"/>
      <c r="CK204" s="115"/>
      <c r="CL204" s="115"/>
      <c r="CM204" s="115"/>
      <c r="CN204" s="115"/>
      <c r="CO204" s="117"/>
      <c r="CP204" s="117"/>
      <c r="CQ204" s="117"/>
      <c r="CR204" s="117"/>
      <c r="CS204" s="117"/>
      <c r="CT204" s="117"/>
      <c r="CU204" s="118"/>
      <c r="CV204" s="118"/>
      <c r="CW204" s="118"/>
      <c r="CX204" s="118"/>
      <c r="CY204" s="118"/>
      <c r="CZ204" s="118"/>
      <c r="DA204" s="95"/>
      <c r="DB204" s="95"/>
      <c r="DC204" s="95"/>
      <c r="DD204" s="95"/>
      <c r="DE204" s="95"/>
      <c r="DF204" s="95"/>
      <c r="DG204" s="115"/>
      <c r="DH204" s="115"/>
      <c r="DI204" s="115"/>
      <c r="DJ204" s="115"/>
      <c r="DK204" s="115"/>
      <c r="DL204" s="115"/>
    </row>
  </sheetData>
  <conditionalFormatting sqref="DM4:DZ59">
    <cfRule type="cellIs" dxfId="1" priority="4" stopIfTrue="1" operator="greaterThanOrEqual">
      <formula>0.05</formula>
    </cfRule>
  </conditionalFormatting>
  <conditionalFormatting sqref="DM60:DZ63">
    <cfRule type="cellIs" dxfId="0" priority="3" stopIfTrue="1" operator="greaterThanOrEqual">
      <formula>0.05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Table 29</vt:lpstr>
      <vt:lpstr>Table 30</vt:lpstr>
      <vt:lpstr>PopAge Data</vt:lpstr>
      <vt:lpstr>EnrollAge Data</vt:lpstr>
      <vt:lpstr>Online-Only Colleges</vt:lpstr>
      <vt:lpstr>Enrollment Distribution by Age</vt:lpstr>
      <vt:lpstr>'Table 29'!Print_Area</vt:lpstr>
      <vt:lpstr>'Table 30'!Print_Area</vt:lpstr>
    </vt:vector>
  </TitlesOfParts>
  <Company>SREB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jmarks</dc:creator>
  <cp:lastModifiedBy>Information Systems Admin</cp:lastModifiedBy>
  <cp:lastPrinted>2013-03-28T19:31:28Z</cp:lastPrinted>
  <dcterms:created xsi:type="dcterms:W3CDTF">1999-03-02T13:58:47Z</dcterms:created>
  <dcterms:modified xsi:type="dcterms:W3CDTF">2015-10-29T14:19:13Z</dcterms:modified>
</cp:coreProperties>
</file>