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/>
  <mc:AlternateContent xmlns:mc="http://schemas.openxmlformats.org/markup-compatibility/2006">
    <mc:Choice Requires="x15">
      <x15ac:absPath xmlns:x15ac="http://schemas.microsoft.com/office/spreadsheetml/2010/11/ac" url="I:\FactBooks\5_FacultyAdms\"/>
    </mc:Choice>
  </mc:AlternateContent>
  <bookViews>
    <workbookView xWindow="-15" yWindow="-15" windowWidth="9600" windowHeight="8595"/>
  </bookViews>
  <sheets>
    <sheet name="TABLE 84 (83)" sheetId="9" r:id="rId1"/>
    <sheet name="TABLE 86 (85)" sheetId="10" r:id="rId2"/>
    <sheet name="Salary DATA" sheetId="1" r:id="rId3"/>
    <sheet name="All Ranks Constant $" sheetId="6" r:id="rId4"/>
    <sheet name="All Ranks Constant $ OLD" sheetId="11" r:id="rId5"/>
  </sheets>
  <definedNames>
    <definedName name="_Key1" hidden="1">'Salary DATA'!$A$12</definedName>
    <definedName name="_Order1" hidden="1">255</definedName>
    <definedName name="A">'Salary DATA'!$U$5</definedName>
    <definedName name="DATA">'Salary DATA'!$A$1</definedName>
    <definedName name="NOTE" localSheetId="0">#REF!</definedName>
    <definedName name="NOTE" localSheetId="1">#REF!</definedName>
    <definedName name="NOTE">'TABLE 86 (85)'!$P$38:$IK$8167</definedName>
    <definedName name="_xlnm.Print_Area" localSheetId="2">'Salary DATA'!$A$1:$EI$27</definedName>
    <definedName name="_xlnm.Print_Area" localSheetId="0">'TABLE 84 (83)'!$A$1:$I$73</definedName>
    <definedName name="_xlnm.Print_Area" localSheetId="1">'TABLE 86 (85)'!$A$1:$L$72</definedName>
    <definedName name="_xlnm.Print_Titles" localSheetId="2">'Salary DATA'!$A:$A</definedName>
    <definedName name="TABLE" localSheetId="4">#REF!</definedName>
    <definedName name="TABLE" localSheetId="1">'TABLE 86 (85)'!$A$1:$L$76</definedName>
    <definedName name="TABLE">#REF!</definedName>
  </definedNames>
  <calcPr calcId="171027"/>
</workbook>
</file>

<file path=xl/calcChain.xml><?xml version="1.0" encoding="utf-8"?>
<calcChain xmlns="http://schemas.openxmlformats.org/spreadsheetml/2006/main">
  <c r="I66" i="6" l="1"/>
  <c r="H66" i="6"/>
  <c r="G66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7" i="6"/>
  <c r="I6" i="6"/>
  <c r="I5" i="6"/>
  <c r="I4" i="6"/>
  <c r="I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7" i="6"/>
  <c r="H6" i="6"/>
  <c r="H5" i="6"/>
  <c r="H4" i="6"/>
  <c r="H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7" i="6"/>
  <c r="G6" i="6"/>
  <c r="G5" i="6"/>
  <c r="G4" i="6"/>
  <c r="G3" i="6"/>
  <c r="H66" i="11"/>
  <c r="G66" i="11"/>
  <c r="I62" i="11"/>
  <c r="H62" i="11"/>
  <c r="G62" i="11"/>
  <c r="D62" i="11"/>
  <c r="C62" i="11"/>
  <c r="B62" i="11"/>
  <c r="I61" i="11"/>
  <c r="H61" i="11"/>
  <c r="G61" i="11"/>
  <c r="D61" i="11"/>
  <c r="C61" i="11"/>
  <c r="B61" i="11"/>
  <c r="I60" i="11"/>
  <c r="H60" i="11"/>
  <c r="G60" i="11"/>
  <c r="D60" i="11"/>
  <c r="C60" i="11"/>
  <c r="B60" i="11"/>
  <c r="I59" i="11"/>
  <c r="H59" i="11"/>
  <c r="G59" i="11"/>
  <c r="D59" i="11"/>
  <c r="C59" i="11"/>
  <c r="B59" i="11"/>
  <c r="I58" i="11"/>
  <c r="H58" i="11"/>
  <c r="G58" i="11"/>
  <c r="D58" i="11"/>
  <c r="C58" i="11"/>
  <c r="B58" i="11"/>
  <c r="I57" i="11"/>
  <c r="H57" i="11"/>
  <c r="G57" i="11"/>
  <c r="D57" i="11"/>
  <c r="C57" i="11"/>
  <c r="B57" i="11"/>
  <c r="I56" i="11"/>
  <c r="H56" i="11"/>
  <c r="G56" i="11"/>
  <c r="D56" i="11"/>
  <c r="C56" i="11"/>
  <c r="B56" i="11"/>
  <c r="I55" i="11"/>
  <c r="H55" i="11"/>
  <c r="G55" i="11"/>
  <c r="D55" i="11"/>
  <c r="C55" i="11"/>
  <c r="B55" i="11"/>
  <c r="I54" i="11"/>
  <c r="H54" i="11"/>
  <c r="G54" i="11"/>
  <c r="D54" i="11"/>
  <c r="C54" i="11"/>
  <c r="B54" i="11"/>
  <c r="I53" i="11"/>
  <c r="H53" i="11"/>
  <c r="G53" i="11"/>
  <c r="D53" i="11"/>
  <c r="C53" i="11"/>
  <c r="B53" i="11"/>
  <c r="I52" i="11"/>
  <c r="H52" i="11"/>
  <c r="G52" i="11"/>
  <c r="D52" i="11"/>
  <c r="C52" i="11"/>
  <c r="B52" i="11"/>
  <c r="I51" i="11"/>
  <c r="H51" i="11"/>
  <c r="G51" i="11"/>
  <c r="D51" i="11"/>
  <c r="C51" i="11"/>
  <c r="B51" i="11"/>
  <c r="I50" i="11"/>
  <c r="H50" i="11"/>
  <c r="G50" i="11"/>
  <c r="D50" i="11"/>
  <c r="C50" i="11"/>
  <c r="B50" i="11"/>
  <c r="I49" i="11"/>
  <c r="H49" i="11"/>
  <c r="G49" i="11"/>
  <c r="D49" i="11"/>
  <c r="C49" i="11"/>
  <c r="B49" i="11"/>
  <c r="I48" i="11"/>
  <c r="H48" i="11"/>
  <c r="G48" i="11"/>
  <c r="D48" i="11"/>
  <c r="C48" i="11"/>
  <c r="B48" i="11"/>
  <c r="I47" i="11"/>
  <c r="H47" i="11"/>
  <c r="G47" i="11"/>
  <c r="D47" i="11"/>
  <c r="C47" i="11"/>
  <c r="B47" i="11"/>
  <c r="I46" i="11"/>
  <c r="H46" i="11"/>
  <c r="G46" i="11"/>
  <c r="D46" i="11"/>
  <c r="C46" i="11"/>
  <c r="B46" i="11"/>
  <c r="I45" i="11"/>
  <c r="H45" i="11"/>
  <c r="G45" i="11"/>
  <c r="D45" i="11"/>
  <c r="C45" i="11"/>
  <c r="B45" i="11"/>
  <c r="I44" i="11"/>
  <c r="H44" i="11"/>
  <c r="G44" i="11"/>
  <c r="D44" i="11"/>
  <c r="C44" i="11"/>
  <c r="B44" i="11"/>
  <c r="I43" i="11"/>
  <c r="H43" i="11"/>
  <c r="G43" i="11"/>
  <c r="D43" i="11"/>
  <c r="C43" i="11"/>
  <c r="B43" i="11"/>
  <c r="I42" i="11"/>
  <c r="H42" i="11"/>
  <c r="G42" i="11"/>
  <c r="D42" i="11"/>
  <c r="C42" i="11"/>
  <c r="B42" i="11"/>
  <c r="I41" i="11"/>
  <c r="H41" i="11"/>
  <c r="G41" i="11"/>
  <c r="D41" i="11"/>
  <c r="C41" i="11"/>
  <c r="B41" i="11"/>
  <c r="I40" i="11"/>
  <c r="H40" i="11"/>
  <c r="G40" i="11"/>
  <c r="D40" i="11"/>
  <c r="C40" i="11"/>
  <c r="B40" i="11"/>
  <c r="I39" i="11"/>
  <c r="H39" i="11"/>
  <c r="G39" i="11"/>
  <c r="D39" i="11"/>
  <c r="C39" i="11"/>
  <c r="B39" i="11"/>
  <c r="I38" i="11"/>
  <c r="H38" i="11"/>
  <c r="G38" i="11"/>
  <c r="D38" i="11"/>
  <c r="C38" i="11"/>
  <c r="B38" i="11"/>
  <c r="I37" i="11"/>
  <c r="H37" i="11"/>
  <c r="G37" i="11"/>
  <c r="D37" i="11"/>
  <c r="C37" i="11"/>
  <c r="B37" i="11"/>
  <c r="I36" i="11"/>
  <c r="H36" i="11"/>
  <c r="G36" i="11"/>
  <c r="D36" i="11"/>
  <c r="C36" i="11"/>
  <c r="B36" i="11"/>
  <c r="I35" i="11"/>
  <c r="H35" i="11"/>
  <c r="G35" i="11"/>
  <c r="D35" i="11"/>
  <c r="C35" i="11"/>
  <c r="B35" i="11"/>
  <c r="I34" i="11"/>
  <c r="H34" i="11"/>
  <c r="G34" i="11"/>
  <c r="D34" i="11"/>
  <c r="C34" i="11"/>
  <c r="B34" i="11"/>
  <c r="I33" i="11"/>
  <c r="H33" i="11"/>
  <c r="G33" i="11"/>
  <c r="D33" i="11"/>
  <c r="C33" i="11"/>
  <c r="B33" i="11"/>
  <c r="I32" i="11"/>
  <c r="H32" i="11"/>
  <c r="G32" i="11"/>
  <c r="D32" i="11"/>
  <c r="C32" i="11"/>
  <c r="B32" i="11"/>
  <c r="I31" i="11"/>
  <c r="H31" i="11"/>
  <c r="G31" i="11"/>
  <c r="D31" i="11"/>
  <c r="C31" i="11"/>
  <c r="B31" i="11"/>
  <c r="I30" i="11"/>
  <c r="H30" i="11"/>
  <c r="G30" i="11"/>
  <c r="D30" i="11"/>
  <c r="C30" i="11"/>
  <c r="B30" i="11"/>
  <c r="I29" i="11"/>
  <c r="H29" i="11"/>
  <c r="G29" i="11"/>
  <c r="D29" i="11"/>
  <c r="C29" i="11"/>
  <c r="B29" i="11"/>
  <c r="I28" i="11"/>
  <c r="H28" i="11"/>
  <c r="G28" i="11"/>
  <c r="D28" i="11"/>
  <c r="C28" i="11"/>
  <c r="B28" i="11"/>
  <c r="I27" i="11"/>
  <c r="H27" i="11"/>
  <c r="G27" i="11"/>
  <c r="D27" i="11"/>
  <c r="C27" i="11"/>
  <c r="B27" i="11"/>
  <c r="I26" i="11"/>
  <c r="H26" i="11"/>
  <c r="G26" i="11"/>
  <c r="D26" i="11"/>
  <c r="C26" i="11"/>
  <c r="B26" i="11"/>
  <c r="I25" i="11"/>
  <c r="H25" i="11"/>
  <c r="G25" i="11"/>
  <c r="D25" i="11"/>
  <c r="C25" i="11"/>
  <c r="B25" i="11"/>
  <c r="I24" i="11"/>
  <c r="H24" i="11"/>
  <c r="G24" i="11"/>
  <c r="D24" i="11"/>
  <c r="C24" i="11"/>
  <c r="B24" i="11"/>
  <c r="I23" i="11"/>
  <c r="H23" i="11"/>
  <c r="G23" i="11"/>
  <c r="D23" i="11"/>
  <c r="C23" i="11"/>
  <c r="B23" i="11"/>
  <c r="I22" i="11"/>
  <c r="H22" i="11"/>
  <c r="G22" i="11"/>
  <c r="D22" i="11"/>
  <c r="C22" i="11"/>
  <c r="B22" i="11"/>
  <c r="I21" i="11"/>
  <c r="H21" i="11"/>
  <c r="G21" i="11"/>
  <c r="D21" i="11"/>
  <c r="C21" i="11"/>
  <c r="B21" i="11"/>
  <c r="I20" i="11"/>
  <c r="H20" i="11"/>
  <c r="G20" i="11"/>
  <c r="D20" i="11"/>
  <c r="C20" i="11"/>
  <c r="B20" i="11"/>
  <c r="I19" i="11"/>
  <c r="H19" i="11"/>
  <c r="G19" i="11"/>
  <c r="D19" i="11"/>
  <c r="C19" i="11"/>
  <c r="B19" i="11"/>
  <c r="I18" i="11"/>
  <c r="H18" i="11"/>
  <c r="G18" i="11"/>
  <c r="D18" i="11"/>
  <c r="C18" i="11"/>
  <c r="B18" i="11"/>
  <c r="I17" i="11"/>
  <c r="H17" i="11"/>
  <c r="G17" i="11"/>
  <c r="D17" i="11"/>
  <c r="C17" i="11"/>
  <c r="B17" i="11"/>
  <c r="I16" i="11"/>
  <c r="H16" i="11"/>
  <c r="G16" i="11"/>
  <c r="D16" i="11"/>
  <c r="C16" i="11"/>
  <c r="B16" i="11"/>
  <c r="I15" i="11"/>
  <c r="H15" i="11"/>
  <c r="G15" i="11"/>
  <c r="D15" i="11"/>
  <c r="C15" i="11"/>
  <c r="B15" i="11"/>
  <c r="I14" i="11"/>
  <c r="H14" i="11"/>
  <c r="G14" i="11"/>
  <c r="D14" i="11"/>
  <c r="C14" i="11"/>
  <c r="B14" i="11"/>
  <c r="I13" i="11"/>
  <c r="H13" i="11"/>
  <c r="G13" i="11"/>
  <c r="D13" i="11"/>
  <c r="C13" i="11"/>
  <c r="B13" i="11"/>
  <c r="I12" i="11"/>
  <c r="H12" i="11"/>
  <c r="G12" i="11"/>
  <c r="D12" i="11"/>
  <c r="C12" i="11"/>
  <c r="B12" i="11"/>
  <c r="I11" i="11"/>
  <c r="H11" i="11"/>
  <c r="G11" i="11"/>
  <c r="D11" i="11"/>
  <c r="C11" i="11"/>
  <c r="B11" i="11"/>
  <c r="I10" i="11"/>
  <c r="H10" i="11"/>
  <c r="G10" i="11"/>
  <c r="D10" i="11"/>
  <c r="C10" i="11"/>
  <c r="B10" i="11"/>
  <c r="I9" i="11"/>
  <c r="H9" i="11"/>
  <c r="G9" i="11"/>
  <c r="D9" i="11"/>
  <c r="C9" i="11"/>
  <c r="B9" i="11"/>
  <c r="I7" i="11"/>
  <c r="H7" i="11"/>
  <c r="G7" i="11"/>
  <c r="D7" i="11"/>
  <c r="C7" i="11"/>
  <c r="B7" i="11"/>
  <c r="I6" i="11"/>
  <c r="H6" i="11"/>
  <c r="G6" i="11"/>
  <c r="D6" i="11"/>
  <c r="C6" i="11"/>
  <c r="B6" i="11"/>
  <c r="I5" i="11"/>
  <c r="H5" i="11"/>
  <c r="G5" i="11"/>
  <c r="D5" i="11"/>
  <c r="C5" i="11"/>
  <c r="B5" i="11"/>
  <c r="I4" i="11"/>
  <c r="H4" i="11"/>
  <c r="G4" i="11"/>
  <c r="D4" i="11"/>
  <c r="C4" i="11"/>
  <c r="B4" i="11"/>
  <c r="I3" i="11"/>
  <c r="H3" i="11"/>
  <c r="G3" i="11"/>
  <c r="D3" i="11"/>
  <c r="C3" i="11"/>
  <c r="B3" i="11"/>
  <c r="D62" i="6" l="1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7" i="6"/>
  <c r="D6" i="6"/>
  <c r="D5" i="6"/>
  <c r="D4" i="6"/>
  <c r="D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7" i="6"/>
  <c r="C6" i="6"/>
  <c r="C5" i="6"/>
  <c r="C4" i="6"/>
  <c r="C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7" i="6"/>
  <c r="B6" i="6"/>
  <c r="B5" i="6"/>
  <c r="B4" i="6"/>
  <c r="B3" i="6"/>
  <c r="L66" i="10" l="1"/>
  <c r="L65" i="10"/>
  <c r="L64" i="10"/>
  <c r="L63" i="10"/>
  <c r="L62" i="10"/>
  <c r="L61" i="10"/>
  <c r="L60" i="10"/>
  <c r="L59" i="10"/>
  <c r="L58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9" i="10"/>
  <c r="L8" i="10"/>
  <c r="K67" i="10"/>
  <c r="K66" i="10"/>
  <c r="K65" i="10"/>
  <c r="K64" i="10"/>
  <c r="K63" i="10"/>
  <c r="K62" i="10"/>
  <c r="K61" i="10"/>
  <c r="K60" i="10"/>
  <c r="K59" i="10"/>
  <c r="K58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9" i="10"/>
  <c r="K8" i="10"/>
  <c r="J67" i="10"/>
  <c r="J66" i="10"/>
  <c r="J65" i="10"/>
  <c r="J64" i="10"/>
  <c r="J63" i="10"/>
  <c r="J62" i="10"/>
  <c r="J61" i="10"/>
  <c r="J60" i="10"/>
  <c r="J59" i="10"/>
  <c r="J58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9" i="10"/>
  <c r="J8" i="10"/>
  <c r="I67" i="10"/>
  <c r="I66" i="10"/>
  <c r="I65" i="10"/>
  <c r="I64" i="10"/>
  <c r="I63" i="10"/>
  <c r="I62" i="10"/>
  <c r="I61" i="10"/>
  <c r="I60" i="10"/>
  <c r="I59" i="10"/>
  <c r="I58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9" i="10"/>
  <c r="I8" i="10"/>
  <c r="H67" i="10"/>
  <c r="H66" i="10"/>
  <c r="H65" i="10"/>
  <c r="H64" i="10"/>
  <c r="H63" i="10"/>
  <c r="H62" i="10"/>
  <c r="H61" i="10"/>
  <c r="H60" i="10"/>
  <c r="H59" i="10"/>
  <c r="H58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9" i="10"/>
  <c r="H8" i="10"/>
  <c r="G67" i="10"/>
  <c r="G66" i="10"/>
  <c r="G65" i="10"/>
  <c r="G64" i="10"/>
  <c r="G63" i="10"/>
  <c r="G62" i="10"/>
  <c r="G61" i="10"/>
  <c r="G60" i="10"/>
  <c r="G59" i="10"/>
  <c r="G58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9" i="10"/>
  <c r="G8" i="10"/>
  <c r="F67" i="10"/>
  <c r="F66" i="10"/>
  <c r="F65" i="10"/>
  <c r="F64" i="10"/>
  <c r="F63" i="10"/>
  <c r="F62" i="10"/>
  <c r="F61" i="10"/>
  <c r="F60" i="10"/>
  <c r="F59" i="10"/>
  <c r="F58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9" i="10"/>
  <c r="F8" i="10"/>
  <c r="E67" i="10"/>
  <c r="E66" i="10"/>
  <c r="E65" i="10"/>
  <c r="E64" i="10"/>
  <c r="E63" i="10"/>
  <c r="E62" i="10"/>
  <c r="E61" i="10"/>
  <c r="E60" i="10"/>
  <c r="E59" i="10"/>
  <c r="E58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9" i="10"/>
  <c r="E8" i="10"/>
  <c r="D67" i="10"/>
  <c r="D66" i="10"/>
  <c r="D65" i="10"/>
  <c r="D64" i="10"/>
  <c r="D63" i="10"/>
  <c r="D62" i="10"/>
  <c r="D61" i="10"/>
  <c r="D60" i="10"/>
  <c r="D59" i="10"/>
  <c r="D58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9" i="10"/>
  <c r="D8" i="10"/>
  <c r="C67" i="10"/>
  <c r="C66" i="10"/>
  <c r="C65" i="10"/>
  <c r="C64" i="10"/>
  <c r="C63" i="10"/>
  <c r="C62" i="10"/>
  <c r="C61" i="10"/>
  <c r="C60" i="10"/>
  <c r="C59" i="10"/>
  <c r="C58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9" i="10"/>
  <c r="C8" i="10"/>
  <c r="I66" i="9"/>
  <c r="I65" i="9"/>
  <c r="I64" i="9"/>
  <c r="I63" i="9"/>
  <c r="I62" i="9"/>
  <c r="I61" i="9"/>
  <c r="I60" i="9"/>
  <c r="I59" i="9"/>
  <c r="I58" i="9"/>
  <c r="I55" i="9"/>
  <c r="I54" i="9"/>
  <c r="I53" i="9"/>
  <c r="I52" i="9"/>
  <c r="I51" i="9"/>
  <c r="I50" i="9"/>
  <c r="I49" i="9"/>
  <c r="I48" i="9"/>
  <c r="I47" i="9"/>
  <c r="I46" i="9"/>
  <c r="I45" i="9"/>
  <c r="I44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H66" i="9"/>
  <c r="H65" i="9"/>
  <c r="H64" i="9"/>
  <c r="H63" i="9"/>
  <c r="H62" i="9"/>
  <c r="H61" i="9"/>
  <c r="H60" i="9"/>
  <c r="H59" i="9"/>
  <c r="H58" i="9"/>
  <c r="H55" i="9"/>
  <c r="H54" i="9"/>
  <c r="H53" i="9"/>
  <c r="H52" i="9"/>
  <c r="H51" i="9"/>
  <c r="H50" i="9"/>
  <c r="H49" i="9"/>
  <c r="H48" i="9"/>
  <c r="H47" i="9"/>
  <c r="H46" i="9"/>
  <c r="H45" i="9"/>
  <c r="H44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F67" i="9"/>
  <c r="F66" i="9"/>
  <c r="F65" i="9"/>
  <c r="F64" i="9"/>
  <c r="F63" i="9"/>
  <c r="F62" i="9"/>
  <c r="F61" i="9"/>
  <c r="F60" i="9"/>
  <c r="F59" i="9"/>
  <c r="F58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9" i="9"/>
  <c r="G67" i="9"/>
  <c r="G66" i="9"/>
  <c r="G65" i="9"/>
  <c r="G64" i="9"/>
  <c r="G63" i="9"/>
  <c r="G62" i="9"/>
  <c r="G61" i="9"/>
  <c r="G60" i="9"/>
  <c r="G59" i="9"/>
  <c r="G58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9" i="9"/>
  <c r="D67" i="9"/>
  <c r="D66" i="9"/>
  <c r="D65" i="9"/>
  <c r="D64" i="9"/>
  <c r="D63" i="9"/>
  <c r="D62" i="9"/>
  <c r="D61" i="9"/>
  <c r="D60" i="9"/>
  <c r="D59" i="9"/>
  <c r="D58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9" i="9"/>
  <c r="D8" i="9"/>
  <c r="C67" i="9"/>
  <c r="C66" i="9"/>
  <c r="C65" i="9"/>
  <c r="C64" i="9"/>
  <c r="C63" i="9"/>
  <c r="C62" i="9"/>
  <c r="C61" i="9"/>
  <c r="C60" i="9"/>
  <c r="C59" i="9"/>
  <c r="C58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9" i="9"/>
  <c r="C8" i="9"/>
  <c r="E8" i="9" l="1"/>
  <c r="E27" i="9"/>
  <c r="E42" i="9"/>
  <c r="E56" i="9"/>
  <c r="E9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4" i="9"/>
  <c r="E45" i="9"/>
  <c r="E46" i="9"/>
  <c r="E47" i="9"/>
  <c r="E48" i="9"/>
  <c r="E49" i="9"/>
  <c r="E50" i="9"/>
  <c r="E51" i="9"/>
  <c r="E52" i="9"/>
  <c r="E53" i="9"/>
  <c r="E54" i="9"/>
  <c r="E55" i="9"/>
  <c r="E58" i="9"/>
  <c r="E59" i="9"/>
  <c r="E60" i="9"/>
  <c r="E61" i="9"/>
  <c r="E62" i="9"/>
  <c r="E63" i="9"/>
  <c r="E64" i="9"/>
  <c r="E65" i="9"/>
  <c r="E66" i="9"/>
  <c r="E67" i="9"/>
  <c r="EO11" i="1" l="1"/>
  <c r="EP11" i="1"/>
  <c r="DO11" i="1"/>
  <c r="CN11" i="1"/>
  <c r="AK11" i="1"/>
  <c r="AL11" i="1"/>
  <c r="BL11" i="1" l="1"/>
  <c r="BM11" i="1"/>
  <c r="DN11" i="1" l="1"/>
  <c r="CM11" i="1" l="1"/>
  <c r="L67" i="10" l="1"/>
  <c r="BK11" i="1"/>
  <c r="EN11" i="1"/>
  <c r="DM11" i="1"/>
  <c r="CL11" i="1"/>
  <c r="AJ11" i="1"/>
  <c r="AI11" i="1" l="1"/>
  <c r="BJ11" i="1"/>
  <c r="CK11" i="1"/>
  <c r="DL11" i="1"/>
  <c r="EM11" i="1"/>
  <c r="D43" i="10" l="1"/>
  <c r="E28" i="10" l="1"/>
  <c r="F10" i="10"/>
  <c r="G10" i="10"/>
  <c r="G57" i="10"/>
  <c r="G43" i="10"/>
  <c r="G28" i="10"/>
  <c r="F43" i="10"/>
  <c r="F57" i="10"/>
  <c r="E57" i="10"/>
  <c r="E10" i="10"/>
  <c r="D10" i="10"/>
  <c r="D57" i="10"/>
  <c r="D28" i="10"/>
  <c r="C43" i="10"/>
  <c r="F28" i="10"/>
  <c r="E43" i="10"/>
  <c r="EL11" i="1"/>
  <c r="DK11" i="1"/>
  <c r="CJ11" i="1"/>
  <c r="AH11" i="1"/>
  <c r="C28" i="10" l="1"/>
  <c r="C57" i="10"/>
  <c r="C10" i="10"/>
  <c r="BI11" i="1" l="1"/>
  <c r="EK11" i="1" l="1"/>
  <c r="DJ11" i="1"/>
  <c r="CI11" i="1"/>
  <c r="BH11" i="1"/>
  <c r="AG11" i="1"/>
  <c r="EJ11" i="1"/>
  <c r="DI11" i="1"/>
  <c r="BG11" i="1"/>
  <c r="CH11" i="1"/>
  <c r="AF11" i="1"/>
  <c r="DH11" i="1"/>
  <c r="EI11" i="1"/>
  <c r="CG11" i="1"/>
  <c r="BF11" i="1"/>
  <c r="AE11" i="1"/>
  <c r="AD11" i="1"/>
  <c r="BE11" i="1"/>
  <c r="CF11" i="1"/>
  <c r="DG11" i="1"/>
  <c r="EH11" i="1"/>
  <c r="EG11" i="1"/>
  <c r="DF11" i="1"/>
  <c r="CE11" i="1"/>
  <c r="BD11" i="1"/>
  <c r="AC11" i="1"/>
  <c r="C11" i="1"/>
  <c r="D11" i="1"/>
  <c r="H11" i="1"/>
  <c r="U11" i="1"/>
  <c r="V11" i="1"/>
  <c r="W11" i="1"/>
  <c r="X11" i="1"/>
  <c r="Y11" i="1"/>
  <c r="Z11" i="1"/>
  <c r="AA11" i="1"/>
  <c r="AB11" i="1"/>
  <c r="AM11" i="1"/>
  <c r="AR11" i="1"/>
  <c r="AV11" i="1"/>
  <c r="AW11" i="1"/>
  <c r="AX11" i="1"/>
  <c r="AY11" i="1"/>
  <c r="AZ11" i="1"/>
  <c r="BA11" i="1"/>
  <c r="BB11" i="1"/>
  <c r="BC11" i="1"/>
  <c r="BN11" i="1"/>
  <c r="BS11" i="1"/>
  <c r="BW11" i="1"/>
  <c r="BX11" i="1"/>
  <c r="BY11" i="1"/>
  <c r="BZ11" i="1"/>
  <c r="CA11" i="1"/>
  <c r="CB11" i="1"/>
  <c r="CC11" i="1"/>
  <c r="CD11" i="1"/>
  <c r="CO11" i="1"/>
  <c r="CT11" i="1"/>
  <c r="CX11" i="1"/>
  <c r="CY11" i="1"/>
  <c r="CZ11" i="1"/>
  <c r="DA11" i="1"/>
  <c r="DB11" i="1"/>
  <c r="DC11" i="1"/>
  <c r="DD11" i="1"/>
  <c r="DE11" i="1"/>
  <c r="DP11" i="1"/>
  <c r="DU11" i="1"/>
  <c r="DY11" i="1"/>
  <c r="DZ11" i="1"/>
  <c r="EA11" i="1"/>
  <c r="EB11" i="1"/>
  <c r="EC11" i="1"/>
  <c r="ED11" i="1"/>
  <c r="EE11" i="1"/>
  <c r="EF11" i="1"/>
  <c r="B11" i="1"/>
  <c r="R6" i="1"/>
  <c r="R11" i="1" s="1"/>
  <c r="S6" i="1"/>
  <c r="S11" i="1" s="1"/>
  <c r="T6" i="1"/>
  <c r="T11" i="1" s="1"/>
  <c r="K14" i="1"/>
  <c r="H14" i="1"/>
  <c r="O6" i="1"/>
  <c r="O11" i="1" s="1"/>
  <c r="Q6" i="1"/>
  <c r="Q11" i="1" s="1"/>
  <c r="N6" i="1"/>
  <c r="N11" i="1" s="1"/>
  <c r="M6" i="1"/>
  <c r="M11" i="1" s="1"/>
  <c r="P6" i="1"/>
  <c r="P11" i="1" s="1"/>
  <c r="DX6" i="1"/>
  <c r="DX11" i="1" s="1"/>
  <c r="DW6" i="1"/>
  <c r="DW11" i="1" s="1"/>
  <c r="DV6" i="1"/>
  <c r="DV11" i="1" s="1"/>
  <c r="DS6" i="1"/>
  <c r="DT6" i="1" s="1"/>
  <c r="DT11" i="1" s="1"/>
  <c r="DR6" i="1"/>
  <c r="DR11" i="1" s="1"/>
  <c r="DQ6" i="1"/>
  <c r="DQ11" i="1" s="1"/>
  <c r="CW6" i="1"/>
  <c r="CW11" i="1" s="1"/>
  <c r="CV6" i="1"/>
  <c r="CV11" i="1" s="1"/>
  <c r="CU6" i="1"/>
  <c r="CU11" i="1" s="1"/>
  <c r="CR6" i="1"/>
  <c r="CS6" i="1" s="1"/>
  <c r="CS11" i="1" s="1"/>
  <c r="CQ6" i="1"/>
  <c r="CQ11" i="1" s="1"/>
  <c r="CP6" i="1"/>
  <c r="CP11" i="1" s="1"/>
  <c r="BV6" i="1"/>
  <c r="BV11" i="1" s="1"/>
  <c r="BU6" i="1"/>
  <c r="BU11" i="1" s="1"/>
  <c r="BT6" i="1"/>
  <c r="BT11" i="1" s="1"/>
  <c r="BQ6" i="1"/>
  <c r="BQ11" i="1" s="1"/>
  <c r="BP6" i="1"/>
  <c r="BP11" i="1" s="1"/>
  <c r="BO6" i="1"/>
  <c r="BO11" i="1" s="1"/>
  <c r="AU6" i="1"/>
  <c r="AU11" i="1" s="1"/>
  <c r="AT6" i="1"/>
  <c r="AT11" i="1" s="1"/>
  <c r="AS6" i="1"/>
  <c r="AS11" i="1" s="1"/>
  <c r="AP6" i="1"/>
  <c r="AP11" i="1" s="1"/>
  <c r="AO6" i="1"/>
  <c r="AO11" i="1" s="1"/>
  <c r="AN6" i="1"/>
  <c r="AN11" i="1" s="1"/>
  <c r="DP22" i="1"/>
  <c r="CO22" i="1"/>
  <c r="BN22" i="1"/>
  <c r="AM22" i="1"/>
  <c r="I6" i="1" l="1"/>
  <c r="I11" i="1" s="1"/>
  <c r="BR6" i="1"/>
  <c r="BR11" i="1" s="1"/>
  <c r="CR11" i="1"/>
  <c r="AQ6" i="1"/>
  <c r="AQ11" i="1" s="1"/>
  <c r="DS11" i="1"/>
  <c r="E6" i="1"/>
  <c r="E11" i="1" s="1"/>
  <c r="J6" i="1" l="1"/>
  <c r="J11" i="1" s="1"/>
  <c r="F6" i="1"/>
  <c r="K6" i="1" l="1"/>
  <c r="L6" i="1" s="1"/>
  <c r="L11" i="1" s="1"/>
  <c r="F11" i="1"/>
  <c r="G6" i="1"/>
  <c r="G11" i="1" s="1"/>
  <c r="K11" i="1" l="1"/>
</calcChain>
</file>

<file path=xl/comments1.xml><?xml version="1.0" encoding="utf-8"?>
<comments xmlns="http://schemas.openxmlformats.org/spreadsheetml/2006/main">
  <authors>
    <author>jmarks</author>
    <author>JLM</author>
    <author>mloverde</author>
    <author>jennifer berg</author>
  </authors>
  <commentList>
    <comment ref="C6" authorId="0" shapeId="0">
      <text>
        <r>
          <rPr>
            <b/>
            <sz val="10"/>
            <color indexed="81"/>
            <rFont val="Tahoma"/>
            <family val="2"/>
          </rPr>
          <t>jmarks: from NCES Digest -- pub 4-yr 9-month figure</t>
        </r>
      </text>
    </comment>
    <comment ref="E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extrapolation</t>
        </r>
      </text>
    </comment>
    <comment ref="I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extrapolation</t>
        </r>
      </text>
    </comment>
    <comment ref="J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extrapolation</t>
        </r>
      </text>
    </comment>
    <comment ref="K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extrapolation</t>
        </r>
      </text>
    </comment>
    <comment ref="L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extrapolation</t>
        </r>
      </text>
    </comment>
    <comment ref="M6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N6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O6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P6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Q6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
</t>
        </r>
      </text>
    </comment>
    <comment ref="R6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
</t>
        </r>
      </text>
    </comment>
    <comment ref="S6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T6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U6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SREB / IPEDS</t>
        </r>
      </text>
    </comment>
    <comment ref="V6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SREB / IPEDS</t>
        </r>
      </text>
    </comment>
    <comment ref="W6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X6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Y6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Z6" authorId="2" shapeId="0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AA6" authorId="2" shapeId="0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AB6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AAUP data</t>
        </r>
      </text>
    </comment>
    <comment ref="AD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AE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F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G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H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I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Q6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BA6" authorId="2" shapeId="0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BB6" authorId="2" shapeId="0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BC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BE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BF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G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H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I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J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R6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CB6" authorId="2" shapeId="0">
      <text>
        <r>
          <rPr>
            <b/>
            <sz val="8"/>
            <color indexed="81"/>
            <rFont val="Tahoma"/>
            <family val="2"/>
          </rPr>
          <t>AAUP Data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C6" authorId="2" shapeId="0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CD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CF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CG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H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I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J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K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S6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DC6" authorId="2" shapeId="0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DD6" authorId="2" shapeId="0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DE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DG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DH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I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J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K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L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T6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ED6" authorId="2" shapeId="0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EE6" authorId="2" shapeId="0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EF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EH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EI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EJ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EK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EL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EM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SREB-State</t>
        </r>
      </text>
    </comment>
    <comment ref="B1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
</t>
        </r>
      </text>
    </comment>
    <comment ref="C1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D1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E1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F1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G1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H1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I1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J1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K1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L1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M1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
</t>
        </r>
      </text>
    </comment>
    <comment ref="N14" authorId="2" shapeId="0">
      <text>
        <r>
          <rPr>
            <b/>
            <sz val="10"/>
            <color indexed="81"/>
            <rFont val="Tahoma"/>
            <family val="2"/>
          </rPr>
          <t>mloverde:</t>
        </r>
        <r>
          <rPr>
            <sz val="10"/>
            <color indexed="81"/>
            <rFont val="Tahoma"/>
            <family val="2"/>
          </rPr>
          <t xml:space="preserve">
from WebCASPAR</t>
        </r>
      </text>
    </comment>
    <comment ref="O14" authorId="2" shapeId="0">
      <text>
        <r>
          <rPr>
            <b/>
            <sz val="10"/>
            <color indexed="81"/>
            <rFont val="Tahoma"/>
            <family val="2"/>
          </rPr>
          <t>mloverde:</t>
        </r>
        <r>
          <rPr>
            <sz val="10"/>
            <color indexed="81"/>
            <rFont val="Tahoma"/>
            <family val="2"/>
          </rPr>
          <t xml:space="preserve">
from WebCASPAR</t>
        </r>
      </text>
    </comment>
    <comment ref="P14" authorId="2" shapeId="0">
      <text>
        <r>
          <rPr>
            <sz val="10"/>
            <color indexed="81"/>
            <rFont val="Tahoma"/>
            <family val="2"/>
          </rPr>
          <t>from WebCASPAR</t>
        </r>
      </text>
    </comment>
    <comment ref="Q1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R1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S14" authorId="3" shapeId="0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T14" authorId="2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from WebCASPAR</t>
        </r>
      </text>
    </comment>
    <comment ref="U1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V1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W1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source unclear
</t>
        </r>
      </text>
    </comment>
    <comment ref="X1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Data Exchange
</t>
        </r>
      </text>
    </comment>
    <comment ref="Y1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Data Exchange</t>
        </r>
      </text>
    </comment>
    <comment ref="AO14" authorId="2" shapeId="0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AP14" authorId="2" shapeId="0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AQ14" authorId="2" shapeId="0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AT14" authorId="3" shapeId="0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AU14" authorId="2" shapeId="0">
      <text>
        <r>
          <rPr>
            <b/>
            <sz val="10"/>
            <color indexed="81"/>
            <rFont val="Tahoma"/>
            <family val="2"/>
          </rPr>
          <t>from WebCASPAR</t>
        </r>
      </text>
    </comment>
    <comment ref="BP14" authorId="2" shapeId="0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BQ14" authorId="2" shapeId="0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BR14" authorId="2" shapeId="0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BU14" authorId="3" shapeId="0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BV14" authorId="2" shapeId="0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CQ14" authorId="2" shapeId="0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CR14" authorId="2" shapeId="0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CS14" authorId="2" shapeId="0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CV14" authorId="3" shapeId="0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CW14" authorId="2" shapeId="0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DR14" authorId="2" shapeId="0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DS14" authorId="2" shapeId="0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DT14" authorId="2" shapeId="0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DW14" authorId="3" shapeId="0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DX14" authorId="2" shapeId="0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Q15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
</t>
        </r>
      </text>
    </comment>
    <comment ref="R15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S15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T15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.75
</t>
        </r>
      </text>
    </comment>
    <comment ref="U15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V15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.75</t>
        </r>
      </text>
    </comment>
    <comment ref="W15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X15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.75
</t>
        </r>
      </text>
    </comment>
    <comment ref="Y15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Z15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AA15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U18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reporting changes went into effect</t>
        </r>
      </text>
    </comment>
  </commentList>
</comments>
</file>

<file path=xl/sharedStrings.xml><?xml version="1.0" encoding="utf-8"?>
<sst xmlns="http://schemas.openxmlformats.org/spreadsheetml/2006/main" count="569" uniqueCount="156">
  <si>
    <t>Average Salaries of Full-Time Faculty</t>
  </si>
  <si>
    <t>All Ranks</t>
  </si>
  <si>
    <t>Professor</t>
  </si>
  <si>
    <t>Associate Professor</t>
  </si>
  <si>
    <t>Assistant Professor</t>
  </si>
  <si>
    <t>Instructor</t>
  </si>
  <si>
    <t>1983-84</t>
  </si>
  <si>
    <t>1988-89</t>
  </si>
  <si>
    <t>1989-90</t>
  </si>
  <si>
    <t>1990-91</t>
  </si>
  <si>
    <t>1992-93</t>
  </si>
  <si>
    <t>1993-94</t>
  </si>
  <si>
    <t>1994-95</t>
  </si>
  <si>
    <t>1995-96</t>
  </si>
  <si>
    <t>1996-97</t>
  </si>
  <si>
    <t>-</t>
  </si>
  <si>
    <t>SREB Region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</si>
  <si>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</si>
  <si>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</si>
  <si>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</si>
  <si>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</si>
  <si>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</si>
  <si>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</si>
  <si>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</si>
  <si>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</si>
  <si>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</si>
  <si>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</si>
  <si>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</si>
  <si>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</si>
  <si>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</si>
  <si>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</si>
  <si>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</si>
  <si>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Associate</t>
  </si>
  <si>
    <t>Assistant</t>
  </si>
  <si>
    <t>1997-98</t>
  </si>
  <si>
    <t>DE 22</t>
  </si>
  <si>
    <t>Delaware</t>
  </si>
  <si>
    <t>SREB states</t>
  </si>
  <si>
    <t>Sources:</t>
  </si>
  <si>
    <t>1991-92</t>
  </si>
  <si>
    <t>1998-99</t>
  </si>
  <si>
    <t>1999-00</t>
  </si>
  <si>
    <t>2000-01</t>
  </si>
  <si>
    <t>1977-78</t>
  </si>
  <si>
    <t>Salary</t>
  </si>
  <si>
    <t>1978-79</t>
  </si>
  <si>
    <t>1979-80</t>
  </si>
  <si>
    <t>1980-81</t>
  </si>
  <si>
    <t>1981-82</t>
  </si>
  <si>
    <t>1982-83</t>
  </si>
  <si>
    <t>1984-85</t>
  </si>
  <si>
    <t>1985-86</t>
  </si>
  <si>
    <t>1986-87</t>
  </si>
  <si>
    <t>1987-88</t>
  </si>
  <si>
    <t>Average</t>
  </si>
  <si>
    <t>Inflation-Adjusted</t>
  </si>
  <si>
    <t>Percent Change</t>
  </si>
  <si>
    <t>Percent of U.S.</t>
  </si>
  <si>
    <t xml:space="preserve">Sources: </t>
  </si>
  <si>
    <t>2001-02</t>
  </si>
  <si>
    <t>2002-03</t>
  </si>
  <si>
    <t>Public Four-Year Institutions</t>
  </si>
  <si>
    <t>2003-04</t>
  </si>
  <si>
    <t>SREB-State Data Exchange.</t>
  </si>
  <si>
    <t>Average Salary</t>
  </si>
  <si>
    <t>2004-05</t>
  </si>
  <si>
    <t>AY CPI for constant dollar calculation (from "Price Indexes" worksheet)</t>
  </si>
  <si>
    <t>SREB State Data Exchange</t>
  </si>
  <si>
    <t>2005-06</t>
  </si>
  <si>
    <t>2006-07</t>
  </si>
  <si>
    <t>2007-08</t>
  </si>
  <si>
    <t>(all ranks)</t>
  </si>
  <si>
    <t>2008-09</t>
  </si>
  <si>
    <t>DE Salaries09 (#110)</t>
  </si>
  <si>
    <t>DE Salaries08(#110)</t>
  </si>
  <si>
    <t>DE Salaries07(#110)</t>
  </si>
  <si>
    <t>DE Salaries06(#110)</t>
  </si>
  <si>
    <t>2009-10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</si>
  <si>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</si>
  <si>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</si>
  <si>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</si>
  <si>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</si>
  <si>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</si>
  <si>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</si>
  <si>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</si>
  <si>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</si>
  <si>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</si>
  <si>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</si>
  <si>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</si>
  <si>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</si>
  <si>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</si>
  <si>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</si>
  <si>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</si>
  <si>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</si>
  <si>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</si>
  <si>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</si>
  <si>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</si>
  <si>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</si>
  <si>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</si>
  <si>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</si>
  <si>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</si>
  <si>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</si>
  <si>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</si>
  <si>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</si>
  <si>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</si>
  <si>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</si>
  <si>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</si>
  <si>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</si>
  <si>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</si>
  <si>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</si>
  <si>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</si>
  <si>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</si>
  <si>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</si>
  <si>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</si>
  <si>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</si>
  <si>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</si>
  <si>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IPEDS</t>
  </si>
  <si>
    <t>50 States and D.C.</t>
  </si>
  <si>
    <t>DE Salaries05; IPEDS</t>
  </si>
  <si>
    <t>National</t>
  </si>
  <si>
    <t>Ranking</t>
  </si>
  <si>
    <t xml:space="preserve">   as a percent of U.S.</t>
  </si>
  <si>
    <t>50 states and D.C.</t>
  </si>
  <si>
    <t>Average Salaries of Full-Time Instructional Faculty at Public Four-Year Colleges and Universities</t>
  </si>
  <si>
    <r>
      <t>Percent Change</t>
    </r>
    <r>
      <rPr>
        <vertAlign val="superscript"/>
        <sz val="10"/>
        <rFont val="Arial"/>
        <family val="2"/>
      </rPr>
      <t>1</t>
    </r>
  </si>
  <si>
    <r>
      <t>All Ranks</t>
    </r>
    <r>
      <rPr>
        <vertAlign val="superscript"/>
        <sz val="10"/>
        <rFont val="Arial"/>
        <family val="2"/>
      </rPr>
      <t>1</t>
    </r>
  </si>
  <si>
    <t>2010-11</t>
  </si>
  <si>
    <t>DE Salaries11 (#143); IPEDS</t>
  </si>
  <si>
    <t>DE Salaries11 (#146); IPEDS</t>
  </si>
  <si>
    <t xml:space="preserve"> </t>
  </si>
  <si>
    <t>DE Salaries12 (#143); IPEDS</t>
  </si>
  <si>
    <t>DE Salaries12 (#146); IPEDS</t>
  </si>
  <si>
    <t>2011-12</t>
  </si>
  <si>
    <t xml:space="preserve">Notes: 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</si>
  <si>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Includes the ranks shown, plus all other full-time faculty, such as lecturers and unranked faculty.</t>
    </r>
  </si>
  <si>
    <t xml:space="preserve">In order for this to profile the same group as the faculty salary averages, figures include all full-time faculty at public four-year colleges and universities except those at specialized institutions. (See Appendix A for examples.) </t>
  </si>
  <si>
    <t>Average Salaries of Full-Time Instructional Faculty by Rank at Public Four-Year Colleges and Universities</t>
  </si>
  <si>
    <t>In order for this to profile the same group as the faculty salary averages, figures include all full-time faculty at public four-year colleges and universities except those at specialized institutions. (See Appendix A for examples.)</t>
  </si>
  <si>
    <t>2012-13</t>
  </si>
  <si>
    <t>DE Salaries12 (#143 or #146); IPEDS</t>
  </si>
  <si>
    <t>DE Salaries13 (#146); IPEDS HR survey, Salaries section</t>
  </si>
  <si>
    <t>DE Salaries13 (#143); IPEDS HR survey, Salaries section</t>
  </si>
  <si>
    <t>SalEquatedData08, Salaries by Rank pivot table</t>
  </si>
  <si>
    <t>SalEquatedData08, Salaries by Rank pivot table used for 2007-08 non-SREB data</t>
  </si>
  <si>
    <t>WorkingEquatedSalaryDat12-13_final, Pivot Table by Rank</t>
  </si>
  <si>
    <t xml:space="preserve">SREB and the National Center for Education Statistics (NCES) treat two-year colleges awarding bachelor's degrees differently. NCES classifies two-year colleges awarding bachelor's degrees as four-year colleges. SREB classifies them as two-year institutions until they meet other criteria. (See Appendix A for definitions.) </t>
  </si>
  <si>
    <t>2013-14</t>
  </si>
  <si>
    <t>2008-09 to</t>
  </si>
  <si>
    <t xml:space="preserve"> May 2015</t>
  </si>
  <si>
    <t>Percent Change, 2008-09 to 2013-14</t>
  </si>
  <si>
    <r>
      <t xml:space="preserve">Public Four-Year Colleges and Unviersities, All Ranks in </t>
    </r>
    <r>
      <rPr>
        <sz val="10"/>
        <color indexed="12"/>
        <rFont val="SWISS-C"/>
      </rPr>
      <t>constant 2013-14 dollars</t>
    </r>
  </si>
  <si>
    <t>SREB analysis of faculty salary data from the NCES IPEDS Human Resources survey — www.nces.ed.gov/ipeds.</t>
  </si>
  <si>
    <t>SREB analysis of NCES IPEDS Human Resources faculty salary surveys — www.nces.ed.gov/ipeds.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</si>
  <si>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The Consumer Price Index (CPI) increased by 10.6 percent from 2008-09 to 2013-14. The CPI in July of the year in which the academic year begins is used.</t>
    </r>
  </si>
  <si>
    <t>Table 84 (83)</t>
  </si>
  <si>
    <t>Table 86 (85)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</si>
</sst>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43" formatCode="_(* #,##0.00_);_(* \(#,##0.00\);_(* &quot;-&quot;??_);_(@_)"/>
    <numFmt numFmtId="164" formatCode="0.0_)"/>
    <numFmt numFmtId="165" formatCode="#,##0.0_);\(#,##0.0\)"/>
    <numFmt numFmtId="166" formatCode="0.0%"/>
    <numFmt numFmtId="167" formatCode="_(* #,##0.0_);_(* \(#,##0.0\);_(* &quot;-&quot;??_);_(@_)"/>
    <numFmt numFmtId="168" formatCode="_(* #,##0_);_(* \(#,##0\);_(* &quot;-&quot;??_);_(@_)"/>
    <numFmt numFmtId="169" formatCode="&quot;$&quot;#,##0"/>
    <numFmt numFmtId="170" formatCode="0.0"/>
    <numFmt numFmtId="171" formatCode="#,##0.0"/>
  </numFmts>
  <fonts count="22">
    <font>
      <sz val="10"/>
      <name val="SWISS-C"/>
    </font>
    <font>
      <sz val="11"/>
      <color theme="1"/>
      <name val="Calibri"/>
      <family val="2"/>
      <scheme val="minor"/>
    </font>
    <font>
      <sz val="12"/>
      <name val="AGaramond"/>
      <family val="3"/>
    </font>
    <font>
      <sz val="10"/>
      <name val="SWISS-C"/>
    </font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indexed="12"/>
      <name val="SWISS-C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indexed="16"/>
      <name val="Arial"/>
      <family val="2"/>
    </font>
    <font>
      <vertAlign val="super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rgb="FFC00000"/>
      <name val="SWISS-C"/>
    </font>
    <font>
      <b/>
      <sz val="10"/>
      <color rgb="FFC00000"/>
      <name val="SWISS-C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horizontal="left" wrapText="1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9" fillId="0" borderId="0" applyNumberFormat="0" applyFill="0" applyBorder="0" applyAlignment="0" applyProtection="0"/>
  </cellStyleXfs>
  <cellXfs count="330">
    <xf numFmtId="37" fontId="0" fillId="0" borderId="0" xfId="0" applyNumberFormat="1" applyAlignment="1"/>
    <xf numFmtId="3" fontId="4" fillId="0" borderId="0" xfId="0" applyNumberFormat="1" applyFont="1" applyAlignment="1" applyProtection="1">
      <alignment horizontal="right"/>
    </xf>
    <xf numFmtId="3" fontId="4" fillId="0" borderId="4" xfId="0" applyNumberFormat="1" applyFont="1" applyBorder="1" applyAlignment="1" applyProtection="1">
      <alignment horizontal="right"/>
    </xf>
    <xf numFmtId="0" fontId="5" fillId="0" borderId="0" xfId="0" applyFont="1" applyFill="1">
      <alignment horizontal="left" wrapText="1"/>
    </xf>
    <xf numFmtId="0" fontId="5" fillId="0" borderId="0" xfId="0" applyFont="1">
      <alignment horizontal="left" wrapText="1"/>
    </xf>
    <xf numFmtId="168" fontId="3" fillId="0" borderId="0" xfId="1" applyNumberFormat="1" applyFont="1" applyFill="1" applyAlignment="1" applyProtection="1">
      <alignment horizontal="left" wrapText="1"/>
    </xf>
    <xf numFmtId="3" fontId="4" fillId="0" borderId="0" xfId="0" applyNumberFormat="1" applyFont="1" applyBorder="1" applyAlignment="1" applyProtection="1">
      <alignment horizontal="right"/>
    </xf>
    <xf numFmtId="0" fontId="4" fillId="0" borderId="0" xfId="0" applyFont="1">
      <alignment horizontal="left" wrapText="1"/>
    </xf>
    <xf numFmtId="168" fontId="4" fillId="0" borderId="4" xfId="1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/>
    <xf numFmtId="37" fontId="4" fillId="0" borderId="0" xfId="0" applyNumberFormat="1" applyFont="1" applyFill="1" applyAlignment="1"/>
    <xf numFmtId="3" fontId="4" fillId="0" borderId="0" xfId="0" applyNumberFormat="1" applyFont="1" applyFill="1" applyBorder="1" applyAlignment="1" applyProtection="1">
      <alignment horizontal="right"/>
    </xf>
    <xf numFmtId="3" fontId="4" fillId="0" borderId="10" xfId="0" applyNumberFormat="1" applyFont="1" applyBorder="1" applyAlignment="1" applyProtection="1">
      <alignment horizontal="right"/>
    </xf>
    <xf numFmtId="3" fontId="11" fillId="0" borderId="0" xfId="0" applyNumberFormat="1" applyFont="1" applyBorder="1" applyAlignment="1" applyProtection="1">
      <alignment horizontal="right"/>
    </xf>
    <xf numFmtId="3" fontId="4" fillId="0" borderId="4" xfId="0" applyNumberFormat="1" applyFont="1" applyFill="1" applyBorder="1" applyAlignment="1" applyProtection="1">
      <alignment horizontal="right"/>
    </xf>
    <xf numFmtId="168" fontId="10" fillId="0" borderId="0" xfId="1" applyNumberFormat="1" applyFont="1" applyFill="1" applyAlignment="1" applyProtection="1">
      <alignment horizontal="left" wrapText="1"/>
    </xf>
    <xf numFmtId="168" fontId="10" fillId="0" borderId="4" xfId="1" applyNumberFormat="1" applyFont="1" applyFill="1" applyBorder="1" applyAlignment="1" applyProtection="1">
      <alignment horizontal="left" wrapText="1"/>
    </xf>
    <xf numFmtId="37" fontId="4" fillId="0" borderId="0" xfId="0" applyNumberFormat="1" applyFont="1" applyFill="1" applyAlignment="1" applyProtection="1">
      <alignment horizontal="left"/>
    </xf>
    <xf numFmtId="37" fontId="4" fillId="0" borderId="0" xfId="0" applyNumberFormat="1" applyFont="1" applyFill="1" applyAlignment="1" applyProtection="1">
      <alignment horizontal="right"/>
    </xf>
    <xf numFmtId="37" fontId="4" fillId="0" borderId="0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Alignment="1">
      <alignment horizontal="right"/>
    </xf>
    <xf numFmtId="37" fontId="4" fillId="0" borderId="5" xfId="0" applyNumberFormat="1" applyFont="1" applyFill="1" applyBorder="1" applyAlignment="1" applyProtection="1">
      <alignment horizontal="left"/>
    </xf>
    <xf numFmtId="37" fontId="4" fillId="0" borderId="14" xfId="0" applyNumberFormat="1" applyFont="1" applyFill="1" applyBorder="1" applyAlignment="1" applyProtection="1">
      <alignment horizontal="right"/>
    </xf>
    <xf numFmtId="37" fontId="4" fillId="0" borderId="5" xfId="0" applyNumberFormat="1" applyFont="1" applyFill="1" applyBorder="1" applyAlignment="1" applyProtection="1">
      <alignment horizontal="right"/>
    </xf>
    <xf numFmtId="37" fontId="4" fillId="0" borderId="17" xfId="0" applyNumberFormat="1" applyFont="1" applyFill="1" applyBorder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horizontal="right"/>
    </xf>
    <xf numFmtId="0" fontId="4" fillId="0" borderId="8" xfId="0" applyFont="1" applyBorder="1" applyAlignment="1" applyProtection="1">
      <alignment horizontal="right"/>
    </xf>
    <xf numFmtId="37" fontId="4" fillId="0" borderId="8" xfId="0" applyNumberFormat="1" applyFont="1" applyFill="1" applyBorder="1" applyAlignment="1" applyProtection="1">
      <alignment horizontal="right"/>
    </xf>
    <xf numFmtId="37" fontId="4" fillId="0" borderId="1" xfId="0" applyNumberFormat="1" applyFont="1" applyFill="1" applyBorder="1" applyAlignment="1" applyProtection="1">
      <alignment horizontal="right"/>
    </xf>
    <xf numFmtId="37" fontId="4" fillId="0" borderId="17" xfId="0" applyNumberFormat="1" applyFont="1" applyFill="1" applyBorder="1" applyAlignment="1" applyProtection="1">
      <alignment horizontal="right"/>
    </xf>
    <xf numFmtId="37" fontId="4" fillId="0" borderId="2" xfId="0" applyNumberFormat="1" applyFont="1" applyFill="1" applyBorder="1" applyAlignment="1" applyProtection="1">
      <alignment horizontal="right"/>
    </xf>
    <xf numFmtId="168" fontId="4" fillId="0" borderId="0" xfId="1" applyNumberFormat="1" applyFont="1" applyFill="1" applyAlignment="1">
      <alignment horizontal="right"/>
    </xf>
    <xf numFmtId="37" fontId="4" fillId="0" borderId="0" xfId="0" applyNumberFormat="1" applyFont="1" applyFill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37" fontId="4" fillId="0" borderId="12" xfId="0" applyNumberFormat="1" applyFont="1" applyFill="1" applyBorder="1" applyAlignment="1" applyProtection="1">
      <alignment horizontal="right"/>
    </xf>
    <xf numFmtId="5" fontId="4" fillId="0" borderId="0" xfId="0" applyNumberFormat="1" applyFont="1" applyFill="1" applyAlignment="1" applyProtection="1">
      <alignment horizontal="right"/>
    </xf>
    <xf numFmtId="37" fontId="4" fillId="0" borderId="3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 applyProtection="1">
      <alignment horizontal="right" wrapText="1"/>
    </xf>
    <xf numFmtId="165" fontId="12" fillId="0" borderId="0" xfId="0" applyNumberFormat="1" applyFont="1" applyFill="1" applyAlignment="1" applyProtection="1">
      <alignment horizontal="right" wrapText="1"/>
    </xf>
    <xf numFmtId="165" fontId="12" fillId="0" borderId="12" xfId="0" applyNumberFormat="1" applyFont="1" applyFill="1" applyBorder="1" applyAlignment="1" applyProtection="1">
      <alignment horizontal="right" wrapText="1"/>
    </xf>
    <xf numFmtId="165" fontId="12" fillId="0" borderId="0" xfId="0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 applyProtection="1">
      <alignment horizontal="right" wrapText="1"/>
    </xf>
    <xf numFmtId="37" fontId="11" fillId="0" borderId="0" xfId="0" applyNumberFormat="1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right" wrapText="1"/>
    </xf>
    <xf numFmtId="3" fontId="4" fillId="0" borderId="0" xfId="0" applyNumberFormat="1" applyFont="1" applyFill="1" applyBorder="1" applyAlignment="1" applyProtection="1">
      <alignment horizontal="right" wrapText="1"/>
    </xf>
    <xf numFmtId="37" fontId="13" fillId="0" borderId="0" xfId="0" applyNumberFormat="1" applyFont="1" applyFill="1" applyAlignment="1" applyProtection="1">
      <alignment horizontal="right"/>
    </xf>
    <xf numFmtId="37" fontId="13" fillId="0" borderId="0" xfId="0" applyNumberFormat="1" applyFont="1" applyFill="1" applyBorder="1" applyAlignment="1" applyProtection="1">
      <alignment horizontal="right"/>
    </xf>
    <xf numFmtId="37" fontId="11" fillId="0" borderId="0" xfId="0" applyNumberFormat="1" applyFont="1" applyFill="1" applyBorder="1" applyAlignment="1" applyProtection="1">
      <alignment horizontal="right"/>
    </xf>
    <xf numFmtId="37" fontId="4" fillId="0" borderId="9" xfId="0" applyNumberFormat="1" applyFont="1" applyFill="1" applyBorder="1" applyAlignment="1" applyProtection="1">
      <alignment horizontal="right"/>
    </xf>
    <xf numFmtId="37" fontId="4" fillId="0" borderId="4" xfId="0" applyNumberFormat="1" applyFont="1" applyFill="1" applyBorder="1" applyAlignment="1" applyProtection="1">
      <alignment horizontal="left"/>
    </xf>
    <xf numFmtId="37" fontId="4" fillId="0" borderId="4" xfId="0" applyNumberFormat="1" applyFont="1" applyBorder="1" applyAlignment="1" applyProtection="1">
      <alignment horizontal="right" wrapText="1"/>
    </xf>
    <xf numFmtId="37" fontId="4" fillId="0" borderId="4" xfId="0" applyNumberFormat="1" applyFont="1" applyFill="1" applyBorder="1" applyAlignment="1" applyProtection="1">
      <alignment horizontal="right"/>
    </xf>
    <xf numFmtId="37" fontId="4" fillId="0" borderId="4" xfId="0" applyNumberFormat="1" applyFont="1" applyFill="1" applyBorder="1" applyAlignment="1">
      <alignment horizontal="right"/>
    </xf>
    <xf numFmtId="37" fontId="4" fillId="0" borderId="16" xfId="0" applyNumberFormat="1" applyFont="1" applyFill="1" applyBorder="1" applyAlignment="1" applyProtection="1">
      <alignment horizontal="right"/>
    </xf>
    <xf numFmtId="37" fontId="4" fillId="0" borderId="10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Alignment="1"/>
    <xf numFmtId="3" fontId="4" fillId="0" borderId="0" xfId="0" applyNumberFormat="1" applyFont="1" applyFill="1" applyBorder="1" applyAlignment="1"/>
    <xf numFmtId="3" fontId="4" fillId="0" borderId="4" xfId="0" applyNumberFormat="1" applyFont="1" applyFill="1" applyBorder="1" applyAlignment="1"/>
    <xf numFmtId="3" fontId="4" fillId="0" borderId="0" xfId="0" applyNumberFormat="1" applyFont="1" applyFill="1" applyAlignment="1">
      <alignment horizontal="left"/>
    </xf>
    <xf numFmtId="3" fontId="4" fillId="0" borderId="8" xfId="0" applyNumberFormat="1" applyFont="1" applyFill="1" applyBorder="1" applyAlignment="1"/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4" xfId="0" applyNumberFormat="1" applyFont="1" applyFill="1" applyBorder="1" applyAlignment="1">
      <alignment horizontal="right"/>
    </xf>
    <xf numFmtId="37" fontId="4" fillId="0" borderId="15" xfId="0" applyNumberFormat="1" applyFont="1" applyFill="1" applyBorder="1" applyAlignment="1" applyProtection="1">
      <alignment horizontal="left"/>
    </xf>
    <xf numFmtId="3" fontId="4" fillId="0" borderId="12" xfId="0" applyNumberFormat="1" applyFont="1" applyFill="1" applyBorder="1" applyAlignment="1"/>
    <xf numFmtId="3" fontId="4" fillId="0" borderId="12" xfId="0" applyNumberFormat="1" applyFont="1" applyFill="1" applyBorder="1" applyAlignment="1">
      <alignment horizontal="left"/>
    </xf>
    <xf numFmtId="3" fontId="4" fillId="0" borderId="16" xfId="0" applyNumberFormat="1" applyFont="1" applyFill="1" applyBorder="1" applyAlignment="1"/>
    <xf numFmtId="3" fontId="4" fillId="0" borderId="19" xfId="0" applyNumberFormat="1" applyFont="1" applyFill="1" applyBorder="1" applyAlignment="1"/>
    <xf numFmtId="3" fontId="4" fillId="0" borderId="0" xfId="0" applyNumberFormat="1" applyFont="1" applyFill="1" applyBorder="1" applyAlignment="1">
      <alignment horizontal="left"/>
    </xf>
    <xf numFmtId="37" fontId="4" fillId="0" borderId="0" xfId="0" applyNumberFormat="1" applyFont="1" applyFill="1" applyBorder="1" applyAlignment="1" applyProtection="1"/>
    <xf numFmtId="37" fontId="4" fillId="0" borderId="5" xfId="0" applyNumberFormat="1" applyFont="1" applyFill="1" applyBorder="1" applyAlignment="1" applyProtection="1"/>
    <xf numFmtId="37" fontId="4" fillId="0" borderId="1" xfId="0" applyNumberFormat="1" applyFont="1" applyFill="1" applyBorder="1" applyAlignment="1" applyProtection="1"/>
    <xf numFmtId="37" fontId="4" fillId="0" borderId="4" xfId="0" applyNumberFormat="1" applyFont="1" applyFill="1" applyBorder="1" applyAlignment="1"/>
    <xf numFmtId="3" fontId="0" fillId="0" borderId="0" xfId="0" applyNumberFormat="1" applyFont="1" applyBorder="1" applyAlignment="1"/>
    <xf numFmtId="3" fontId="0" fillId="0" borderId="4" xfId="0" applyNumberFormat="1" applyFont="1" applyBorder="1" applyAlignment="1"/>
    <xf numFmtId="37" fontId="4" fillId="0" borderId="18" xfId="0" applyNumberFormat="1" applyFont="1" applyFill="1" applyBorder="1" applyAlignment="1" applyProtection="1">
      <alignment horizontal="right"/>
    </xf>
    <xf numFmtId="168" fontId="4" fillId="0" borderId="4" xfId="1" applyNumberFormat="1" applyFont="1" applyBorder="1" applyAlignment="1" applyProtection="1">
      <alignment horizontal="right" wrapText="1"/>
    </xf>
    <xf numFmtId="168" fontId="11" fillId="0" borderId="4" xfId="1" applyNumberFormat="1" applyFont="1" applyBorder="1" applyAlignment="1" applyProtection="1">
      <alignment horizontal="right" wrapText="1"/>
    </xf>
    <xf numFmtId="168" fontId="4" fillId="0" borderId="18" xfId="1" applyNumberFormat="1" applyFont="1" applyFill="1" applyBorder="1" applyAlignment="1">
      <alignment horizontal="right"/>
    </xf>
    <xf numFmtId="168" fontId="4" fillId="0" borderId="16" xfId="1" applyNumberFormat="1" applyFont="1" applyFill="1" applyBorder="1" applyAlignment="1" applyProtection="1">
      <alignment horizontal="right"/>
    </xf>
    <xf numFmtId="168" fontId="11" fillId="0" borderId="4" xfId="1" applyNumberFormat="1" applyFont="1" applyFill="1" applyBorder="1" applyAlignment="1" applyProtection="1">
      <alignment horizontal="right"/>
    </xf>
    <xf numFmtId="168" fontId="4" fillId="0" borderId="4" xfId="1" applyNumberFormat="1" applyFont="1" applyFill="1" applyBorder="1" applyAlignment="1">
      <alignment horizontal="right"/>
    </xf>
    <xf numFmtId="168" fontId="4" fillId="0" borderId="7" xfId="1" applyNumberFormat="1" applyFont="1" applyFill="1" applyBorder="1" applyAlignment="1" applyProtection="1">
      <alignment horizontal="right"/>
    </xf>
    <xf numFmtId="168" fontId="4" fillId="0" borderId="4" xfId="1" applyNumberFormat="1" applyFont="1" applyFill="1" applyBorder="1" applyAlignment="1" applyProtection="1"/>
    <xf numFmtId="37" fontId="4" fillId="0" borderId="4" xfId="0" applyNumberFormat="1" applyFont="1" applyFill="1" applyBorder="1" applyAlignment="1" applyProtection="1"/>
    <xf numFmtId="168" fontId="10" fillId="0" borderId="8" xfId="1" applyNumberFormat="1" applyFont="1" applyFill="1" applyBorder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>
      <alignment horizontal="left" wrapText="1"/>
    </xf>
    <xf numFmtId="0" fontId="4" fillId="0" borderId="0" xfId="0" applyFont="1" applyBorder="1" applyAlignment="1" applyProtection="1">
      <alignment horizontal="centerContinuous"/>
    </xf>
    <xf numFmtId="0" fontId="4" fillId="0" borderId="11" xfId="0" applyFont="1" applyBorder="1" applyAlignment="1" applyProtection="1">
      <alignment horizontal="centerContinuous"/>
    </xf>
    <xf numFmtId="0" fontId="4" fillId="0" borderId="4" xfId="0" applyFont="1" applyBorder="1">
      <alignment horizontal="left" wrapText="1"/>
    </xf>
    <xf numFmtId="0" fontId="4" fillId="0" borderId="0" xfId="0" applyFont="1" applyProtection="1">
      <alignment horizontal="left" wrapText="1"/>
    </xf>
    <xf numFmtId="0" fontId="4" fillId="0" borderId="0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Continuous"/>
    </xf>
    <xf numFmtId="0" fontId="4" fillId="0" borderId="15" xfId="0" applyFont="1" applyBorder="1" applyProtection="1">
      <alignment horizontal="left" wrapText="1"/>
    </xf>
    <xf numFmtId="0" fontId="4" fillId="0" borderId="5" xfId="0" applyFont="1" applyBorder="1" applyAlignment="1" applyProtection="1">
      <alignment horizontal="centerContinuous"/>
    </xf>
    <xf numFmtId="0" fontId="4" fillId="0" borderId="13" xfId="0" applyFont="1" applyBorder="1" applyProtection="1">
      <alignment horizontal="left" wrapText="1"/>
    </xf>
    <xf numFmtId="0" fontId="4" fillId="0" borderId="14" xfId="0" applyFont="1" applyBorder="1" applyAlignment="1" applyProtection="1">
      <alignment horizontal="centerContinuous"/>
    </xf>
    <xf numFmtId="0" fontId="4" fillId="0" borderId="23" xfId="0" applyFont="1" applyBorder="1" applyAlignment="1" applyProtection="1">
      <alignment horizontal="centerContinuous"/>
    </xf>
    <xf numFmtId="0" fontId="4" fillId="0" borderId="12" xfId="0" applyFont="1" applyBorder="1" applyAlignment="1">
      <alignment horizontal="centerContinuous" wrapText="1"/>
    </xf>
    <xf numFmtId="0" fontId="4" fillId="0" borderId="0" xfId="0" applyFont="1" applyBorder="1" applyAlignment="1">
      <alignment horizontal="centerContinuous" wrapText="1"/>
    </xf>
    <xf numFmtId="0" fontId="4" fillId="0" borderId="22" xfId="0" applyFont="1" applyBorder="1" applyAlignment="1" applyProtection="1">
      <alignment horizontal="center"/>
    </xf>
    <xf numFmtId="0" fontId="4" fillId="0" borderId="12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21" xfId="0" applyFont="1" applyBorder="1" applyAlignment="1">
      <alignment horizontal="centerContinuous"/>
    </xf>
    <xf numFmtId="0" fontId="4" fillId="0" borderId="11" xfId="0" applyFont="1" applyBorder="1" applyProtection="1">
      <alignment horizontal="left" wrapText="1"/>
    </xf>
    <xf numFmtId="5" fontId="4" fillId="0" borderId="4" xfId="1" applyNumberFormat="1" applyFont="1" applyFill="1" applyBorder="1" applyAlignment="1">
      <alignment horizontal="right"/>
    </xf>
    <xf numFmtId="170" fontId="4" fillId="0" borderId="25" xfId="0" applyNumberFormat="1" applyFont="1" applyFill="1" applyBorder="1" applyAlignment="1">
      <alignment horizontal="center"/>
    </xf>
    <xf numFmtId="170" fontId="4" fillId="0" borderId="16" xfId="0" applyNumberFormat="1" applyFont="1" applyFill="1" applyBorder="1" applyAlignment="1">
      <alignment horizontal="right"/>
    </xf>
    <xf numFmtId="170" fontId="4" fillId="0" borderId="4" xfId="0" applyNumberFormat="1" applyFont="1" applyFill="1" applyBorder="1" applyAlignment="1">
      <alignment horizontal="right"/>
    </xf>
    <xf numFmtId="168" fontId="4" fillId="0" borderId="0" xfId="1" applyNumberFormat="1" applyFont="1" applyFill="1" applyBorder="1" applyAlignment="1">
      <alignment horizontal="right"/>
    </xf>
    <xf numFmtId="170" fontId="4" fillId="0" borderId="23" xfId="0" applyNumberFormat="1" applyFont="1" applyFill="1" applyBorder="1" applyAlignment="1">
      <alignment horizontal="center"/>
    </xf>
    <xf numFmtId="170" fontId="4" fillId="0" borderId="12" xfId="0" applyNumberFormat="1" applyFont="1" applyFill="1" applyBorder="1" applyAlignment="1">
      <alignment horizontal="center"/>
    </xf>
    <xf numFmtId="170" fontId="4" fillId="0" borderId="12" xfId="0" applyNumberFormat="1" applyFont="1" applyFill="1" applyBorder="1" applyAlignment="1">
      <alignment horizontal="right"/>
    </xf>
    <xf numFmtId="170" fontId="4" fillId="0" borderId="0" xfId="0" applyNumberFormat="1" applyFont="1" applyFill="1" applyBorder="1" applyAlignment="1">
      <alignment horizontal="right"/>
    </xf>
    <xf numFmtId="166" fontId="4" fillId="0" borderId="0" xfId="2" applyNumberFormat="1" applyFont="1" applyFill="1" applyBorder="1" applyAlignment="1">
      <alignment horizontal="right"/>
    </xf>
    <xf numFmtId="0" fontId="4" fillId="0" borderId="0" xfId="0" applyFont="1" applyFill="1">
      <alignment horizontal="left" wrapText="1"/>
    </xf>
    <xf numFmtId="3" fontId="4" fillId="2" borderId="0" xfId="0" applyNumberFormat="1" applyFont="1" applyFill="1" applyAlignment="1"/>
    <xf numFmtId="168" fontId="4" fillId="2" borderId="0" xfId="1" applyNumberFormat="1" applyFont="1" applyFill="1" applyBorder="1" applyAlignment="1">
      <alignment horizontal="right"/>
    </xf>
    <xf numFmtId="170" fontId="4" fillId="2" borderId="23" xfId="0" applyNumberFormat="1" applyFont="1" applyFill="1" applyBorder="1" applyAlignment="1">
      <alignment horizontal="center"/>
    </xf>
    <xf numFmtId="170" fontId="4" fillId="2" borderId="12" xfId="0" applyNumberFormat="1" applyFont="1" applyFill="1" applyBorder="1" applyAlignment="1">
      <alignment horizontal="center"/>
    </xf>
    <xf numFmtId="170" fontId="4" fillId="2" borderId="12" xfId="0" applyNumberFormat="1" applyFont="1" applyFill="1" applyBorder="1" applyAlignment="1">
      <alignment horizontal="right"/>
    </xf>
    <xf numFmtId="170" fontId="4" fillId="2" borderId="0" xfId="0" applyNumberFormat="1" applyFont="1" applyFill="1" applyBorder="1" applyAlignment="1">
      <alignment horizontal="right"/>
    </xf>
    <xf numFmtId="1" fontId="4" fillId="2" borderId="12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9" fontId="4" fillId="0" borderId="0" xfId="2" applyFont="1" applyFill="1" applyAlignment="1">
      <alignment horizontal="left" wrapText="1"/>
    </xf>
    <xf numFmtId="3" fontId="4" fillId="0" borderId="0" xfId="0" applyNumberFormat="1" applyFont="1" applyAlignment="1"/>
    <xf numFmtId="1" fontId="4" fillId="0" borderId="12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/>
    <xf numFmtId="3" fontId="4" fillId="0" borderId="4" xfId="0" applyNumberFormat="1" applyFont="1" applyBorder="1" applyAlignment="1"/>
    <xf numFmtId="1" fontId="4" fillId="0" borderId="4" xfId="0" applyNumberFormat="1" applyFont="1" applyFill="1" applyBorder="1" applyAlignment="1">
      <alignment horizontal="center"/>
    </xf>
    <xf numFmtId="168" fontId="4" fillId="0" borderId="0" xfId="1" applyNumberFormat="1" applyFont="1" applyFill="1" applyBorder="1" applyAlignment="1"/>
    <xf numFmtId="170" fontId="4" fillId="0" borderId="12" xfId="0" applyNumberFormat="1" applyFont="1" applyFill="1" applyBorder="1" applyAlignment="1"/>
    <xf numFmtId="170" fontId="4" fillId="0" borderId="0" xfId="0" applyNumberFormat="1" applyFont="1" applyFill="1" applyBorder="1" applyAlignment="1"/>
    <xf numFmtId="3" fontId="4" fillId="2" borderId="0" xfId="0" applyNumberFormat="1" applyFont="1" applyFill="1" applyAlignment="1">
      <alignment horizontal="left"/>
    </xf>
    <xf numFmtId="3" fontId="4" fillId="2" borderId="0" xfId="0" applyNumberFormat="1" applyFont="1" applyFill="1" applyAlignment="1">
      <alignment horizontal="center"/>
    </xf>
    <xf numFmtId="168" fontId="4" fillId="2" borderId="0" xfId="1" applyNumberFormat="1" applyFont="1" applyFill="1" applyBorder="1" applyAlignment="1"/>
    <xf numFmtId="170" fontId="4" fillId="2" borderId="12" xfId="0" applyNumberFormat="1" applyFont="1" applyFill="1" applyBorder="1" applyAlignment="1"/>
    <xf numFmtId="170" fontId="4" fillId="2" borderId="0" xfId="0" applyNumberFormat="1" applyFont="1" applyFill="1" applyBorder="1" applyAlignment="1"/>
    <xf numFmtId="3" fontId="4" fillId="2" borderId="4" xfId="0" applyNumberFormat="1" applyFont="1" applyFill="1" applyBorder="1" applyAlignment="1"/>
    <xf numFmtId="168" fontId="4" fillId="2" borderId="4" xfId="1" applyNumberFormat="1" applyFont="1" applyFill="1" applyBorder="1" applyAlignment="1" applyProtection="1"/>
    <xf numFmtId="170" fontId="4" fillId="2" borderId="16" xfId="0" applyNumberFormat="1" applyFont="1" applyFill="1" applyBorder="1" applyAlignment="1">
      <alignment horizontal="center" vertical="top" wrapText="1"/>
    </xf>
    <xf numFmtId="170" fontId="4" fillId="2" borderId="16" xfId="0" applyNumberFormat="1" applyFont="1" applyFill="1" applyBorder="1" applyAlignment="1">
      <alignment vertical="top" wrapText="1"/>
    </xf>
    <xf numFmtId="170" fontId="4" fillId="2" borderId="4" xfId="0" applyNumberFormat="1" applyFont="1" applyFill="1" applyBorder="1" applyAlignment="1"/>
    <xf numFmtId="1" fontId="4" fillId="2" borderId="16" xfId="0" applyNumberFormat="1" applyFont="1" applyFill="1" applyBorder="1" applyAlignment="1">
      <alignment horizontal="center" vertical="top" wrapText="1"/>
    </xf>
    <xf numFmtId="1" fontId="4" fillId="2" borderId="4" xfId="0" applyNumberFormat="1" applyFont="1" applyFill="1" applyBorder="1" applyAlignment="1">
      <alignment horizontal="center" vertical="top" wrapText="1"/>
    </xf>
    <xf numFmtId="168" fontId="4" fillId="0" borderId="0" xfId="1" applyNumberFormat="1" applyFont="1" applyFill="1" applyBorder="1" applyAlignment="1" applyProtection="1"/>
    <xf numFmtId="1" fontId="4" fillId="2" borderId="12" xfId="0" applyNumberFormat="1" applyFont="1" applyFill="1" applyBorder="1" applyAlignment="1">
      <alignment horizontal="center" vertical="top" wrapText="1"/>
    </xf>
    <xf numFmtId="1" fontId="4" fillId="2" borderId="0" xfId="0" applyNumberFormat="1" applyFont="1" applyFill="1" applyBorder="1" applyAlignment="1">
      <alignment horizontal="center" vertical="top" wrapText="1"/>
    </xf>
    <xf numFmtId="168" fontId="4" fillId="2" borderId="4" xfId="1" applyNumberFormat="1" applyFont="1" applyFill="1" applyBorder="1" applyAlignment="1"/>
    <xf numFmtId="170" fontId="4" fillId="2" borderId="25" xfId="0" applyNumberFormat="1" applyFont="1" applyFill="1" applyBorder="1" applyAlignment="1">
      <alignment horizontal="center"/>
    </xf>
    <xf numFmtId="170" fontId="4" fillId="2" borderId="16" xfId="0" applyNumberFormat="1" applyFont="1" applyFill="1" applyBorder="1" applyAlignment="1">
      <alignment horizontal="center"/>
    </xf>
    <xf numFmtId="170" fontId="4" fillId="2" borderId="16" xfId="0" applyNumberFormat="1" applyFont="1" applyFill="1" applyBorder="1" applyAlignment="1"/>
    <xf numFmtId="1" fontId="4" fillId="2" borderId="16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170" fontId="4" fillId="0" borderId="23" xfId="0" applyNumberFormat="1" applyFont="1" applyFill="1" applyBorder="1" applyAlignment="1">
      <alignment horizontal="center" vertical="top" wrapText="1"/>
    </xf>
    <xf numFmtId="170" fontId="4" fillId="0" borderId="12" xfId="0" applyNumberFormat="1" applyFont="1" applyFill="1" applyBorder="1" applyAlignment="1">
      <alignment horizontal="center" vertical="top" wrapText="1"/>
    </xf>
    <xf numFmtId="170" fontId="4" fillId="0" borderId="12" xfId="0" applyNumberFormat="1" applyFont="1" applyFill="1" applyBorder="1" applyAlignment="1">
      <alignment vertical="top" wrapText="1"/>
    </xf>
    <xf numFmtId="170" fontId="4" fillId="0" borderId="0" xfId="0" applyNumberFormat="1" applyFont="1" applyFill="1" applyBorder="1" applyAlignment="1">
      <alignment vertical="top" wrapText="1"/>
    </xf>
    <xf numFmtId="1" fontId="4" fillId="0" borderId="12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horizontal="center" vertical="top" wrapText="1"/>
    </xf>
    <xf numFmtId="168" fontId="4" fillId="2" borderId="0" xfId="1" applyNumberFormat="1" applyFont="1" applyFill="1" applyBorder="1" applyAlignment="1" applyProtection="1"/>
    <xf numFmtId="170" fontId="4" fillId="2" borderId="23" xfId="0" applyNumberFormat="1" applyFont="1" applyFill="1" applyBorder="1" applyAlignment="1">
      <alignment horizontal="center" vertical="top" wrapText="1"/>
    </xf>
    <xf numFmtId="170" fontId="4" fillId="2" borderId="12" xfId="0" applyNumberFormat="1" applyFont="1" applyFill="1" applyBorder="1" applyAlignment="1">
      <alignment horizontal="center" vertical="top" wrapText="1"/>
    </xf>
    <xf numFmtId="170" fontId="4" fillId="2" borderId="12" xfId="0" applyNumberFormat="1" applyFont="1" applyFill="1" applyBorder="1" applyAlignment="1">
      <alignment vertical="top" wrapText="1"/>
    </xf>
    <xf numFmtId="170" fontId="4" fillId="2" borderId="0" xfId="0" applyNumberFormat="1" applyFont="1" applyFill="1" applyBorder="1" applyAlignment="1">
      <alignment vertical="top" wrapText="1"/>
    </xf>
    <xf numFmtId="170" fontId="4" fillId="0" borderId="16" xfId="0" applyNumberFormat="1" applyFont="1" applyFill="1" applyBorder="1" applyAlignment="1">
      <alignment horizontal="center" vertical="top" wrapText="1"/>
    </xf>
    <xf numFmtId="170" fontId="4" fillId="0" borderId="16" xfId="0" applyNumberFormat="1" applyFont="1" applyFill="1" applyBorder="1" applyAlignment="1">
      <alignment vertical="top" wrapText="1"/>
    </xf>
    <xf numFmtId="170" fontId="4" fillId="0" borderId="4" xfId="0" applyNumberFormat="1" applyFont="1" applyFill="1" applyBorder="1" applyAlignment="1">
      <alignment vertical="top" wrapText="1"/>
    </xf>
    <xf numFmtId="3" fontId="4" fillId="2" borderId="8" xfId="0" applyNumberFormat="1" applyFont="1" applyFill="1" applyBorder="1" applyAlignment="1"/>
    <xf numFmtId="170" fontId="4" fillId="2" borderId="26" xfId="0" applyNumberFormat="1" applyFont="1" applyFill="1" applyBorder="1" applyAlignment="1">
      <alignment horizontal="center" vertical="top" wrapText="1"/>
    </xf>
    <xf numFmtId="170" fontId="4" fillId="2" borderId="19" xfId="0" applyNumberFormat="1" applyFont="1" applyFill="1" applyBorder="1" applyAlignment="1">
      <alignment horizontal="center" vertical="top" wrapText="1"/>
    </xf>
    <xf numFmtId="170" fontId="4" fillId="2" borderId="8" xfId="0" applyNumberFormat="1" applyFont="1" applyFill="1" applyBorder="1" applyAlignment="1">
      <alignment vertical="top" wrapText="1"/>
    </xf>
    <xf numFmtId="1" fontId="4" fillId="2" borderId="19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Protection="1">
      <alignment horizontal="left" wrapText="1"/>
    </xf>
    <xf numFmtId="164" fontId="4" fillId="0" borderId="0" xfId="0" applyNumberFormat="1" applyFont="1" applyFill="1" applyBorder="1" applyAlignment="1" applyProtection="1">
      <alignment horizontal="right"/>
    </xf>
    <xf numFmtId="167" fontId="4" fillId="0" borderId="0" xfId="1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Alignment="1" applyProtection="1">
      <alignment horizontal="left" vertical="top"/>
    </xf>
    <xf numFmtId="166" fontId="4" fillId="0" borderId="0" xfId="2" applyNumberFormat="1" applyFont="1" applyAlignment="1">
      <alignment horizontal="left" wrapText="1"/>
    </xf>
    <xf numFmtId="0" fontId="0" fillId="0" borderId="0" xfId="0" applyNumberFormat="1" applyFont="1" applyAlignment="1" applyProtection="1">
      <alignment wrapText="1"/>
      <protection locked="0"/>
    </xf>
    <xf numFmtId="37" fontId="4" fillId="0" borderId="0" xfId="0" applyNumberFormat="1" applyFont="1" applyAlignment="1">
      <alignment horizontal="left"/>
    </xf>
    <xf numFmtId="37" fontId="4" fillId="0" borderId="0" xfId="0" applyNumberFormat="1" applyFont="1" applyBorder="1" applyAlignment="1">
      <alignment horizontal="center"/>
    </xf>
    <xf numFmtId="37" fontId="4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right"/>
    </xf>
    <xf numFmtId="37" fontId="4" fillId="0" borderId="0" xfId="0" applyNumberFormat="1" applyFont="1" applyAlignment="1"/>
    <xf numFmtId="37" fontId="0" fillId="0" borderId="0" xfId="0" applyNumberFormat="1" applyFont="1" applyAlignment="1">
      <alignment wrapText="1"/>
    </xf>
    <xf numFmtId="37" fontId="0" fillId="0" borderId="0" xfId="0" applyNumberFormat="1" applyFont="1" applyBorder="1" applyAlignment="1">
      <alignment wrapText="1"/>
    </xf>
    <xf numFmtId="37" fontId="4" fillId="0" borderId="0" xfId="0" applyNumberFormat="1" applyFont="1" applyBorder="1" applyAlignment="1"/>
    <xf numFmtId="37" fontId="4" fillId="0" borderId="4" xfId="0" applyNumberFormat="1" applyFont="1" applyBorder="1" applyAlignment="1"/>
    <xf numFmtId="37" fontId="4" fillId="0" borderId="5" xfId="0" applyNumberFormat="1" applyFont="1" applyBorder="1" applyAlignment="1"/>
    <xf numFmtId="37" fontId="4" fillId="0" borderId="1" xfId="0" applyNumberFormat="1" applyFont="1" applyBorder="1" applyAlignment="1">
      <alignment horizontal="centerContinuous"/>
    </xf>
    <xf numFmtId="37" fontId="4" fillId="0" borderId="15" xfId="0" applyNumberFormat="1" applyFont="1" applyBorder="1" applyAlignment="1">
      <alignment horizontal="centerContinuous"/>
    </xf>
    <xf numFmtId="37" fontId="4" fillId="0" borderId="0" xfId="0" applyNumberFormat="1" applyFont="1" applyAlignment="1">
      <alignment horizontal="centerContinuous"/>
    </xf>
    <xf numFmtId="37" fontId="4" fillId="0" borderId="5" xfId="0" applyNumberFormat="1" applyFont="1" applyBorder="1" applyAlignment="1">
      <alignment horizontal="centerContinuous"/>
    </xf>
    <xf numFmtId="37" fontId="4" fillId="0" borderId="5" xfId="0" applyNumberFormat="1" applyFont="1" applyBorder="1" applyAlignment="1">
      <alignment horizontal="center"/>
    </xf>
    <xf numFmtId="37" fontId="4" fillId="0" borderId="12" xfId="0" applyNumberFormat="1" applyFont="1" applyBorder="1" applyAlignment="1">
      <alignment horizontal="center"/>
    </xf>
    <xf numFmtId="37" fontId="4" fillId="0" borderId="5" xfId="0" applyNumberFormat="1" applyFont="1" applyBorder="1" applyAlignment="1">
      <alignment horizontal="right"/>
    </xf>
    <xf numFmtId="37" fontId="4" fillId="0" borderId="13" xfId="0" applyNumberFormat="1" applyFont="1" applyBorder="1" applyAlignment="1">
      <alignment horizontal="center"/>
    </xf>
    <xf numFmtId="37" fontId="4" fillId="0" borderId="15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right"/>
    </xf>
    <xf numFmtId="5" fontId="4" fillId="0" borderId="16" xfId="1" applyNumberFormat="1" applyFont="1" applyFill="1" applyBorder="1" applyAlignment="1">
      <alignment horizontal="right"/>
    </xf>
    <xf numFmtId="168" fontId="4" fillId="0" borderId="12" xfId="1" applyNumberFormat="1" applyFont="1" applyFill="1" applyBorder="1" applyAlignment="1">
      <alignment horizontal="right"/>
    </xf>
    <xf numFmtId="167" fontId="4" fillId="0" borderId="12" xfId="1" applyNumberFormat="1" applyFont="1" applyFill="1" applyBorder="1" applyAlignment="1">
      <alignment horizontal="right"/>
    </xf>
    <xf numFmtId="170" fontId="4" fillId="0" borderId="0" xfId="0" applyNumberFormat="1" applyFont="1" applyFill="1" applyBorder="1" applyAlignment="1">
      <alignment horizontal="center"/>
    </xf>
    <xf numFmtId="171" fontId="4" fillId="0" borderId="0" xfId="0" applyNumberFormat="1" applyFont="1" applyFill="1" applyAlignment="1"/>
    <xf numFmtId="167" fontId="4" fillId="0" borderId="0" xfId="1" applyNumberFormat="1" applyFont="1" applyFill="1" applyBorder="1" applyAlignment="1">
      <alignment horizontal="right"/>
    </xf>
    <xf numFmtId="168" fontId="4" fillId="2" borderId="12" xfId="1" applyNumberFormat="1" applyFont="1" applyFill="1" applyBorder="1" applyAlignment="1">
      <alignment horizontal="right"/>
    </xf>
    <xf numFmtId="170" fontId="4" fillId="2" borderId="0" xfId="0" applyNumberFormat="1" applyFont="1" applyFill="1" applyBorder="1" applyAlignment="1">
      <alignment horizontal="center"/>
    </xf>
    <xf numFmtId="171" fontId="4" fillId="2" borderId="0" xfId="0" applyNumberFormat="1" applyFont="1" applyFill="1" applyAlignment="1"/>
    <xf numFmtId="171" fontId="4" fillId="0" borderId="0" xfId="0" applyNumberFormat="1" applyFont="1" applyAlignment="1"/>
    <xf numFmtId="168" fontId="4" fillId="0" borderId="16" xfId="1" applyNumberFormat="1" applyFont="1" applyFill="1" applyBorder="1" applyAlignment="1">
      <alignment horizontal="right"/>
    </xf>
    <xf numFmtId="168" fontId="4" fillId="0" borderId="12" xfId="1" applyNumberFormat="1" applyFont="1" applyFill="1" applyBorder="1" applyAlignment="1"/>
    <xf numFmtId="171" fontId="4" fillId="2" borderId="0" xfId="0" applyNumberFormat="1" applyFont="1" applyFill="1" applyAlignment="1">
      <alignment horizontal="right"/>
    </xf>
    <xf numFmtId="168" fontId="4" fillId="2" borderId="12" xfId="1" applyNumberFormat="1" applyFont="1" applyFill="1" applyBorder="1" applyAlignment="1"/>
    <xf numFmtId="168" fontId="4" fillId="2" borderId="16" xfId="1" applyNumberFormat="1" applyFont="1" applyFill="1" applyBorder="1" applyAlignment="1" applyProtection="1"/>
    <xf numFmtId="170" fontId="4" fillId="2" borderId="4" xfId="0" applyNumberFormat="1" applyFont="1" applyFill="1" applyBorder="1" applyAlignment="1">
      <alignment horizontal="center" vertical="top" wrapText="1"/>
    </xf>
    <xf numFmtId="170" fontId="4" fillId="2" borderId="4" xfId="0" applyNumberFormat="1" applyFont="1" applyFill="1" applyBorder="1" applyAlignment="1">
      <alignment vertical="top" wrapText="1"/>
    </xf>
    <xf numFmtId="168" fontId="4" fillId="0" borderId="12" xfId="1" applyNumberFormat="1" applyFont="1" applyFill="1" applyBorder="1" applyAlignment="1" applyProtection="1"/>
    <xf numFmtId="168" fontId="4" fillId="2" borderId="16" xfId="1" applyNumberFormat="1" applyFont="1" applyFill="1" applyBorder="1" applyAlignment="1"/>
    <xf numFmtId="170" fontId="4" fillId="2" borderId="4" xfId="0" applyNumberFormat="1" applyFont="1" applyFill="1" applyBorder="1" applyAlignment="1">
      <alignment horizontal="center"/>
    </xf>
    <xf numFmtId="170" fontId="4" fillId="0" borderId="0" xfId="0" applyNumberFormat="1" applyFont="1" applyFill="1" applyBorder="1" applyAlignment="1">
      <alignment horizontal="center" vertical="top" wrapText="1"/>
    </xf>
    <xf numFmtId="168" fontId="4" fillId="2" borderId="12" xfId="1" applyNumberFormat="1" applyFont="1" applyFill="1" applyBorder="1" applyAlignment="1" applyProtection="1"/>
    <xf numFmtId="170" fontId="4" fillId="2" borderId="0" xfId="0" applyNumberFormat="1" applyFont="1" applyFill="1" applyBorder="1" applyAlignment="1">
      <alignment horizontal="center" vertical="top" wrapText="1"/>
    </xf>
    <xf numFmtId="170" fontId="4" fillId="0" borderId="4" xfId="0" applyNumberFormat="1" applyFont="1" applyFill="1" applyBorder="1" applyAlignment="1">
      <alignment horizontal="center" vertical="top" wrapText="1"/>
    </xf>
    <xf numFmtId="171" fontId="4" fillId="0" borderId="4" xfId="0" applyNumberFormat="1" applyFont="1" applyFill="1" applyBorder="1" applyAlignment="1"/>
    <xf numFmtId="171" fontId="4" fillId="2" borderId="8" xfId="0" applyNumberFormat="1" applyFont="1" applyFill="1" applyBorder="1" applyAlignment="1"/>
    <xf numFmtId="37" fontId="4" fillId="0" borderId="0" xfId="0" applyNumberFormat="1" applyFont="1" applyFill="1" applyAlignment="1">
      <alignment horizontal="left" vertical="top"/>
    </xf>
    <xf numFmtId="37" fontId="0" fillId="0" borderId="0" xfId="0" applyNumberFormat="1" applyFont="1" applyAlignment="1"/>
    <xf numFmtId="37" fontId="0" fillId="0" borderId="0" xfId="0" applyNumberFormat="1" applyFont="1" applyBorder="1" applyAlignment="1"/>
    <xf numFmtId="37" fontId="4" fillId="0" borderId="0" xfId="0" applyNumberFormat="1" applyFont="1" applyFill="1" applyAlignment="1">
      <alignment vertical="top"/>
    </xf>
    <xf numFmtId="0" fontId="4" fillId="0" borderId="0" xfId="0" applyFont="1" applyFill="1" applyBorder="1" applyAlignment="1" applyProtection="1">
      <alignment horizontal="left" vertical="top"/>
    </xf>
    <xf numFmtId="0" fontId="4" fillId="0" borderId="0" xfId="0" applyFont="1" applyFill="1" applyAlignment="1" applyProtection="1">
      <alignment horizontal="right" vertical="top"/>
    </xf>
    <xf numFmtId="0" fontId="4" fillId="0" borderId="0" xfId="0" applyFont="1" applyBorder="1" applyAlignment="1">
      <alignment horizontal="left" vertical="top"/>
    </xf>
    <xf numFmtId="37" fontId="4" fillId="0" borderId="0" xfId="0" applyNumberFormat="1" applyFont="1" applyFill="1" applyAlignment="1">
      <alignment horizontal="center"/>
    </xf>
    <xf numFmtId="0" fontId="4" fillId="0" borderId="0" xfId="0" applyFont="1" applyAlignment="1" applyProtection="1">
      <alignment horizontal="right"/>
    </xf>
    <xf numFmtId="169" fontId="4" fillId="0" borderId="0" xfId="0" applyNumberFormat="1" applyFont="1" applyAlignment="1" applyProtection="1">
      <alignment horizontal="right"/>
    </xf>
    <xf numFmtId="169" fontId="4" fillId="0" borderId="0" xfId="0" applyNumberFormat="1" applyFont="1" applyBorder="1" applyAlignment="1" applyProtection="1">
      <alignment horizontal="right"/>
    </xf>
    <xf numFmtId="0" fontId="4" fillId="0" borderId="0" xfId="0" applyNumberFormat="1" applyFont="1" applyAlignment="1">
      <alignment horizontal="left" vertical="top"/>
    </xf>
    <xf numFmtId="0" fontId="0" fillId="0" borderId="0" xfId="0" applyAlignment="1"/>
    <xf numFmtId="0" fontId="0" fillId="0" borderId="0" xfId="0" applyAlignment="1">
      <alignment wrapText="1"/>
    </xf>
    <xf numFmtId="0" fontId="4" fillId="0" borderId="0" xfId="0" applyFont="1" applyAlignment="1" applyProtection="1">
      <alignment horizontal="left" vertical="top"/>
    </xf>
    <xf numFmtId="0" fontId="4" fillId="0" borderId="0" xfId="0" applyFont="1" applyBorder="1" applyAlignment="1" applyProtection="1">
      <alignment horizontal="center" wrapText="1"/>
    </xf>
    <xf numFmtId="171" fontId="4" fillId="0" borderId="12" xfId="2" applyNumberFormat="1" applyFont="1" applyFill="1" applyBorder="1" applyAlignment="1">
      <alignment horizontal="right"/>
    </xf>
    <xf numFmtId="171" fontId="4" fillId="2" borderId="12" xfId="1" applyNumberFormat="1" applyFont="1" applyFill="1" applyBorder="1" applyAlignment="1">
      <alignment horizontal="right"/>
    </xf>
    <xf numFmtId="171" fontId="4" fillId="0" borderId="12" xfId="1" applyNumberFormat="1" applyFont="1" applyFill="1" applyBorder="1" applyAlignment="1"/>
    <xf numFmtId="171" fontId="4" fillId="2" borderId="12" xfId="1" applyNumberFormat="1" applyFont="1" applyFill="1" applyBorder="1" applyAlignment="1"/>
    <xf numFmtId="171" fontId="4" fillId="0" borderId="12" xfId="1" applyNumberFormat="1" applyFont="1" applyFill="1" applyBorder="1" applyAlignment="1" applyProtection="1"/>
    <xf numFmtId="171" fontId="4" fillId="2" borderId="12" xfId="1" applyNumberFormat="1" applyFont="1" applyFill="1" applyBorder="1" applyAlignment="1" applyProtection="1"/>
    <xf numFmtId="0" fontId="17" fillId="0" borderId="0" xfId="0" applyFont="1">
      <alignment horizontal="left" wrapText="1"/>
    </xf>
    <xf numFmtId="168" fontId="18" fillId="0" borderId="0" xfId="0" applyNumberFormat="1" applyFont="1" applyAlignment="1"/>
    <xf numFmtId="168" fontId="18" fillId="0" borderId="4" xfId="0" applyNumberFormat="1" applyFont="1" applyBorder="1" applyAlignment="1"/>
    <xf numFmtId="37" fontId="4" fillId="3" borderId="1" xfId="0" applyNumberFormat="1" applyFont="1" applyFill="1" applyBorder="1" applyAlignment="1" applyProtection="1">
      <alignment horizontal="right"/>
    </xf>
    <xf numFmtId="168" fontId="4" fillId="3" borderId="4" xfId="1" applyNumberFormat="1" applyFont="1" applyFill="1" applyBorder="1" applyAlignment="1" applyProtection="1">
      <alignment horizontal="right"/>
    </xf>
    <xf numFmtId="3" fontId="4" fillId="3" borderId="0" xfId="0" applyNumberFormat="1" applyFont="1" applyFill="1" applyAlignment="1"/>
    <xf numFmtId="37" fontId="4" fillId="3" borderId="0" xfId="0" applyNumberFormat="1" applyFont="1" applyFill="1" applyBorder="1" applyAlignment="1">
      <alignment horizontal="right"/>
    </xf>
    <xf numFmtId="165" fontId="12" fillId="3" borderId="0" xfId="0" applyNumberFormat="1" applyFont="1" applyFill="1" applyAlignment="1" applyProtection="1">
      <alignment horizontal="right" wrapText="1"/>
    </xf>
    <xf numFmtId="3" fontId="4" fillId="3" borderId="0" xfId="0" applyNumberFormat="1" applyFont="1" applyFill="1" applyBorder="1" applyAlignment="1" applyProtection="1">
      <alignment horizontal="right"/>
    </xf>
    <xf numFmtId="37" fontId="4" fillId="3" borderId="4" xfId="0" applyNumberFormat="1" applyFont="1" applyFill="1" applyBorder="1" applyAlignment="1">
      <alignment horizontal="right"/>
    </xf>
    <xf numFmtId="3" fontId="4" fillId="3" borderId="0" xfId="0" applyNumberFormat="1" applyFont="1" applyFill="1" applyBorder="1" applyAlignment="1"/>
    <xf numFmtId="3" fontId="4" fillId="3" borderId="4" xfId="0" applyNumberFormat="1" applyFont="1" applyFill="1" applyBorder="1" applyAlignment="1"/>
    <xf numFmtId="3" fontId="4" fillId="3" borderId="8" xfId="0" applyNumberFormat="1" applyFont="1" applyFill="1" applyBorder="1" applyAlignment="1"/>
    <xf numFmtId="3" fontId="4" fillId="3" borderId="0" xfId="0" applyNumberFormat="1" applyFont="1" applyFill="1" applyAlignment="1">
      <alignment horizontal="right"/>
    </xf>
    <xf numFmtId="3" fontId="17" fillId="0" borderId="0" xfId="0" applyNumberFormat="1" applyFont="1" applyFill="1" applyBorder="1" applyAlignment="1"/>
    <xf numFmtId="0" fontId="20" fillId="0" borderId="0" xfId="0" applyFont="1" applyFill="1" applyProtection="1">
      <alignment horizontal="left" wrapText="1"/>
    </xf>
    <xf numFmtId="0" fontId="17" fillId="0" borderId="0" xfId="0" applyFont="1" applyFill="1">
      <alignment horizontal="left" wrapText="1"/>
    </xf>
    <xf numFmtId="170" fontId="17" fillId="0" borderId="0" xfId="0" applyNumberFormat="1" applyFont="1" applyFill="1" applyBorder="1" applyAlignment="1" applyProtection="1">
      <alignment horizontal="right"/>
    </xf>
    <xf numFmtId="37" fontId="17" fillId="0" borderId="0" xfId="0" applyNumberFormat="1" applyFont="1" applyFill="1" applyAlignment="1"/>
    <xf numFmtId="168" fontId="21" fillId="0" borderId="0" xfId="1" applyNumberFormat="1" applyFont="1" applyFill="1" applyAlignment="1" applyProtection="1">
      <alignment horizontal="left" wrapText="1"/>
    </xf>
    <xf numFmtId="166" fontId="21" fillId="0" borderId="0" xfId="2" applyNumberFormat="1" applyFont="1" applyFill="1" applyAlignment="1" applyProtection="1">
      <alignment horizontal="right" wrapText="1"/>
    </xf>
    <xf numFmtId="0" fontId="4" fillId="0" borderId="8" xfId="0" applyFont="1" applyFill="1" applyBorder="1" applyAlignment="1">
      <alignment horizontal="right" wrapText="1"/>
    </xf>
    <xf numFmtId="0" fontId="4" fillId="0" borderId="15" xfId="0" applyFont="1" applyFill="1" applyBorder="1" applyAlignment="1" applyProtection="1">
      <alignment horizontal="centerContinuous"/>
    </xf>
    <xf numFmtId="0" fontId="4" fillId="0" borderId="12" xfId="0" applyFont="1" applyFill="1" applyBorder="1" applyAlignment="1" applyProtection="1">
      <alignment horizontal="centerContinuous"/>
    </xf>
    <xf numFmtId="37" fontId="4" fillId="4" borderId="1" xfId="0" applyNumberFormat="1" applyFont="1" applyFill="1" applyBorder="1" applyAlignment="1" applyProtection="1">
      <alignment horizontal="right"/>
    </xf>
    <xf numFmtId="168" fontId="4" fillId="0" borderId="27" xfId="1" applyNumberFormat="1" applyFont="1" applyFill="1" applyBorder="1" applyAlignment="1"/>
    <xf numFmtId="168" fontId="4" fillId="0" borderId="27" xfId="1" applyNumberFormat="1" applyFont="1" applyFill="1" applyBorder="1" applyAlignment="1" applyProtection="1"/>
    <xf numFmtId="168" fontId="4" fillId="0" borderId="14" xfId="1" applyNumberFormat="1" applyFont="1" applyFill="1" applyBorder="1" applyAlignment="1" applyProtection="1"/>
    <xf numFmtId="168" fontId="4" fillId="0" borderId="14" xfId="1" applyNumberFormat="1" applyFont="1" applyFill="1" applyBorder="1" applyAlignment="1" applyProtection="1">
      <alignment horizontal="right"/>
    </xf>
    <xf numFmtId="168" fontId="4" fillId="2" borderId="14" xfId="1" applyNumberFormat="1" applyFont="1" applyFill="1" applyBorder="1" applyAlignment="1" applyProtection="1"/>
    <xf numFmtId="170" fontId="4" fillId="0" borderId="28" xfId="0" applyNumberFormat="1" applyFont="1" applyFill="1" applyBorder="1" applyAlignment="1">
      <alignment horizontal="right"/>
    </xf>
    <xf numFmtId="170" fontId="4" fillId="2" borderId="28" xfId="0" applyNumberFormat="1" applyFont="1" applyFill="1" applyBorder="1" applyAlignment="1">
      <alignment horizontal="right"/>
    </xf>
    <xf numFmtId="0" fontId="5" fillId="0" borderId="4" xfId="0" applyFont="1" applyBorder="1">
      <alignment horizontal="left" wrapText="1"/>
    </xf>
    <xf numFmtId="168" fontId="4" fillId="2" borderId="28" xfId="1" applyNumberFormat="1" applyFont="1" applyFill="1" applyBorder="1" applyAlignment="1" applyProtection="1"/>
    <xf numFmtId="168" fontId="4" fillId="0" borderId="28" xfId="1" applyNumberFormat="1" applyFont="1" applyFill="1" applyBorder="1" applyAlignment="1" applyProtection="1"/>
    <xf numFmtId="168" fontId="4" fillId="2" borderId="28" xfId="1" applyNumberFormat="1" applyFont="1" applyFill="1" applyBorder="1" applyAlignment="1"/>
    <xf numFmtId="168" fontId="4" fillId="2" borderId="28" xfId="1" applyNumberFormat="1" applyFont="1" applyFill="1" applyBorder="1" applyAlignment="1">
      <alignment horizontal="right"/>
    </xf>
    <xf numFmtId="168" fontId="4" fillId="0" borderId="28" xfId="1" applyNumberFormat="1" applyFont="1" applyFill="1" applyBorder="1" applyAlignment="1">
      <alignment horizontal="right"/>
    </xf>
    <xf numFmtId="168" fontId="4" fillId="2" borderId="16" xfId="1" applyNumberFormat="1" applyFont="1" applyFill="1" applyBorder="1" applyAlignment="1">
      <alignment horizontal="right"/>
    </xf>
    <xf numFmtId="168" fontId="4" fillId="0" borderId="16" xfId="1" applyNumberFormat="1" applyFont="1" applyFill="1" applyBorder="1" applyAlignment="1" applyProtection="1"/>
    <xf numFmtId="168" fontId="4" fillId="2" borderId="4" xfId="1" applyNumberFormat="1" applyFont="1" applyFill="1" applyBorder="1" applyAlignment="1">
      <alignment horizontal="right"/>
    </xf>
    <xf numFmtId="170" fontId="4" fillId="2" borderId="16" xfId="0" applyNumberFormat="1" applyFont="1" applyFill="1" applyBorder="1" applyAlignment="1">
      <alignment horizontal="right"/>
    </xf>
    <xf numFmtId="1" fontId="4" fillId="0" borderId="16" xfId="0" applyNumberFormat="1" applyFont="1" applyFill="1" applyBorder="1" applyAlignment="1">
      <alignment horizontal="center"/>
    </xf>
    <xf numFmtId="170" fontId="4" fillId="2" borderId="28" xfId="0" applyNumberFormat="1" applyFont="1" applyFill="1" applyBorder="1" applyAlignment="1"/>
    <xf numFmtId="171" fontId="4" fillId="0" borderId="12" xfId="1" applyNumberFormat="1" applyFont="1" applyFill="1" applyBorder="1" applyAlignment="1">
      <alignment horizontal="right"/>
    </xf>
    <xf numFmtId="171" fontId="4" fillId="0" borderId="16" xfId="1" applyNumberFormat="1" applyFont="1" applyFill="1" applyBorder="1" applyAlignment="1">
      <alignment horizontal="right"/>
    </xf>
    <xf numFmtId="171" fontId="4" fillId="0" borderId="25" xfId="1" applyNumberFormat="1" applyFont="1" applyFill="1" applyBorder="1" applyAlignment="1">
      <alignment horizontal="right"/>
    </xf>
    <xf numFmtId="171" fontId="4" fillId="2" borderId="25" xfId="1" applyNumberFormat="1" applyFont="1" applyFill="1" applyBorder="1" applyAlignment="1">
      <alignment horizontal="right"/>
    </xf>
    <xf numFmtId="171" fontId="4" fillId="2" borderId="25" xfId="1" applyNumberFormat="1" applyFont="1" applyFill="1" applyBorder="1" applyAlignment="1"/>
    <xf numFmtId="171" fontId="4" fillId="0" borderId="25" xfId="1" applyNumberFormat="1" applyFont="1" applyFill="1" applyBorder="1" applyAlignment="1" applyProtection="1"/>
    <xf numFmtId="171" fontId="4" fillId="2" borderId="25" xfId="1" applyNumberFormat="1" applyFont="1" applyFill="1" applyBorder="1" applyAlignment="1" applyProtection="1"/>
    <xf numFmtId="170" fontId="4" fillId="0" borderId="16" xfId="0" applyNumberFormat="1" applyFont="1" applyFill="1" applyBorder="1" applyAlignment="1">
      <alignment horizontal="center"/>
    </xf>
    <xf numFmtId="170" fontId="4" fillId="0" borderId="4" xfId="0" applyNumberFormat="1" applyFont="1" applyFill="1" applyBorder="1" applyAlignment="1">
      <alignment horizontal="center"/>
    </xf>
    <xf numFmtId="170" fontId="4" fillId="2" borderId="4" xfId="0" applyNumberFormat="1" applyFont="1" applyFill="1" applyBorder="1" applyAlignment="1">
      <alignment horizontal="right"/>
    </xf>
    <xf numFmtId="171" fontId="4" fillId="0" borderId="0" xfId="0" applyNumberFormat="1" applyFont="1" applyFill="1" applyAlignment="1">
      <alignment horizontal="right"/>
    </xf>
    <xf numFmtId="37" fontId="4" fillId="0" borderId="1" xfId="0" applyNumberFormat="1" applyFont="1" applyFill="1" applyBorder="1" applyAlignment="1">
      <alignment horizontal="centerContinuous"/>
    </xf>
    <xf numFmtId="37" fontId="4" fillId="0" borderId="4" xfId="0" applyNumberFormat="1" applyFont="1" applyFill="1" applyBorder="1" applyAlignment="1">
      <alignment horizontal="center"/>
    </xf>
    <xf numFmtId="37" fontId="4" fillId="0" borderId="16" xfId="0" applyNumberFormat="1" applyFont="1" applyFill="1" applyBorder="1" applyAlignment="1">
      <alignment horizontal="center"/>
    </xf>
    <xf numFmtId="37" fontId="4" fillId="0" borderId="25" xfId="0" applyNumberFormat="1" applyFont="1" applyFill="1" applyBorder="1" applyAlignment="1">
      <alignment horizontal="center"/>
    </xf>
    <xf numFmtId="37" fontId="4" fillId="5" borderId="1" xfId="0" applyNumberFormat="1" applyFont="1" applyFill="1" applyBorder="1" applyAlignment="1" applyProtection="1">
      <alignment horizontal="right"/>
    </xf>
    <xf numFmtId="0" fontId="4" fillId="0" borderId="11" xfId="0" applyFont="1" applyFill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center"/>
    </xf>
    <xf numFmtId="0" fontId="4" fillId="0" borderId="20" xfId="0" applyFont="1" applyFill="1" applyBorder="1" applyAlignment="1" applyProtection="1">
      <alignment horizontal="center"/>
    </xf>
    <xf numFmtId="170" fontId="4" fillId="0" borderId="29" xfId="0" applyNumberFormat="1" applyFont="1" applyFill="1" applyBorder="1" applyAlignment="1">
      <alignment horizontal="center" vertical="top" wrapText="1"/>
    </xf>
    <xf numFmtId="170" fontId="5" fillId="0" borderId="0" xfId="0" applyNumberFormat="1" applyFont="1">
      <alignment horizontal="left" wrapText="1"/>
    </xf>
    <xf numFmtId="0" fontId="4" fillId="0" borderId="0" xfId="0" applyFont="1" applyAlignment="1" applyProtection="1">
      <alignment horizontal="left" vertical="top" wrapText="1"/>
    </xf>
    <xf numFmtId="0" fontId="4" fillId="0" borderId="12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0" fillId="0" borderId="0" xfId="0" applyNumberFormat="1" applyAlignment="1">
      <alignment vertical="top" wrapText="1"/>
    </xf>
    <xf numFmtId="37" fontId="0" fillId="0" borderId="0" xfId="0" applyNumberFormat="1" applyAlignment="1">
      <alignment wrapText="1"/>
    </xf>
    <xf numFmtId="0" fontId="4" fillId="0" borderId="0" xfId="0" applyFont="1" applyFill="1" applyBorder="1" applyAlignment="1" applyProtection="1">
      <alignment horizontal="left" vertical="top" wrapText="1"/>
    </xf>
    <xf numFmtId="37" fontId="0" fillId="0" borderId="0" xfId="0" applyNumberFormat="1" applyFont="1" applyFill="1" applyAlignment="1">
      <alignment vertical="top" wrapText="1"/>
    </xf>
    <xf numFmtId="0" fontId="4" fillId="0" borderId="0" xfId="0" applyFont="1" applyFill="1" applyAlignment="1" applyProtection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  <color rgb="FF990033"/>
      <color rgb="FF00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Average Salaries of Full-Time Instructional Faculty at Public Four-Year Colleges and Universities</a:t>
            </a:r>
          </a:p>
        </c:rich>
      </c:tx>
      <c:layout>
        <c:manualLayout>
          <c:xMode val="edge"/>
          <c:yMode val="edge"/>
          <c:x val="0.1699304461942259"/>
          <c:y val="3.30578512396694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0555555555555565E-2"/>
          <c:y val="0.27554682111017131"/>
          <c:w val="0.93888888888888922"/>
          <c:h val="0.688089542526192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84 (83)'!$A$8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84 (83)'!$C$8</c:f>
              <c:numCache>
                <c:formatCode>"$"#,##0_);\("$"#,##0\)</c:formatCode>
                <c:ptCount val="1"/>
                <c:pt idx="0">
                  <c:v>79293.426481416944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4-4F1B-AF1C-5E7B12FF3DFC}"/>
            </c:ext>
          </c:extLst>
        </c:ser>
        <c:ser>
          <c:idx val="1"/>
          <c:order val="1"/>
          <c:tx>
            <c:strRef>
              <c:f>'TABLE 84 (83)'!$A$9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84 (83)'!$C$9</c:f>
              <c:numCache>
                <c:formatCode>_(* #,##0_);_(* \(#,##0\);_(* "-"??_);_(@_)</c:formatCode>
                <c:ptCount val="1"/>
                <c:pt idx="0">
                  <c:v>77028.697265919691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4-4F1B-AF1C-5E7B12FF3DF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84 (83)'!$C$11</c:f>
              <c:numCache>
                <c:formatCode>_(* #,##0_);_(* \(#,##0\);_(* "-"??_);_(@_)</c:formatCode>
                <c:ptCount val="1"/>
                <c:pt idx="0">
                  <c:v>81264.435337912902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4-4F1B-AF1C-5E7B12FF3D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367460200"/>
        <c:axId val="367019760"/>
      </c:barChart>
      <c:catAx>
        <c:axId val="367460200"/>
        <c:scaling>
          <c:orientation val="minMax"/>
        </c:scaling>
        <c:delete val="1"/>
        <c:axPos val="b"/>
        <c:majorTickMark val="none"/>
        <c:minorTickMark val="none"/>
        <c:tickLblPos val="none"/>
        <c:crossAx val="367019760"/>
        <c:crosses val="autoZero"/>
        <c:auto val="1"/>
        <c:lblAlgn val="ctr"/>
        <c:lblOffset val="100"/>
        <c:noMultiLvlLbl val="0"/>
      </c:catAx>
      <c:valAx>
        <c:axId val="367019760"/>
        <c:scaling>
          <c:orientation val="minMax"/>
        </c:scaling>
        <c:delete val="1"/>
        <c:axPos val="l"/>
        <c:numFmt formatCode="&quot;$&quot;#,##0_);\(&quot;$&quot;#,##0\)" sourceLinked="1"/>
        <c:majorTickMark val="out"/>
        <c:minorTickMark val="none"/>
        <c:tickLblPos val="none"/>
        <c:crossAx val="36746020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Changes in Average Salaries, 2008-09 to 2013-14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52990889547056"/>
          <c:y val="0.19447889958862991"/>
          <c:w val="0.68791454770022997"/>
          <c:h val="0.57787065263231652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84 (83)'!$D$4:$E$5</c:f>
              <c:multiLvlStrCache>
                <c:ptCount val="2"/>
                <c:lvl>
                  <c:pt idx="0">
                    <c:v>Percent Change</c:v>
                  </c:pt>
                  <c:pt idx="1">
                    <c:v>Percent Change1</c:v>
                  </c:pt>
                </c:lvl>
                <c:lvl>
                  <c:pt idx="1">
                    <c:v>Inflation-Adjusted</c:v>
                  </c:pt>
                </c:lvl>
              </c:multiLvlStrCache>
            </c:multiLvlStrRef>
          </c:cat>
          <c:val>
            <c:numRef>
              <c:f>'TABLE 84 (83)'!$D$11:$E$11</c:f>
              <c:numCache>
                <c:formatCode>0.0</c:formatCode>
                <c:ptCount val="2"/>
                <c:pt idx="0">
                  <c:v>13.639089435218535</c:v>
                </c:pt>
                <c:pt idx="1">
                  <c:v>7.023115050291433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F-4BB9-8AC0-CCF766DBA55A}"/>
            </c:ext>
          </c:extLst>
        </c:ser>
        <c:ser>
          <c:idx val="1"/>
          <c:order val="1"/>
          <c:tx>
            <c:strRef>
              <c:f>'TABLE 84 (83)'!$A$9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84 (83)'!$D$4:$E$5</c:f>
              <c:multiLvlStrCache>
                <c:ptCount val="2"/>
                <c:lvl>
                  <c:pt idx="0">
                    <c:v>Percent Change</c:v>
                  </c:pt>
                  <c:pt idx="1">
                    <c:v>Percent Change1</c:v>
                  </c:pt>
                </c:lvl>
                <c:lvl>
                  <c:pt idx="1">
                    <c:v>Inflation-Adjusted</c:v>
                  </c:pt>
                </c:lvl>
              </c:multiLvlStrCache>
            </c:multiLvlStrRef>
          </c:cat>
          <c:val>
            <c:numRef>
              <c:f>'TABLE 84 (83)'!$D$9:$E$9</c:f>
              <c:numCache>
                <c:formatCode>0.0</c:formatCode>
                <c:ptCount val="2"/>
                <c:pt idx="0">
                  <c:v>5.5220299136209698</c:v>
                </c:pt>
                <c:pt idx="1">
                  <c:v>-0.62137593751449616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F-4BB9-8AC0-CCF766DBA55A}"/>
            </c:ext>
          </c:extLst>
        </c:ser>
        <c:ser>
          <c:idx val="0"/>
          <c:order val="2"/>
          <c:tx>
            <c:strRef>
              <c:f>'TABLE 84 (83)'!$A$8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84 (83)'!$D$4:$E$5</c:f>
              <c:multiLvlStrCache>
                <c:ptCount val="2"/>
                <c:lvl>
                  <c:pt idx="0">
                    <c:v>Percent Change</c:v>
                  </c:pt>
                  <c:pt idx="1">
                    <c:v>Percent Change1</c:v>
                  </c:pt>
                </c:lvl>
                <c:lvl>
                  <c:pt idx="1">
                    <c:v>Inflation-Adjusted</c:v>
                  </c:pt>
                </c:lvl>
              </c:multiLvlStrCache>
            </c:multiLvlStrRef>
          </c:cat>
          <c:val>
            <c:numRef>
              <c:f>'TABLE 84 (83)'!$D$8:$E$8</c:f>
              <c:numCache>
                <c:formatCode>0.0</c:formatCode>
                <c:ptCount val="2"/>
                <c:pt idx="0">
                  <c:v>4.3208189743635561</c:v>
                </c:pt>
                <c:pt idx="1">
                  <c:v>-1.7526533631849979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F-4BB9-8AC0-CCF766DBA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367259576"/>
        <c:axId val="367491448"/>
      </c:barChart>
      <c:catAx>
        <c:axId val="3672595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367491448"/>
        <c:crosses val="autoZero"/>
        <c:auto val="1"/>
        <c:lblAlgn val="ctr"/>
        <c:lblOffset val="100"/>
        <c:noMultiLvlLbl val="1"/>
      </c:catAx>
      <c:valAx>
        <c:axId val="36749144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one"/>
        <c:crossAx val="3672595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of U.S.</a:t>
            </a:r>
            <a:r>
              <a:rPr lang="en-US" sz="1200" baseline="0"/>
              <a:t> </a:t>
            </a:r>
            <a:r>
              <a:rPr lang="en-US" sz="1200"/>
              <a:t>Average Salaries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52990889547067"/>
          <c:y val="0.19447889958862991"/>
          <c:w val="0.68791454770022975"/>
          <c:h val="0.57787065263231685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84 (83)'!$F$7:$G$7</c:f>
              <c:strCache>
                <c:ptCount val="2"/>
                <c:pt idx="0">
                  <c:v>2008-09</c:v>
                </c:pt>
                <c:pt idx="1">
                  <c:v>2013-14</c:v>
                </c:pt>
              </c:strCache>
            </c:strRef>
          </c:cat>
          <c:val>
            <c:numRef>
              <c:f>'TABLE 84 (83)'!$F$11:$G$11</c:f>
              <c:numCache>
                <c:formatCode>0.0</c:formatCode>
                <c:ptCount val="2"/>
                <c:pt idx="0">
                  <c:v>94.082008306933758</c:v>
                </c:pt>
                <c:pt idx="1">
                  <c:v>102.48571532844262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2-4910-AC80-35BB9AEE3C69}"/>
            </c:ext>
          </c:extLst>
        </c:ser>
        <c:ser>
          <c:idx val="1"/>
          <c:order val="1"/>
          <c:tx>
            <c:strRef>
              <c:f>'TABLE 84 (83)'!$A$9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84 (83)'!$F$7:$G$7</c:f>
              <c:strCache>
                <c:ptCount val="2"/>
                <c:pt idx="0">
                  <c:v>2008-09</c:v>
                </c:pt>
                <c:pt idx="1">
                  <c:v>2013-14</c:v>
                </c:pt>
              </c:strCache>
            </c:strRef>
          </c:cat>
          <c:val>
            <c:numRef>
              <c:f>'TABLE 84 (83)'!$F$9:$G$9</c:f>
              <c:numCache>
                <c:formatCode>0.0</c:formatCode>
                <c:ptCount val="2"/>
                <c:pt idx="0">
                  <c:v>96.038024593240948</c:v>
                </c:pt>
                <c:pt idx="1">
                  <c:v>97.143862592407942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B2-4910-AC80-35BB9AEE3C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366848400"/>
        <c:axId val="168033032"/>
      </c:barChart>
      <c:catAx>
        <c:axId val="3668484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168033032"/>
        <c:crosses val="autoZero"/>
        <c:auto val="1"/>
        <c:lblAlgn val="ctr"/>
        <c:lblOffset val="100"/>
        <c:noMultiLvlLbl val="1"/>
      </c:catAx>
      <c:valAx>
        <c:axId val="16803303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one"/>
        <c:crossAx val="366848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aseline="0"/>
              <a:t>Average Salaries of Full-Time Instructional Faculty by Rank at Public Four-Year Colleges and Universities</a:t>
            </a:r>
            <a:endParaRPr lang="en-U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9247591398848005E-2"/>
          <c:y val="0.2153532737937959"/>
          <c:w val="0.96150481720230441"/>
          <c:h val="0.6871001779140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86 (85)'!$A$8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86 (85)'!$C$5:$G$6</c:f>
              <c:multiLvlStrCache>
                <c:ptCount val="5"/>
                <c:lvl>
                  <c:pt idx="0">
                    <c:v>All Ranks1</c:v>
                  </c:pt>
                  <c:pt idx="1">
                    <c:v>Professor</c:v>
                  </c:pt>
                  <c:pt idx="2">
                    <c:v>Professor</c:v>
                  </c:pt>
                  <c:pt idx="3">
                    <c:v>Professor</c:v>
                  </c:pt>
                  <c:pt idx="4">
                    <c:v>Instructor</c:v>
                  </c:pt>
                </c:lvl>
                <c:lvl>
                  <c:pt idx="2">
                    <c:v>Associate</c:v>
                  </c:pt>
                  <c:pt idx="3">
                    <c:v>Assistant</c:v>
                  </c:pt>
                  <c:pt idx="4">
                    <c:v> </c:v>
                  </c:pt>
                </c:lvl>
              </c:multiLvlStrCache>
            </c:multiLvlStrRef>
          </c:cat>
          <c:val>
            <c:numRef>
              <c:f>'TABLE 86 (85)'!$C$8:$G$8</c:f>
              <c:numCache>
                <c:formatCode>"$"#,##0_);\("$"#,##0\)</c:formatCode>
                <c:ptCount val="5"/>
                <c:pt idx="0">
                  <c:v>79293.426481416944</c:v>
                </c:pt>
                <c:pt idx="1">
                  <c:v>108907.49510415364</c:v>
                </c:pt>
                <c:pt idx="2">
                  <c:v>78154.118184350707</c:v>
                </c:pt>
                <c:pt idx="3">
                  <c:v>66653.207530280561</c:v>
                </c:pt>
                <c:pt idx="4">
                  <c:v>47130.051660116966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4-45DB-8706-C33B3ACAB96C}"/>
            </c:ext>
          </c:extLst>
        </c:ser>
        <c:ser>
          <c:idx val="1"/>
          <c:order val="1"/>
          <c:tx>
            <c:strRef>
              <c:f>'TABLE 86 (85)'!$A$9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86 (85)'!$C$5:$G$6</c:f>
              <c:multiLvlStrCache>
                <c:ptCount val="5"/>
                <c:lvl>
                  <c:pt idx="0">
                    <c:v>All Ranks1</c:v>
                  </c:pt>
                  <c:pt idx="1">
                    <c:v>Professor</c:v>
                  </c:pt>
                  <c:pt idx="2">
                    <c:v>Professor</c:v>
                  </c:pt>
                  <c:pt idx="3">
                    <c:v>Professor</c:v>
                  </c:pt>
                  <c:pt idx="4">
                    <c:v>Instructor</c:v>
                  </c:pt>
                </c:lvl>
                <c:lvl>
                  <c:pt idx="2">
                    <c:v>Associate</c:v>
                  </c:pt>
                  <c:pt idx="3">
                    <c:v>Assistant</c:v>
                  </c:pt>
                  <c:pt idx="4">
                    <c:v> </c:v>
                  </c:pt>
                </c:lvl>
              </c:multiLvlStrCache>
            </c:multiLvlStrRef>
          </c:cat>
          <c:val>
            <c:numRef>
              <c:f>'TABLE 86 (85)'!$C$9:$G$9</c:f>
              <c:numCache>
                <c:formatCode>_(* #,##0_);_(* \(#,##0\);_(* "-"??_);_(@_)</c:formatCode>
                <c:ptCount val="5"/>
                <c:pt idx="0">
                  <c:v>77028.697265919691</c:v>
                </c:pt>
                <c:pt idx="1">
                  <c:v>108057.27554151577</c:v>
                </c:pt>
                <c:pt idx="2">
                  <c:v>76928.808421553826</c:v>
                </c:pt>
                <c:pt idx="3">
                  <c:v>66338.456987397876</c:v>
                </c:pt>
                <c:pt idx="4">
                  <c:v>46475.976491094807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4-45DB-8706-C33B3ACAB96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86 (85)'!$C$5:$G$6</c:f>
              <c:multiLvlStrCache>
                <c:ptCount val="5"/>
                <c:lvl>
                  <c:pt idx="0">
                    <c:v>All Ranks1</c:v>
                  </c:pt>
                  <c:pt idx="1">
                    <c:v>Professor</c:v>
                  </c:pt>
                  <c:pt idx="2">
                    <c:v>Professor</c:v>
                  </c:pt>
                  <c:pt idx="3">
                    <c:v>Professor</c:v>
                  </c:pt>
                  <c:pt idx="4">
                    <c:v>Instructor</c:v>
                  </c:pt>
                </c:lvl>
                <c:lvl>
                  <c:pt idx="2">
                    <c:v>Associate</c:v>
                  </c:pt>
                  <c:pt idx="3">
                    <c:v>Assistant</c:v>
                  </c:pt>
                  <c:pt idx="4">
                    <c:v> </c:v>
                  </c:pt>
                </c:lvl>
              </c:multiLvlStrCache>
            </c:multiLvlStrRef>
          </c:cat>
          <c:val>
            <c:numRef>
              <c:f>'TABLE 86 (85)'!$C$11:$G$11</c:f>
              <c:numCache>
                <c:formatCode>_(* #,##0_);_(* \(#,##0\);_(* "-"??_);_(@_)</c:formatCode>
                <c:ptCount val="5"/>
                <c:pt idx="0">
                  <c:v>81264.435337912902</c:v>
                </c:pt>
                <c:pt idx="1">
                  <c:v>112438.54903281225</c:v>
                </c:pt>
                <c:pt idx="2">
                  <c:v>81157.457140581435</c:v>
                </c:pt>
                <c:pt idx="3">
                  <c:v>68405.940838074923</c:v>
                </c:pt>
                <c:pt idx="4">
                  <c:v>47679.186505234109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B4-45DB-8706-C33B3ACAB9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69044360"/>
        <c:axId val="368544720"/>
      </c:barChart>
      <c:catAx>
        <c:axId val="169044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68544720"/>
        <c:crosses val="autoZero"/>
        <c:auto val="1"/>
        <c:lblAlgn val="ctr"/>
        <c:lblOffset val="100"/>
        <c:noMultiLvlLbl val="0"/>
      </c:catAx>
      <c:valAx>
        <c:axId val="368544720"/>
        <c:scaling>
          <c:orientation val="minMax"/>
        </c:scaling>
        <c:delete val="1"/>
        <c:axPos val="l"/>
        <c:numFmt formatCode="&quot;$&quot;#,##0_);\(&quot;$&quot;#,##0\)" sourceLinked="1"/>
        <c:majorTickMark val="out"/>
        <c:minorTickMark val="none"/>
        <c:tickLblPos val="none"/>
        <c:crossAx val="1690443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7519417907979615"/>
          <c:y val="0.12863587997446266"/>
          <c:w val="0.44314960629921257"/>
          <c:h val="3.882345787857600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1121833</xdr:colOff>
      <xdr:row>1</xdr:row>
      <xdr:rowOff>31749</xdr:rowOff>
    </xdr:from>
    <xdr:to>
      <xdr:col>16</xdr:col>
      <xdr:colOff>201083</xdr:colOff>
      <xdr:row>25</xdr:row>
      <xdr:rowOff>52916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1111250</xdr:colOff>
      <xdr:row>25</xdr:row>
      <xdr:rowOff>31750</xdr:rowOff>
    </xdr:from>
    <xdr:to>
      <xdr:col>16</xdr:col>
      <xdr:colOff>190501</xdr:colOff>
      <xdr:row>38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1121833</xdr:colOff>
      <xdr:row>38</xdr:row>
      <xdr:rowOff>31750</xdr:rowOff>
    </xdr:from>
    <xdr:to>
      <xdr:col>16</xdr:col>
      <xdr:colOff>201084</xdr:colOff>
      <xdr:row>51</xdr:row>
      <xdr:rowOff>31750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349250</xdr:colOff>
      <xdr:row>4</xdr:row>
      <xdr:rowOff>31749</xdr:rowOff>
    </xdr:from>
    <xdr:to>
      <xdr:col>20</xdr:col>
      <xdr:colOff>22225</xdr:colOff>
      <xdr:row>15</xdr:row>
      <xdr:rowOff>128056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784667" y="666749"/>
          <a:ext cx="1609725" cy="1853140"/>
        </a:xfrm>
        <a:prstGeom prst="wedgeEllipseCallout">
          <a:avLst>
            <a:gd name="adj1" fmla="val -148477"/>
            <a:gd name="adj2" fmla="val 8165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400049</xdr:colOff>
      <xdr:row>7</xdr:row>
      <xdr:rowOff>76200</xdr:rowOff>
    </xdr:from>
    <xdr:to>
      <xdr:col>25</xdr:col>
      <xdr:colOff>428625</xdr:colOff>
      <xdr:row>42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371475</xdr:colOff>
      <xdr:row>0</xdr:row>
      <xdr:rowOff>0</xdr:rowOff>
    </xdr:from>
    <xdr:to>
      <xdr:col>15</xdr:col>
      <xdr:colOff>9525</xdr:colOff>
      <xdr:row>11</xdr:row>
      <xdr:rowOff>62440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362950" y="0"/>
          <a:ext cx="1609725" cy="1853140"/>
        </a:xfrm>
        <a:prstGeom prst="wedgeEllipseCallout">
          <a:avLst>
            <a:gd name="adj1" fmla="val 103989"/>
            <a:gd name="adj2" fmla="val 15647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75"/>
  <sheetViews>
    <sheetView showGridLines="0" tabSelected="1" view="pageBreakPreview" topLeftCell="A4" zoomScale="90" zoomScaleSheetLayoutView="90" workbookViewId="0">
      <selection activeCell="E25" sqref="E25"/>
    </sheetView>
  </sheetViews>
  <sheetFormatPr defaultColWidth="9.7109375" defaultRowHeight="12.75"/>
  <cols>
    <col min="1" max="1" width="8.85546875" style="7" customWidth="1"/>
    <col min="2" max="2" width="8" style="7" customWidth="1"/>
    <col min="3" max="3" width="10.7109375" style="7" customWidth="1"/>
    <col min="4" max="4" width="15.42578125" style="90" customWidth="1"/>
    <col min="5" max="5" width="16" style="7" customWidth="1"/>
    <col min="6" max="7" width="10" style="7" customWidth="1"/>
    <col min="8" max="8" width="9.42578125" style="7" customWidth="1"/>
    <col min="9" max="9" width="9.7109375" style="90" customWidth="1"/>
    <col min="10" max="10" width="21.42578125" style="7" customWidth="1"/>
    <col min="11" max="11" width="9.7109375" style="7"/>
    <col min="12" max="12" width="12.5703125" style="7" bestFit="1" customWidth="1"/>
    <col min="13" max="16384" width="9.7109375" style="7"/>
  </cols>
  <sheetData>
    <row r="1" spans="1:10">
      <c r="A1" s="87" t="s">
        <v>154</v>
      </c>
      <c r="B1" s="87"/>
      <c r="C1" s="88"/>
      <c r="D1" s="89"/>
      <c r="E1" s="88"/>
      <c r="F1" s="88"/>
      <c r="G1" s="88"/>
    </row>
    <row r="2" spans="1:10">
      <c r="A2" s="87" t="s">
        <v>123</v>
      </c>
      <c r="B2" s="87"/>
      <c r="C2" s="88"/>
      <c r="D2" s="91"/>
      <c r="E2" s="88"/>
      <c r="F2" s="88"/>
      <c r="G2" s="88"/>
    </row>
    <row r="3" spans="1:10">
      <c r="A3" s="92"/>
      <c r="B3" s="92"/>
      <c r="C3" s="92"/>
      <c r="D3" s="92"/>
      <c r="E3" s="92"/>
      <c r="F3" s="92"/>
      <c r="G3" s="92"/>
      <c r="H3" s="93"/>
      <c r="I3" s="93"/>
    </row>
    <row r="4" spans="1:10">
      <c r="A4" s="94"/>
      <c r="B4" s="94"/>
      <c r="C4" s="95" t="s">
        <v>54</v>
      </c>
      <c r="D4" s="96"/>
      <c r="E4" s="278" t="s">
        <v>55</v>
      </c>
      <c r="F4" s="97"/>
      <c r="G4" s="98"/>
      <c r="H4" s="99"/>
      <c r="I4" s="100"/>
    </row>
    <row r="5" spans="1:10" ht="14.25">
      <c r="A5" s="94"/>
      <c r="B5" s="94"/>
      <c r="C5" s="95" t="s">
        <v>44</v>
      </c>
      <c r="D5" s="101" t="s">
        <v>56</v>
      </c>
      <c r="E5" s="279" t="s">
        <v>124</v>
      </c>
      <c r="F5" s="322" t="s">
        <v>57</v>
      </c>
      <c r="G5" s="323"/>
      <c r="H5" s="102" t="s">
        <v>119</v>
      </c>
      <c r="I5" s="103"/>
    </row>
    <row r="6" spans="1:10" ht="16.5" customHeight="1">
      <c r="A6" s="94"/>
      <c r="B6" s="94"/>
      <c r="C6" s="249" t="s">
        <v>71</v>
      </c>
      <c r="D6" s="104" t="s">
        <v>147</v>
      </c>
      <c r="E6" s="104" t="s">
        <v>147</v>
      </c>
      <c r="F6" s="105" t="s">
        <v>64</v>
      </c>
      <c r="G6" s="106"/>
      <c r="H6" s="107" t="s">
        <v>120</v>
      </c>
      <c r="I6" s="106"/>
    </row>
    <row r="7" spans="1:10">
      <c r="A7" s="108"/>
      <c r="B7" s="108"/>
      <c r="C7" s="316" t="s">
        <v>146</v>
      </c>
      <c r="D7" s="317" t="s">
        <v>146</v>
      </c>
      <c r="E7" s="317" t="s">
        <v>146</v>
      </c>
      <c r="F7" s="318" t="s">
        <v>72</v>
      </c>
      <c r="G7" s="316" t="s">
        <v>146</v>
      </c>
      <c r="H7" s="318" t="s">
        <v>72</v>
      </c>
      <c r="I7" s="316" t="s">
        <v>146</v>
      </c>
    </row>
    <row r="8" spans="1:10">
      <c r="A8" s="58" t="s">
        <v>122</v>
      </c>
      <c r="B8" s="58"/>
      <c r="C8" s="109">
        <f>+'Salary DATA'!AL6</f>
        <v>79293.426481416944</v>
      </c>
      <c r="D8" s="110">
        <f>(('Salary DATA'!AL6-'Salary DATA'!AG6)/+'Salary DATA'!AG6)*100</f>
        <v>4.3208189743635561</v>
      </c>
      <c r="E8" s="307">
        <f>(('All Ranks Constant $'!I3-'All Ranks Constant $'!D3)/'All Ranks Constant $'!D3)*100</f>
        <v>-1.7526533631849979</v>
      </c>
      <c r="F8" s="111"/>
      <c r="G8" s="112"/>
      <c r="H8" s="111"/>
      <c r="I8" s="112"/>
    </row>
    <row r="9" spans="1:10">
      <c r="A9" s="56" t="s">
        <v>37</v>
      </c>
      <c r="B9" s="56"/>
      <c r="C9" s="113">
        <f>+'Salary DATA'!AL10</f>
        <v>77028.697265919691</v>
      </c>
      <c r="D9" s="114">
        <f>(('Salary DATA'!AL10-'Salary DATA'!AG10)/+'Salary DATA'!AG10)*100</f>
        <v>5.5220299136209698</v>
      </c>
      <c r="E9" s="115">
        <f>(('All Ranks Constant $'!I7-'All Ranks Constant $'!D7)/'All Ranks Constant $'!D7)*100</f>
        <v>-0.62137593751449616</v>
      </c>
      <c r="F9" s="116">
        <f>('Salary DATA'!AG10/'Salary DATA'!$AG$6)*100</f>
        <v>96.038024593240948</v>
      </c>
      <c r="G9" s="117">
        <f>('Salary DATA'!AL10/'Salary DATA'!$AL$6)*100</f>
        <v>97.143862592407942</v>
      </c>
      <c r="H9" s="116"/>
      <c r="I9" s="117"/>
    </row>
    <row r="10" spans="1:10" s="119" customFormat="1">
      <c r="A10" s="56"/>
      <c r="B10" s="56"/>
      <c r="C10" s="118"/>
      <c r="D10" s="114"/>
      <c r="E10" s="115"/>
      <c r="F10" s="116"/>
      <c r="G10" s="117"/>
      <c r="H10" s="116"/>
      <c r="I10" s="117"/>
    </row>
    <row r="11" spans="1:10" s="119" customFormat="1">
      <c r="A11" s="120" t="s">
        <v>17</v>
      </c>
      <c r="B11" s="120"/>
      <c r="C11" s="121">
        <f>+'Salary DATA'!AL12</f>
        <v>81264.435337912902</v>
      </c>
      <c r="D11" s="122">
        <f>(('Salary DATA'!AL12-'Salary DATA'!AG12)/+'Salary DATA'!AG12)*100</f>
        <v>13.639089435218535</v>
      </c>
      <c r="E11" s="123">
        <f>(('All Ranks Constant $'!I9-'All Ranks Constant $'!D9)/'All Ranks Constant $'!D9)*100</f>
        <v>7.023115050291433</v>
      </c>
      <c r="F11" s="124">
        <f>('Salary DATA'!AG12/'Salary DATA'!$AG$6)*100</f>
        <v>94.082008306933758</v>
      </c>
      <c r="G11" s="125">
        <f>('Salary DATA'!AL12/'Salary DATA'!$AL$6)*100</f>
        <v>102.48571532844262</v>
      </c>
      <c r="H11" s="126">
        <f>RANK('Salary DATA'!AG12,'Salary DATA'!$AG$12:$AG$64)</f>
        <v>30</v>
      </c>
      <c r="I11" s="127">
        <f>RANK('Salary DATA'!AL12,'Salary DATA'!$AL$12:$AL$64)</f>
        <v>16</v>
      </c>
      <c r="J11" s="128"/>
    </row>
    <row r="12" spans="1:10" s="119" customFormat="1">
      <c r="A12" s="120" t="s">
        <v>18</v>
      </c>
      <c r="B12" s="120"/>
      <c r="C12" s="121">
        <f>+'Salary DATA'!AL13</f>
        <v>65173.130035855625</v>
      </c>
      <c r="D12" s="122">
        <f>(('Salary DATA'!AL13-'Salary DATA'!AG13)/+'Salary DATA'!AG13)*100</f>
        <v>5.7393722181436448</v>
      </c>
      <c r="E12" s="123">
        <f>(('All Ranks Constant $'!I10-'All Ranks Constant $'!D10)/'All Ranks Constant $'!D10)*100</f>
        <v>-0.41668712332361862</v>
      </c>
      <c r="F12" s="124">
        <f>('Salary DATA'!AG13/'Salary DATA'!$AG$6)*100</f>
        <v>81.089692596318272</v>
      </c>
      <c r="G12" s="125">
        <f>('Salary DATA'!AL13/'Salary DATA'!$AL$6)*100</f>
        <v>82.192349262557698</v>
      </c>
      <c r="H12" s="126">
        <f>RANK('Salary DATA'!AG13,'Salary DATA'!$AG$12:$AG$64)</f>
        <v>46</v>
      </c>
      <c r="I12" s="127">
        <f>RANK('Salary DATA'!AL13,'Salary DATA'!$AL$12:$AL$64)</f>
        <v>49</v>
      </c>
      <c r="J12" s="128"/>
    </row>
    <row r="13" spans="1:10" s="119" customFormat="1">
      <c r="A13" s="120" t="s">
        <v>36</v>
      </c>
      <c r="B13" s="120"/>
      <c r="C13" s="121">
        <f>+'Salary DATA'!AL14</f>
        <v>100240.80421957593</v>
      </c>
      <c r="D13" s="122">
        <f>(('Salary DATA'!AL14-'Salary DATA'!AG14)/+'Salary DATA'!AG14)*100</f>
        <v>11.312452336266809</v>
      </c>
      <c r="E13" s="123">
        <f>(('All Ranks Constant $'!I11-'All Ranks Constant $'!D11)/'All Ranks Constant $'!D11)*100</f>
        <v>4.8319328509362176</v>
      </c>
      <c r="F13" s="124">
        <f>('Salary DATA'!AG14/'Salary DATA'!$AG$6)*100</f>
        <v>118.47714875629931</v>
      </c>
      <c r="G13" s="125">
        <f>('Salary DATA'!AL14/'Salary DATA'!$AL$6)*100</f>
        <v>126.41754640665978</v>
      </c>
      <c r="H13" s="126">
        <f>RANK('Salary DATA'!AG14,'Salary DATA'!$AG$12:$AG$64)</f>
        <v>2</v>
      </c>
      <c r="I13" s="127">
        <f>RANK('Salary DATA'!AL14,'Salary DATA'!$AL$12:$AL$64)</f>
        <v>1</v>
      </c>
      <c r="J13" s="128"/>
    </row>
    <row r="14" spans="1:10" s="119" customFormat="1">
      <c r="A14" s="120" t="s">
        <v>19</v>
      </c>
      <c r="B14" s="120"/>
      <c r="C14" s="121">
        <f>+'Salary DATA'!AL15</f>
        <v>81168.84267762462</v>
      </c>
      <c r="D14" s="122">
        <f>(('Salary DATA'!AL15-'Salary DATA'!AG15)/+'Salary DATA'!AG15)*100</f>
        <v>8.3070067886740713</v>
      </c>
      <c r="E14" s="123">
        <f>(('All Ranks Constant $'!I12-'All Ranks Constant $'!D12)/'All Ranks Constant $'!D12)*100</f>
        <v>2.0014618728950997</v>
      </c>
      <c r="F14" s="124">
        <f>('Salary DATA'!AG15/'Salary DATA'!$AG$6)*100</f>
        <v>98.597658772969623</v>
      </c>
      <c r="G14" s="125">
        <f>('Salary DATA'!AL15/'Salary DATA'!$AL$6)*100</f>
        <v>102.36515973571554</v>
      </c>
      <c r="H14" s="126">
        <f>RANK('Salary DATA'!AG15,'Salary DATA'!$AG$12:$AG$64)</f>
        <v>21</v>
      </c>
      <c r="I14" s="127">
        <f>RANK('Salary DATA'!AL15,'Salary DATA'!$AL$12:$AL$64)</f>
        <v>18</v>
      </c>
      <c r="J14" s="128"/>
    </row>
    <row r="15" spans="1:10">
      <c r="A15" s="129" t="s">
        <v>20</v>
      </c>
      <c r="B15" s="129"/>
      <c r="C15" s="113">
        <f>+'Salary DATA'!AL16</f>
        <v>73967.862507183352</v>
      </c>
      <c r="D15" s="114">
        <f>(('Salary DATA'!AL16-'Salary DATA'!AG16)/+'Salary DATA'!AG16)*100</f>
        <v>0.49538392645018481</v>
      </c>
      <c r="E15" s="115">
        <f>(('All Ranks Constant $'!I13-'All Ranks Constant $'!D13)/'All Ranks Constant $'!D13)*100</f>
        <v>-5.3553747268020464</v>
      </c>
      <c r="F15" s="116">
        <f>('Salary DATA'!AG16/'Salary DATA'!$AG$6)*100</f>
        <v>96.834643427213948</v>
      </c>
      <c r="G15" s="117">
        <f>('Salary DATA'!AL16/'Salary DATA'!$AL$6)*100</f>
        <v>93.283725763217362</v>
      </c>
      <c r="H15" s="130">
        <f>RANK('Salary DATA'!AG16,'Salary DATA'!$AG$12:$AG$64)</f>
        <v>25</v>
      </c>
      <c r="I15" s="131">
        <f>RANK('Salary DATA'!AL16,'Salary DATA'!$AL$12:$AL$64)</f>
        <v>32</v>
      </c>
      <c r="J15" s="128"/>
    </row>
    <row r="16" spans="1:10">
      <c r="A16" s="129" t="s">
        <v>21</v>
      </c>
      <c r="B16" s="129"/>
      <c r="C16" s="113">
        <f>+'Salary DATA'!AL17</f>
        <v>72233.325625100479</v>
      </c>
      <c r="D16" s="114">
        <f>(('Salary DATA'!AL17-'Salary DATA'!AG17)/+'Salary DATA'!AG17)*100</f>
        <v>5.4112815279536717</v>
      </c>
      <c r="E16" s="115">
        <f>(('All Ranks Constant $'!I14-'All Ranks Constant $'!D14)/'All Ranks Constant $'!D14)*100</f>
        <v>-0.72567664319430281</v>
      </c>
      <c r="F16" s="116">
        <f>('Salary DATA'!AG17/'Salary DATA'!$AG$6)*100</f>
        <v>90.153858646725055</v>
      </c>
      <c r="G16" s="117">
        <f>('Salary DATA'!AL17/'Salary DATA'!$AL$6)*100</f>
        <v>91.096234366954675</v>
      </c>
      <c r="H16" s="130">
        <f>RANK('Salary DATA'!AG17,'Salary DATA'!$AG$12:$AG$64)</f>
        <v>38</v>
      </c>
      <c r="I16" s="131">
        <f>RANK('Salary DATA'!AL17,'Salary DATA'!$AL$12:$AL$64)</f>
        <v>37</v>
      </c>
      <c r="J16" s="128"/>
    </row>
    <row r="17" spans="1:10">
      <c r="A17" s="129" t="s">
        <v>22</v>
      </c>
      <c r="B17" s="129"/>
      <c r="C17" s="113">
        <f>+'Salary DATA'!AL18</f>
        <v>65404.057748216532</v>
      </c>
      <c r="D17" s="114">
        <f>(('Salary DATA'!AL18-'Salary DATA'!AG18)/+'Salary DATA'!AG18)*100</f>
        <v>0.88714318630438072</v>
      </c>
      <c r="E17" s="115">
        <f>(('All Ranks Constant $'!I15-'All Ranks Constant $'!D15)/'All Ranks Constant $'!D15)*100</f>
        <v>-4.9864233690626421</v>
      </c>
      <c r="F17" s="116">
        <f>('Salary DATA'!AG18/'Salary DATA'!$AG$6)*100</f>
        <v>85.290894972050992</v>
      </c>
      <c r="G17" s="117">
        <f>('Salary DATA'!AL18/'Salary DATA'!$AL$6)*100</f>
        <v>82.48358111191537</v>
      </c>
      <c r="H17" s="130">
        <f>RANK('Salary DATA'!AG18,'Salary DATA'!$AG$12:$AG$64)</f>
        <v>44</v>
      </c>
      <c r="I17" s="131">
        <f>RANK('Salary DATA'!AL18,'Salary DATA'!$AL$12:$AL$64)</f>
        <v>48</v>
      </c>
      <c r="J17" s="128"/>
    </row>
    <row r="18" spans="1:10">
      <c r="A18" s="129" t="s">
        <v>23</v>
      </c>
      <c r="B18" s="129"/>
      <c r="C18" s="113">
        <f>+'Salary DATA'!AL19</f>
        <v>79109.908691490098</v>
      </c>
      <c r="D18" s="114">
        <f>(('Salary DATA'!AL19-'Salary DATA'!AG19)/+'Salary DATA'!AG19)*100</f>
        <v>-1.8905810552400883</v>
      </c>
      <c r="E18" s="115">
        <f>(('All Ranks Constant $'!I16-'All Ranks Constant $'!D16)/'All Ranks Constant $'!D16)*100</f>
        <v>-7.6024307883254219</v>
      </c>
      <c r="F18" s="116">
        <f>('Salary DATA'!AG19/'Salary DATA'!$AG$6)*100</f>
        <v>106.08500036455317</v>
      </c>
      <c r="G18" s="117">
        <f>('Salary DATA'!AL19/'Salary DATA'!$AL$6)*100</f>
        <v>99.768558633331537</v>
      </c>
      <c r="H18" s="130">
        <f>RANK('Salary DATA'!AG19,'Salary DATA'!$AG$12:$AG$64)</f>
        <v>10</v>
      </c>
      <c r="I18" s="131">
        <f>RANK('Salary DATA'!AL19,'Salary DATA'!$AL$12:$AL$64)</f>
        <v>23</v>
      </c>
      <c r="J18" s="128"/>
    </row>
    <row r="19" spans="1:10" s="119" customFormat="1">
      <c r="A19" s="132" t="s">
        <v>24</v>
      </c>
      <c r="B19" s="132"/>
      <c r="C19" s="121">
        <f>+'Salary DATA'!AL20</f>
        <v>66022.881426274194</v>
      </c>
      <c r="D19" s="122">
        <f>(('Salary DATA'!AL20-'Salary DATA'!AG20)/+'Salary DATA'!AG20)*100</f>
        <v>5.1805598176928234</v>
      </c>
      <c r="E19" s="123">
        <f>(('All Ranks Constant $'!I17-'All Ranks Constant $'!D17)/'All Ranks Constant $'!D17)*100</f>
        <v>-0.9429659251180561</v>
      </c>
      <c r="F19" s="124">
        <f>('Salary DATA'!AG20/'Salary DATA'!$AG$6)*100</f>
        <v>82.583407567110783</v>
      </c>
      <c r="G19" s="125">
        <f>('Salary DATA'!AL20/'Salary DATA'!$AL$6)*100</f>
        <v>83.264003532180809</v>
      </c>
      <c r="H19" s="126">
        <f>RANK('Salary DATA'!AG20,'Salary DATA'!$AG$12:$AG$64)</f>
        <v>45</v>
      </c>
      <c r="I19" s="127">
        <f>RANK('Salary DATA'!AL20,'Salary DATA'!$AL$12:$AL$64)</f>
        <v>47</v>
      </c>
      <c r="J19" s="128"/>
    </row>
    <row r="20" spans="1:10" s="119" customFormat="1">
      <c r="A20" s="132" t="s">
        <v>25</v>
      </c>
      <c r="B20" s="132"/>
      <c r="C20" s="121">
        <f>+'Salary DATA'!AL21</f>
        <v>78318.215206434979</v>
      </c>
      <c r="D20" s="122">
        <f>(('Salary DATA'!AL21-'Salary DATA'!AG21)/+'Salary DATA'!AG21)*100</f>
        <v>-1.356441667655188</v>
      </c>
      <c r="E20" s="123">
        <f>(('All Ranks Constant $'!I18-'All Ranks Constant $'!D18)/'All Ranks Constant $'!D18)*100</f>
        <v>-7.0993885568670398</v>
      </c>
      <c r="F20" s="124">
        <f>('Salary DATA'!AG21/'Salary DATA'!$AG$6)*100</f>
        <v>104.45466830740271</v>
      </c>
      <c r="G20" s="125">
        <f>('Salary DATA'!AL21/'Salary DATA'!$AL$6)*100</f>
        <v>98.770123428566279</v>
      </c>
      <c r="H20" s="126">
        <f>RANK('Salary DATA'!AG21,'Salary DATA'!$AG$12:$AG$64)</f>
        <v>15</v>
      </c>
      <c r="I20" s="127">
        <f>RANK('Salary DATA'!AL21,'Salary DATA'!$AL$12:$AL$64)</f>
        <v>25</v>
      </c>
      <c r="J20" s="128"/>
    </row>
    <row r="21" spans="1:10" s="119" customFormat="1">
      <c r="A21" s="132" t="s">
        <v>26</v>
      </c>
      <c r="B21" s="132"/>
      <c r="C21" s="121">
        <f>+'Salary DATA'!AL22</f>
        <v>71113.757485745577</v>
      </c>
      <c r="D21" s="122">
        <f>(('Salary DATA'!AL22-'Salary DATA'!AG22)/+'Salary DATA'!AG22)*100</f>
        <v>6.4862999372979431</v>
      </c>
      <c r="E21" s="123">
        <f>(('All Ranks Constant $'!I19-'All Ranks Constant $'!D19)/'All Ranks Constant $'!D19)*100</f>
        <v>0.28675507793470795</v>
      </c>
      <c r="F21" s="124">
        <f>('Salary DATA'!AG22/'Salary DATA'!$AG$6)*100</f>
        <v>87.860504358999805</v>
      </c>
      <c r="G21" s="125">
        <f>('Salary DATA'!AL22/'Salary DATA'!$AL$6)*100</f>
        <v>89.684303783254549</v>
      </c>
      <c r="H21" s="126">
        <f>RANK('Salary DATA'!AG22,'Salary DATA'!$AG$12:$AG$64)</f>
        <v>40</v>
      </c>
      <c r="I21" s="127">
        <f>RANK('Salary DATA'!AL22,'Salary DATA'!$AL$12:$AL$64)</f>
        <v>40</v>
      </c>
      <c r="J21" s="128"/>
    </row>
    <row r="22" spans="1:10" s="119" customFormat="1">
      <c r="A22" s="132" t="s">
        <v>27</v>
      </c>
      <c r="B22" s="132"/>
      <c r="C22" s="121">
        <f>+'Salary DATA'!AL23</f>
        <v>75515.35156604198</v>
      </c>
      <c r="D22" s="122">
        <f>(('Salary DATA'!AL23-'Salary DATA'!AG23)/+'Salary DATA'!AG23)*100</f>
        <v>8.9601747128447045</v>
      </c>
      <c r="E22" s="123">
        <f>(('All Ranks Constant $'!I20-'All Ranks Constant $'!D20)/'All Ranks Constant $'!D20)*100</f>
        <v>2.6166028973708713</v>
      </c>
      <c r="F22" s="124">
        <f>('Salary DATA'!AG23/'Salary DATA'!$AG$6)*100</f>
        <v>91.180351114672547</v>
      </c>
      <c r="G22" s="125">
        <f>('Salary DATA'!AL23/'Salary DATA'!$AL$6)*100</f>
        <v>95.235323931599311</v>
      </c>
      <c r="H22" s="126">
        <f>RANK('Salary DATA'!AG23,'Salary DATA'!$AG$12:$AG$64)</f>
        <v>34</v>
      </c>
      <c r="I22" s="127">
        <f>RANK('Salary DATA'!AL23,'Salary DATA'!$AL$12:$AL$64)</f>
        <v>30</v>
      </c>
      <c r="J22" s="128"/>
    </row>
    <row r="23" spans="1:10">
      <c r="A23" s="129" t="s">
        <v>28</v>
      </c>
      <c r="B23" s="129"/>
      <c r="C23" s="113">
        <f>+'Salary DATA'!AL24</f>
        <v>72708.693360899328</v>
      </c>
      <c r="D23" s="114">
        <f>(('Salary DATA'!AL24-'Salary DATA'!AG24)/+'Salary DATA'!AG24)*100</f>
        <v>9.7458673408689176</v>
      </c>
      <c r="E23" s="115">
        <f>(('All Ranks Constant $'!I21-'All Ranks Constant $'!D21)/'All Ranks Constant $'!D21)*100</f>
        <v>3.356553146366287</v>
      </c>
      <c r="F23" s="116">
        <f>('Salary DATA'!AG24/'Salary DATA'!$AG$6)*100</f>
        <v>87.162959451826069</v>
      </c>
      <c r="G23" s="117">
        <f>('Salary DATA'!AL24/'Salary DATA'!$AL$6)*100</f>
        <v>91.695738962597602</v>
      </c>
      <c r="H23" s="130">
        <f>RANK('Salary DATA'!AG24,'Salary DATA'!$AG$12:$AG$64)</f>
        <v>42</v>
      </c>
      <c r="I23" s="131">
        <f>RANK('Salary DATA'!AL24,'Salary DATA'!$AL$12:$AL$64)</f>
        <v>36</v>
      </c>
      <c r="J23" s="128"/>
    </row>
    <row r="24" spans="1:10">
      <c r="A24" s="129" t="s">
        <v>29</v>
      </c>
      <c r="B24" s="129"/>
      <c r="C24" s="113">
        <f>+'Salary DATA'!AL25</f>
        <v>80368.270056098787</v>
      </c>
      <c r="D24" s="114">
        <f>(('Salary DATA'!AL25-'Salary DATA'!AG25)/+'Salary DATA'!AG25)*100</f>
        <v>7.601603265802094</v>
      </c>
      <c r="E24" s="115">
        <f>(('All Ranks Constant $'!I22-'All Ranks Constant $'!D22)/'All Ranks Constant $'!D22)*100</f>
        <v>1.3371263633410135</v>
      </c>
      <c r="F24" s="116">
        <f>('Salary DATA'!AG25/'Salary DATA'!$AG$6)*100</f>
        <v>98.265185954283552</v>
      </c>
      <c r="G24" s="117">
        <f>('Salary DATA'!AL25/'Salary DATA'!$AL$6)*100</f>
        <v>101.35552670930892</v>
      </c>
      <c r="H24" s="130">
        <f>RANK('Salary DATA'!AG25,'Salary DATA'!$AG$12:$AG$64)</f>
        <v>23</v>
      </c>
      <c r="I24" s="131">
        <f>RANK('Salary DATA'!AL25,'Salary DATA'!$AL$12:$AL$64)</f>
        <v>19</v>
      </c>
      <c r="J24" s="128"/>
    </row>
    <row r="25" spans="1:10">
      <c r="A25" s="129" t="s">
        <v>30</v>
      </c>
      <c r="B25" s="129"/>
      <c r="C25" s="113">
        <f>+'Salary DATA'!AL26</f>
        <v>87040.636021785991</v>
      </c>
      <c r="D25" s="114">
        <f>(('Salary DATA'!AL26-'Salary DATA'!AG26)/+'Salary DATA'!AG26)*100</f>
        <v>8.2050148395332609</v>
      </c>
      <c r="E25" s="115">
        <f>(('All Ranks Constant $'!I23-'All Ranks Constant $'!D23)/'All Ranks Constant $'!D23)*100</f>
        <v>1.9054078112042774</v>
      </c>
      <c r="F25" s="116">
        <f>('Salary DATA'!AG26/'Salary DATA'!$AG$6)*100</f>
        <v>105.82992039878658</v>
      </c>
      <c r="G25" s="117">
        <f>('Salary DATA'!AL26/'Salary DATA'!$AL$6)*100</f>
        <v>109.77030490942987</v>
      </c>
      <c r="H25" s="130">
        <f>RANK('Salary DATA'!AG26,'Salary DATA'!$AG$12:$AG$64)</f>
        <v>11</v>
      </c>
      <c r="I25" s="131">
        <f>RANK('Salary DATA'!AL26,'Salary DATA'!$AL$12:$AL$64)</f>
        <v>9</v>
      </c>
      <c r="J25" s="128"/>
    </row>
    <row r="26" spans="1:10">
      <c r="A26" s="133" t="s">
        <v>31</v>
      </c>
      <c r="B26" s="133"/>
      <c r="C26" s="113">
        <f>+'Salary DATA'!AL27</f>
        <v>68673.164703980685</v>
      </c>
      <c r="D26" s="110">
        <f>(('Salary DATA'!AL27-'Salary DATA'!AG27)/+'Salary DATA'!AG27)*100</f>
        <v>5.7132104122521934</v>
      </c>
      <c r="E26" s="110">
        <f>(('All Ranks Constant $'!I24-'All Ranks Constant $'!D24)/'All Ranks Constant $'!D24)*100</f>
        <v>-0.44132581037891577</v>
      </c>
      <c r="F26" s="111">
        <f>('Salary DATA'!AG27/'Salary DATA'!$AG$6)*100</f>
        <v>85.465650422590798</v>
      </c>
      <c r="G26" s="286">
        <f>('Salary DATA'!AL27/'Salary DATA'!$AL$6)*100</f>
        <v>86.606378045820477</v>
      </c>
      <c r="H26" s="298">
        <f>RANK('Salary DATA'!AG27,'Salary DATA'!$AG$12:$AG$64)</f>
        <v>43</v>
      </c>
      <c r="I26" s="134">
        <f>RANK('Salary DATA'!AL27,'Salary DATA'!$AL$12:$AL$64)</f>
        <v>44</v>
      </c>
      <c r="J26" s="128"/>
    </row>
    <row r="27" spans="1:10">
      <c r="A27" s="56" t="s">
        <v>78</v>
      </c>
      <c r="B27" s="56"/>
      <c r="C27" s="281">
        <f>+'Salary DATA'!AL7</f>
        <v>84353.55215354063</v>
      </c>
      <c r="D27" s="114">
        <f>(('Salary DATA'!AL7-'Salary DATA'!AG7)/+'Salary DATA'!AG7)*100</f>
        <v>5.353163253498316</v>
      </c>
      <c r="E27" s="115">
        <f>(('All Ranks Constant $'!I4-'All Ranks Constant $'!D4)/'All Ranks Constant $'!D4)*100</f>
        <v>-0.78041131947931364</v>
      </c>
      <c r="F27" s="136">
        <f>('Salary DATA'!AG7/'Salary DATA'!$AG$6)*100</f>
        <v>105.33909871746499</v>
      </c>
      <c r="G27" s="137">
        <f>('Salary DATA'!AL7/'Salary DATA'!$AL$6)*100</f>
        <v>106.38151975095889</v>
      </c>
      <c r="H27" s="130"/>
      <c r="I27" s="131"/>
    </row>
    <row r="28" spans="1:10">
      <c r="A28" s="56"/>
      <c r="B28" s="56"/>
      <c r="C28" s="118"/>
      <c r="D28" s="114"/>
      <c r="E28" s="115"/>
      <c r="F28" s="136"/>
      <c r="G28" s="137"/>
      <c r="H28" s="130"/>
      <c r="I28" s="131"/>
    </row>
    <row r="29" spans="1:10">
      <c r="A29" s="138" t="s">
        <v>79</v>
      </c>
      <c r="B29" s="139"/>
      <c r="C29" s="121">
        <f>+'Salary DATA'!AL29</f>
        <v>77178.297666596598</v>
      </c>
      <c r="D29" s="122">
        <f>(('Salary DATA'!AL29-'Salary DATA'!AG29)/+'Salary DATA'!AG29)*100</f>
        <v>12.068516922416519</v>
      </c>
      <c r="E29" s="123">
        <f>(('All Ranks Constant $'!I26-'All Ranks Constant $'!D26)/'All Ranks Constant $'!D26)*100</f>
        <v>5.5439799783032377</v>
      </c>
      <c r="F29" s="124">
        <f>('Salary DATA'!AG29/'Salary DATA'!$AG$6)*100</f>
        <v>90.603583074818204</v>
      </c>
      <c r="G29" s="125">
        <f>('Salary DATA'!AL29/'Salary DATA'!$AL$6)*100</f>
        <v>97.332529430650794</v>
      </c>
      <c r="H29" s="126">
        <f>RANK('Salary DATA'!AG29,'Salary DATA'!$AG$12:$AG$64)</f>
        <v>37</v>
      </c>
      <c r="I29" s="127">
        <f>RANK('Salary DATA'!AL29,'Salary DATA'!$AL$12:$AL$64)</f>
        <v>27</v>
      </c>
    </row>
    <row r="30" spans="1:10">
      <c r="A30" s="120" t="s">
        <v>80</v>
      </c>
      <c r="B30" s="120"/>
      <c r="C30" s="121">
        <f>+'Salary DATA'!AL30</f>
        <v>85569.770404491137</v>
      </c>
      <c r="D30" s="122">
        <f>(('Salary DATA'!AL30-'Salary DATA'!AG30)/+'Salary DATA'!AG30)*100</f>
        <v>4.9032497814238418</v>
      </c>
      <c r="E30" s="123">
        <f>(('All Ranks Constant $'!I27-'All Ranks Constant $'!D27)/'All Ranks Constant $'!D27)*100</f>
        <v>-1.2041311990015129</v>
      </c>
      <c r="F30" s="124">
        <f>('Salary DATA'!AG30/'Salary DATA'!$AG$6)*100</f>
        <v>107.31618536206841</v>
      </c>
      <c r="G30" s="125">
        <f>('Salary DATA'!AL30/'Salary DATA'!$AL$6)*100</f>
        <v>107.91533952003589</v>
      </c>
      <c r="H30" s="126">
        <f>RANK('Salary DATA'!AG30,'Salary DATA'!$AG$12:$AG$64)</f>
        <v>9</v>
      </c>
      <c r="I30" s="127">
        <f>RANK('Salary DATA'!AL30,'Salary DATA'!$AL$12:$AL$64)</f>
        <v>11</v>
      </c>
    </row>
    <row r="31" spans="1:10">
      <c r="A31" s="120" t="s">
        <v>81</v>
      </c>
      <c r="B31" s="120"/>
      <c r="C31" s="121">
        <f>+'Salary DATA'!AL31</f>
        <v>96373.652992633506</v>
      </c>
      <c r="D31" s="122">
        <f>(('Salary DATA'!AL31-'Salary DATA'!AG31)/+'Salary DATA'!AG31)*100</f>
        <v>7.1652542325396151</v>
      </c>
      <c r="E31" s="123">
        <f>(('All Ranks Constant $'!I28-'All Ranks Constant $'!D28)/'All Ranks Constant $'!D28)*100</f>
        <v>0.92618121215203719</v>
      </c>
      <c r="F31" s="124">
        <f>('Salary DATA'!AG31/'Salary DATA'!$AG$6)*100</f>
        <v>118.31454147485256</v>
      </c>
      <c r="G31" s="125">
        <f>('Salary DATA'!AL31/'Salary DATA'!$AL$6)*100</f>
        <v>121.54053276436407</v>
      </c>
      <c r="H31" s="126">
        <f>RANK('Salary DATA'!AG31,'Salary DATA'!$AG$12:$AG$64)</f>
        <v>3</v>
      </c>
      <c r="I31" s="127">
        <f>RANK('Salary DATA'!AL31,'Salary DATA'!$AL$12:$AL$64)</f>
        <v>2</v>
      </c>
    </row>
    <row r="32" spans="1:10">
      <c r="A32" s="120" t="s">
        <v>82</v>
      </c>
      <c r="B32" s="120"/>
      <c r="C32" s="121">
        <f>+'Salary DATA'!AL32</f>
        <v>76501.707161319748</v>
      </c>
      <c r="D32" s="122">
        <f>(('Salary DATA'!AL32-'Salary DATA'!AG32)/+'Salary DATA'!AG32)*100</f>
        <v>4.8046947356015401</v>
      </c>
      <c r="E32" s="123">
        <f>(('All Ranks Constant $'!I29-'All Ranks Constant $'!D29)/'All Ranks Constant $'!D29)*100</f>
        <v>-1.2969484510601825</v>
      </c>
      <c r="F32" s="124">
        <f>('Salary DATA'!AG32/'Salary DATA'!$AG$6)*100</f>
        <v>96.033817232342614</v>
      </c>
      <c r="G32" s="125">
        <f>('Salary DATA'!AL32/'Salary DATA'!$AL$6)*100</f>
        <v>96.479255035407689</v>
      </c>
      <c r="H32" s="126">
        <f>RANK('Salary DATA'!AG32,'Salary DATA'!$AG$12:$AG$64)</f>
        <v>27</v>
      </c>
      <c r="I32" s="127">
        <f>RANK('Salary DATA'!AL32,'Salary DATA'!$AL$12:$AL$64)</f>
        <v>29</v>
      </c>
    </row>
    <row r="33" spans="1:10">
      <c r="A33" s="129" t="s">
        <v>83</v>
      </c>
      <c r="B33" s="129"/>
      <c r="C33" s="113">
        <f>+'Salary DATA'!AL33</f>
        <v>90329.115696887675</v>
      </c>
      <c r="D33" s="114">
        <f>(('Salary DATA'!AL33-'Salary DATA'!AG33)/+'Salary DATA'!AG33)*100</f>
        <v>2.7924490713371783</v>
      </c>
      <c r="E33" s="115">
        <f>(('All Ranks Constant $'!I30-'All Ranks Constant $'!D30)/'All Ranks Constant $'!D30)*100</f>
        <v>-3.1920428266516239</v>
      </c>
      <c r="F33" s="116">
        <f>('Salary DATA'!AG33/'Salary DATA'!$AG$6)*100</f>
        <v>115.61131678900578</v>
      </c>
      <c r="G33" s="117">
        <f>('Salary DATA'!AL33/'Salary DATA'!$AL$6)*100</f>
        <v>113.91753352726791</v>
      </c>
      <c r="H33" s="130">
        <f>RANK('Salary DATA'!AG33,'Salary DATA'!$AG$12:$AG$64)</f>
        <v>5</v>
      </c>
      <c r="I33" s="131">
        <f>RANK('Salary DATA'!AL33,'Salary DATA'!$AL$12:$AL$64)</f>
        <v>5</v>
      </c>
    </row>
    <row r="34" spans="1:10">
      <c r="A34" s="129" t="s">
        <v>84</v>
      </c>
      <c r="B34" s="129"/>
      <c r="C34" s="113">
        <f>+'Salary DATA'!AL34</f>
        <v>62705.143409116361</v>
      </c>
      <c r="D34" s="114">
        <f>(('Salary DATA'!AL34-'Salary DATA'!AG34)/+'Salary DATA'!AG34)*100</f>
        <v>3.6509631232956385</v>
      </c>
      <c r="E34" s="115">
        <f>(('All Ranks Constant $'!I31-'All Ranks Constant $'!D31)/'All Ranks Constant $'!D31)*100</f>
        <v>-2.3835107571702032</v>
      </c>
      <c r="F34" s="116">
        <f>('Salary DATA'!AG34/'Salary DATA'!$AG$6)*100</f>
        <v>79.590938564646848</v>
      </c>
      <c r="G34" s="117">
        <f>('Salary DATA'!AL34/'Salary DATA'!$AL$6)*100</f>
        <v>79.079876090121815</v>
      </c>
      <c r="H34" s="130">
        <f>RANK('Salary DATA'!AG34,'Salary DATA'!$AG$12:$AG$64)</f>
        <v>49</v>
      </c>
      <c r="I34" s="131">
        <f>RANK('Salary DATA'!AL34,'Salary DATA'!$AL$12:$AL$64)</f>
        <v>50</v>
      </c>
    </row>
    <row r="35" spans="1:10">
      <c r="A35" s="129" t="s">
        <v>85</v>
      </c>
      <c r="B35" s="129"/>
      <c r="C35" s="113">
        <f>+'Salary DATA'!AL35</f>
        <v>72892.58641975309</v>
      </c>
      <c r="D35" s="114">
        <f>(('Salary DATA'!AL35-'Salary DATA'!AG35)/+'Salary DATA'!AG35)*100</f>
        <v>19.252237242990571</v>
      </c>
      <c r="E35" s="115">
        <f>(('All Ranks Constant $'!I32-'All Ranks Constant $'!D32)/'All Ranks Constant $'!D32)*100</f>
        <v>12.309470006241122</v>
      </c>
      <c r="F35" s="116">
        <f>('Salary DATA'!AG35/'Salary DATA'!$AG$6)*100</f>
        <v>80.417511077147338</v>
      </c>
      <c r="G35" s="117">
        <f>('Salary DATA'!AL35/'Salary DATA'!$AL$6)*100</f>
        <v>91.927653595391106</v>
      </c>
      <c r="H35" s="130">
        <f>RANK('Salary DATA'!AG35,'Salary DATA'!$AG$12:$AG$64)</f>
        <v>47</v>
      </c>
      <c r="I35" s="131">
        <f>RANK('Salary DATA'!AL35,'Salary DATA'!$AL$12:$AL$64)</f>
        <v>35</v>
      </c>
    </row>
    <row r="36" spans="1:10">
      <c r="A36" s="129" t="s">
        <v>86</v>
      </c>
      <c r="B36" s="129"/>
      <c r="C36" s="113">
        <f>+'Salary DATA'!AL36</f>
        <v>86365.026437320135</v>
      </c>
      <c r="D36" s="114">
        <f>(('Salary DATA'!AL36-'Salary DATA'!AG36)/+'Salary DATA'!AG36)*100</f>
        <v>4.4216589696423236</v>
      </c>
      <c r="E36" s="115">
        <f>(('All Ranks Constant $'!I33-'All Ranks Constant $'!D33)/'All Ranks Constant $'!D33)*100</f>
        <v>-1.6576841895491734</v>
      </c>
      <c r="F36" s="116">
        <f>('Salary DATA'!AG36/'Salary DATA'!$AG$6)*100</f>
        <v>108.81308522108367</v>
      </c>
      <c r="G36" s="117">
        <f>('Salary DATA'!AL36/'Salary DATA'!$AL$6)*100</f>
        <v>108.91826759127439</v>
      </c>
      <c r="H36" s="130">
        <f>RANK('Salary DATA'!AG36,'Salary DATA'!$AG$12:$AG$64)</f>
        <v>8</v>
      </c>
      <c r="I36" s="131">
        <f>RANK('Salary DATA'!AL36,'Salary DATA'!$AL$12:$AL$64)</f>
        <v>10</v>
      </c>
      <c r="J36" s="256"/>
    </row>
    <row r="37" spans="1:10">
      <c r="A37" s="132" t="s">
        <v>87</v>
      </c>
      <c r="B37" s="132"/>
      <c r="C37" s="121">
        <f>+'Salary DATA'!AL37</f>
        <v>72179.695910140857</v>
      </c>
      <c r="D37" s="122">
        <f>(('Salary DATA'!AL37-'Salary DATA'!AG37)/+'Salary DATA'!AG37)*100</f>
        <v>4.7236891879745997</v>
      </c>
      <c r="E37" s="123">
        <f>(('All Ranks Constant $'!I34-'All Ranks Constant $'!D34)/'All Ranks Constant $'!D34)*100</f>
        <v>-1.3732379222841962</v>
      </c>
      <c r="F37" s="124">
        <f>('Salary DATA'!AG37/'Salary DATA'!$AG$6)*100</f>
        <v>90.678414421076553</v>
      </c>
      <c r="G37" s="125">
        <f>('Salary DATA'!AL37/'Salary DATA'!$AL$6)*100</f>
        <v>91.028599863895082</v>
      </c>
      <c r="H37" s="126">
        <f>RANK('Salary DATA'!AG37,'Salary DATA'!$AG$12:$AG$64)</f>
        <v>36</v>
      </c>
      <c r="I37" s="127">
        <f>RANK('Salary DATA'!AL37,'Salary DATA'!$AL$12:$AL$64)</f>
        <v>38</v>
      </c>
    </row>
    <row r="38" spans="1:10">
      <c r="A38" s="132" t="s">
        <v>88</v>
      </c>
      <c r="B38" s="132"/>
      <c r="C38" s="121">
        <f>+'Salary DATA'!AL38</f>
        <v>75121.429827175205</v>
      </c>
      <c r="D38" s="122">
        <f>(('Salary DATA'!AL38-'Salary DATA'!AG38)/+'Salary DATA'!AG38)*100</f>
        <v>11.941323645659571</v>
      </c>
      <c r="E38" s="123">
        <f>(('All Ranks Constant $'!I35-'All Ranks Constant $'!D35)/'All Ranks Constant $'!D35)*100</f>
        <v>5.4241917895766614</v>
      </c>
      <c r="F38" s="124">
        <f>('Salary DATA'!AG38/'Salary DATA'!$AG$6)*100</f>
        <v>88.2891244815671</v>
      </c>
      <c r="G38" s="125">
        <f>('Salary DATA'!AL38/'Salary DATA'!$AL$6)*100</f>
        <v>94.738534025617511</v>
      </c>
      <c r="H38" s="126">
        <f>RANK('Salary DATA'!AG38,'Salary DATA'!$AG$12:$AG$64)</f>
        <v>39</v>
      </c>
      <c r="I38" s="127">
        <f>RANK('Salary DATA'!AL38,'Salary DATA'!$AL$12:$AL$64)</f>
        <v>31</v>
      </c>
    </row>
    <row r="39" spans="1:10">
      <c r="A39" s="132" t="s">
        <v>89</v>
      </c>
      <c r="B39" s="132"/>
      <c r="C39" s="121">
        <f>+'Salary DATA'!AL39</f>
        <v>68461.695486194469</v>
      </c>
      <c r="D39" s="122">
        <f>(('Salary DATA'!AL39-'Salary DATA'!AG39)/+'Salary DATA'!AG39)*100</f>
        <v>-1.441878065616057</v>
      </c>
      <c r="E39" s="123">
        <f>(('All Ranks Constant $'!I36-'All Ranks Constant $'!D36)/'All Ranks Constant $'!D36)*100</f>
        <v>-7.1798509179603158</v>
      </c>
      <c r="F39" s="124">
        <f>('Salary DATA'!AG39/'Salary DATA'!$AG$6)*100</f>
        <v>91.387970696404579</v>
      </c>
      <c r="G39" s="125">
        <f>('Salary DATA'!AL39/'Salary DATA'!$AL$6)*100</f>
        <v>86.339686054857296</v>
      </c>
      <c r="H39" s="126">
        <f>RANK('Salary DATA'!AG39,'Salary DATA'!$AG$12:$AG$64)</f>
        <v>33</v>
      </c>
      <c r="I39" s="127">
        <f>RANK('Salary DATA'!AL39,'Salary DATA'!$AL$12:$AL$64)</f>
        <v>45</v>
      </c>
    </row>
    <row r="40" spans="1:10">
      <c r="A40" s="132" t="s">
        <v>90</v>
      </c>
      <c r="B40" s="132"/>
      <c r="C40" s="121">
        <f>+'Salary DATA'!AL40</f>
        <v>81171.419912977755</v>
      </c>
      <c r="D40" s="122">
        <f>(('Salary DATA'!AL40-'Salary DATA'!AG40)/+'Salary DATA'!AG40)*100</f>
        <v>5.8141427161945849</v>
      </c>
      <c r="E40" s="123">
        <f>(('All Ranks Constant $'!I37-'All Ranks Constant $'!D37)/'All Ranks Constant $'!D37)*100</f>
        <v>-0.34626970221399939</v>
      </c>
      <c r="F40" s="124">
        <f>('Salary DATA'!AG40/'Salary DATA'!$AG$6)*100</f>
        <v>100.9237148530873</v>
      </c>
      <c r="G40" s="125">
        <f>('Salary DATA'!AL40/'Salary DATA'!$AL$6)*100</f>
        <v>102.36840998667265</v>
      </c>
      <c r="H40" s="126">
        <f>RANK('Salary DATA'!AG40,'Salary DATA'!$AG$12:$AG$64)</f>
        <v>18</v>
      </c>
      <c r="I40" s="127">
        <f>RANK('Salary DATA'!AL40,'Salary DATA'!$AL$12:$AL$64)</f>
        <v>17</v>
      </c>
    </row>
    <row r="41" spans="1:10">
      <c r="A41" s="143" t="s">
        <v>91</v>
      </c>
      <c r="B41" s="143"/>
      <c r="C41" s="121">
        <f>+'Salary DATA'!AL41</f>
        <v>79285.734193548386</v>
      </c>
      <c r="D41" s="122">
        <f>(('Salary DATA'!AL41-'Salary DATA'!AG41)/+'Salary DATA'!AG41)*100</f>
        <v>4.0865423699740653</v>
      </c>
      <c r="E41" s="154">
        <f>(('All Ranks Constant $'!I38-'All Ranks Constant $'!D38)/'All Ranks Constant $'!D38)*100</f>
        <v>-1.9732905762230497</v>
      </c>
      <c r="F41" s="297">
        <f>('Salary DATA'!AG41/'Salary DATA'!$AG$6)*100</f>
        <v>100.21535579316271</v>
      </c>
      <c r="G41" s="287">
        <f>('Salary DATA'!AL41/'Salary DATA'!$AL$6)*100</f>
        <v>99.990298958930268</v>
      </c>
      <c r="H41" s="157">
        <f>RANK('Salary DATA'!AG41,'Salary DATA'!$AG$12:$AG$64)</f>
        <v>19</v>
      </c>
      <c r="I41" s="158">
        <f>RANK('Salary DATA'!AL41,'Salary DATA'!$AL$12:$AL$64)</f>
        <v>22</v>
      </c>
    </row>
    <row r="42" spans="1:10">
      <c r="A42" s="56" t="s">
        <v>92</v>
      </c>
      <c r="B42" s="56"/>
      <c r="C42" s="282">
        <f>+'Salary DATA'!AL8</f>
        <v>79172.086405640424</v>
      </c>
      <c r="D42" s="114">
        <f>(('Salary DATA'!AL8-'Salary DATA'!AG8)/+'Salary DATA'!AG8)*100</f>
        <v>6.894104766055972</v>
      </c>
      <c r="E42" s="115">
        <f>(('All Ranks Constant $'!I5-'All Ranks Constant $'!D5)/'All Ranks Constant $'!D5)*100</f>
        <v>0.67081784474449868</v>
      </c>
      <c r="F42" s="136">
        <f>('Salary DATA'!AG8/'Salary DATA'!$AG$6)*100</f>
        <v>97.443334733699899</v>
      </c>
      <c r="G42" s="117">
        <f>('Salary DATA'!AL8/'Salary DATA'!$AL$6)*100</f>
        <v>99.84697334803036</v>
      </c>
      <c r="H42" s="130"/>
      <c r="I42" s="131"/>
    </row>
    <row r="43" spans="1:10">
      <c r="A43" s="56"/>
      <c r="B43" s="56"/>
      <c r="C43" s="150"/>
      <c r="D43" s="114"/>
      <c r="E43" s="115"/>
      <c r="F43" s="136"/>
      <c r="G43" s="137"/>
      <c r="H43" s="130"/>
      <c r="I43" s="131"/>
    </row>
    <row r="44" spans="1:10">
      <c r="A44" s="120" t="s">
        <v>93</v>
      </c>
      <c r="B44" s="120"/>
      <c r="C44" s="140">
        <f>+'Salary DATA'!AL43</f>
        <v>79880.084849847364</v>
      </c>
      <c r="D44" s="122">
        <f>(('Salary DATA'!AL43-'Salary DATA'!AG43)/+'Salary DATA'!AG43)*100</f>
        <v>7.8083387066782404</v>
      </c>
      <c r="E44" s="123">
        <f>(('All Ranks Constant $'!I40-'All Ranks Constant $'!D40)/'All Ranks Constant $'!D40)*100</f>
        <v>1.5318258367688928</v>
      </c>
      <c r="F44" s="141">
        <f>('Salary DATA'!AG43/'Salary DATA'!$AG$6)*100</f>
        <v>97.480997894706647</v>
      </c>
      <c r="G44" s="142">
        <f>('Salary DATA'!AL43/'Salary DATA'!$AL$6)*100</f>
        <v>100.73985750706322</v>
      </c>
      <c r="H44" s="151">
        <f>RANK('Salary DATA'!AG43,'Salary DATA'!$AG$12:$AG$64)</f>
        <v>24</v>
      </c>
      <c r="I44" s="152">
        <f>RANK('Salary DATA'!AL43,'Salary DATA'!$AL$12:$AL$64)</f>
        <v>20</v>
      </c>
      <c r="J44" s="256"/>
    </row>
    <row r="45" spans="1:10">
      <c r="A45" s="120" t="s">
        <v>94</v>
      </c>
      <c r="B45" s="120"/>
      <c r="C45" s="140">
        <f>+'Salary DATA'!AL44</f>
        <v>76715.93303571429</v>
      </c>
      <c r="D45" s="122">
        <f>(('Salary DATA'!AL44-'Salary DATA'!AG44)/+'Salary DATA'!AG44)*100</f>
        <v>6.0533743773357278</v>
      </c>
      <c r="E45" s="123">
        <f>(('All Ranks Constant $'!I41-'All Ranks Constant $'!D41)/'All Ranks Constant $'!D41)*100</f>
        <v>-0.12096591175573307</v>
      </c>
      <c r="F45" s="141">
        <f>('Salary DATA'!AG44/'Salary DATA'!$AG$6)*100</f>
        <v>95.168863409974875</v>
      </c>
      <c r="G45" s="142">
        <f>('Salary DATA'!AL44/'Salary DATA'!$AL$6)*100</f>
        <v>96.749423552396607</v>
      </c>
      <c r="H45" s="151">
        <f>RANK('Salary DATA'!AG44,'Salary DATA'!$AG$12:$AG$64)</f>
        <v>29</v>
      </c>
      <c r="I45" s="152">
        <f>RANK('Salary DATA'!AL44,'Salary DATA'!$AL$12:$AL$64)</f>
        <v>28</v>
      </c>
      <c r="J45" s="256"/>
    </row>
    <row r="46" spans="1:10">
      <c r="A46" s="120" t="s">
        <v>95</v>
      </c>
      <c r="B46" s="120"/>
      <c r="C46" s="140">
        <f>+'Salary DATA'!AL45</f>
        <v>88217.26399545325</v>
      </c>
      <c r="D46" s="122">
        <f>(('Salary DATA'!AL45-'Salary DATA'!AG45)/+'Salary DATA'!AG45)*100</f>
        <v>4.5180570068207286</v>
      </c>
      <c r="E46" s="123">
        <f>(('All Ranks Constant $'!I42-'All Ranks Constant $'!D42)/'All Ranks Constant $'!D42)*100</f>
        <v>-1.5668983668640359</v>
      </c>
      <c r="F46" s="141">
        <f>('Salary DATA'!AG45/'Salary DATA'!$AG$6)*100</f>
        <v>111.04424592264328</v>
      </c>
      <c r="G46" s="142">
        <f>('Salary DATA'!AL45/'Salary DATA'!$AL$6)*100</f>
        <v>111.25419585207064</v>
      </c>
      <c r="H46" s="151">
        <f>RANK('Salary DATA'!AG45,'Salary DATA'!$AG$12:$AG$64)</f>
        <v>6</v>
      </c>
      <c r="I46" s="152">
        <f>RANK('Salary DATA'!AL45,'Salary DATA'!$AL$12:$AL$64)</f>
        <v>8</v>
      </c>
      <c r="J46" s="256"/>
    </row>
    <row r="47" spans="1:10">
      <c r="A47" s="120" t="s">
        <v>96</v>
      </c>
      <c r="B47" s="120"/>
      <c r="C47" s="140">
        <f>+'Salary DATA'!AL46</f>
        <v>73460.529676893828</v>
      </c>
      <c r="D47" s="122">
        <f>(('Salary DATA'!AL46-'Salary DATA'!AG46)/+'Salary DATA'!AG46)*100</f>
        <v>1.5077179179978508</v>
      </c>
      <c r="E47" s="123">
        <f>(('All Ranks Constant $'!I43-'All Ranks Constant $'!D43)/'All Ranks Constant $'!D43)*100</f>
        <v>-4.4019779881869425</v>
      </c>
      <c r="F47" s="141">
        <f>('Salary DATA'!AG46/'Salary DATA'!$AG$6)*100</f>
        <v>95.211365523448862</v>
      </c>
      <c r="G47" s="142">
        <f>('Salary DATA'!AL46/'Salary DATA'!$AL$6)*100</f>
        <v>92.643908753407061</v>
      </c>
      <c r="H47" s="151">
        <f>RANK('Salary DATA'!AG46,'Salary DATA'!$AG$12:$AG$64)</f>
        <v>28</v>
      </c>
      <c r="I47" s="152">
        <f>RANK('Salary DATA'!AL46,'Salary DATA'!$AL$12:$AL$64)</f>
        <v>34</v>
      </c>
      <c r="J47" s="256"/>
    </row>
    <row r="48" spans="1:10">
      <c r="A48" s="129" t="s">
        <v>97</v>
      </c>
      <c r="B48" s="129"/>
      <c r="C48" s="135">
        <f>+'Salary DATA'!AL47</f>
        <v>84942.145158958388</v>
      </c>
      <c r="D48" s="114">
        <f>(('Salary DATA'!AL47-'Salary DATA'!AG47)/+'Salary DATA'!AG47)*100</f>
        <v>6.8798752680952546</v>
      </c>
      <c r="E48" s="115">
        <f>(('All Ranks Constant $'!I44-'All Ranks Constant $'!D44)/'All Ranks Constant $'!D44)*100</f>
        <v>0.65741677645958396</v>
      </c>
      <c r="F48" s="136">
        <f>('Salary DATA'!AG47/'Salary DATA'!$AG$6)*100</f>
        <v>104.55892003852996</v>
      </c>
      <c r="G48" s="137">
        <f>('Salary DATA'!AL47/'Salary DATA'!$AL$6)*100</f>
        <v>107.12381710338279</v>
      </c>
      <c r="H48" s="163">
        <f>RANK('Salary DATA'!AG47,'Salary DATA'!$AG$12:$AG$64)</f>
        <v>14</v>
      </c>
      <c r="I48" s="164">
        <f>RANK('Salary DATA'!AL47,'Salary DATA'!$AL$12:$AL$64)</f>
        <v>12</v>
      </c>
      <c r="J48" s="256"/>
    </row>
    <row r="49" spans="1:10">
      <c r="A49" s="129" t="s">
        <v>98</v>
      </c>
      <c r="B49" s="129"/>
      <c r="C49" s="135">
        <f>+'Salary DATA'!AL48</f>
        <v>83870.030610512011</v>
      </c>
      <c r="D49" s="114">
        <f>(('Salary DATA'!AL48-'Salary DATA'!AG48)/+'Salary DATA'!AG48)*100</f>
        <v>6.853270900242503</v>
      </c>
      <c r="E49" s="115">
        <f>(('All Ranks Constant $'!I45-'All Ranks Constant $'!D45)/'All Ranks Constant $'!D45)*100</f>
        <v>0.63236129303661237</v>
      </c>
      <c r="F49" s="136">
        <f>('Salary DATA'!AG48/'Salary DATA'!$AG$6)*100</f>
        <v>103.26491291629904</v>
      </c>
      <c r="G49" s="137">
        <f>('Salary DATA'!AL48/'Salary DATA'!$AL$6)*100</f>
        <v>105.77173207437016</v>
      </c>
      <c r="H49" s="163">
        <f>RANK('Salary DATA'!AG48,'Salary DATA'!$AG$12:$AG$64)</f>
        <v>16</v>
      </c>
      <c r="I49" s="164">
        <f>RANK('Salary DATA'!AL48,'Salary DATA'!$AL$12:$AL$64)</f>
        <v>13</v>
      </c>
      <c r="J49" s="256"/>
    </row>
    <row r="50" spans="1:10">
      <c r="A50" s="129" t="s">
        <v>99</v>
      </c>
      <c r="B50" s="129"/>
      <c r="C50" s="135">
        <f>+'Salary DATA'!AL49</f>
        <v>70377.387364968046</v>
      </c>
      <c r="D50" s="114">
        <f>(('Salary DATA'!AL49-'Salary DATA'!AG49)/+'Salary DATA'!AG49)*100</f>
        <v>5.7797294171937148</v>
      </c>
      <c r="E50" s="115">
        <f>(('All Ranks Constant $'!I46-'All Ranks Constant $'!D46)/'All Ranks Constant $'!D46)*100</f>
        <v>-0.3786794872319415</v>
      </c>
      <c r="F50" s="136">
        <f>('Salary DATA'!AG49/'Salary DATA'!$AG$6)*100</f>
        <v>87.53152424313933</v>
      </c>
      <c r="G50" s="137">
        <f>('Salary DATA'!AL49/'Salary DATA'!$AL$6)*100</f>
        <v>88.755639008060214</v>
      </c>
      <c r="H50" s="163">
        <f>RANK('Salary DATA'!AG49,'Salary DATA'!$AG$12:$AG$64)</f>
        <v>41</v>
      </c>
      <c r="I50" s="164">
        <f>RANK('Salary DATA'!AL49,'Salary DATA'!$AL$12:$AL$64)</f>
        <v>41</v>
      </c>
      <c r="J50" s="256"/>
    </row>
    <row r="51" spans="1:10">
      <c r="A51" s="129" t="s">
        <v>100</v>
      </c>
      <c r="B51" s="129"/>
      <c r="C51" s="135">
        <f>+'Salary DATA'!AL50</f>
        <v>79669.524190686483</v>
      </c>
      <c r="D51" s="114">
        <f>(('Salary DATA'!AL50-'Salary DATA'!AG50)/+'Salary DATA'!AG50)*100</f>
        <v>8.8383048901078851</v>
      </c>
      <c r="E51" s="115">
        <f>(('All Ranks Constant $'!I47-'All Ranks Constant $'!D47)/'All Ranks Constant $'!D47)*100</f>
        <v>2.5018282355468124</v>
      </c>
      <c r="F51" s="136">
        <f>('Salary DATA'!AG50/'Salary DATA'!$AG$6)*100</f>
        <v>96.303984657582774</v>
      </c>
      <c r="G51" s="137">
        <f>('Salary DATA'!AL50/'Salary DATA'!$AL$6)*100</f>
        <v>100.47431133444293</v>
      </c>
      <c r="H51" s="163">
        <f>RANK('Salary DATA'!AG50,'Salary DATA'!$AG$12:$AG$64)</f>
        <v>26</v>
      </c>
      <c r="I51" s="164">
        <f>RANK('Salary DATA'!AL50,'Salary DATA'!$AL$12:$AL$64)</f>
        <v>21</v>
      </c>
      <c r="J51" s="256"/>
    </row>
    <row r="52" spans="1:10">
      <c r="A52" s="120" t="s">
        <v>101</v>
      </c>
      <c r="B52" s="120"/>
      <c r="C52" s="140">
        <f>+'Salary DATA'!AL51</f>
        <v>69528.197328270166</v>
      </c>
      <c r="D52" s="122">
        <f>(('Salary DATA'!AL51-'Salary DATA'!AG51)/+'Salary DATA'!AG51)*100</f>
        <v>17.698449083786535</v>
      </c>
      <c r="E52" s="123">
        <f>(('All Ranks Constant $'!I48-'All Ranks Constant $'!D48)/'All Ranks Constant $'!D48)*100</f>
        <v>10.846142116579797</v>
      </c>
      <c r="F52" s="141">
        <f>('Salary DATA'!AG51/'Salary DATA'!$AG$6)*100</f>
        <v>77.718432345043226</v>
      </c>
      <c r="G52" s="142">
        <f>('Salary DATA'!AL51/'Salary DATA'!$AL$6)*100</f>
        <v>87.68469268327641</v>
      </c>
      <c r="H52" s="151">
        <f>RANK('Salary DATA'!AG51,'Salary DATA'!$AG$12:$AG$64)</f>
        <v>50</v>
      </c>
      <c r="I52" s="152">
        <f>RANK('Salary DATA'!AL51,'Salary DATA'!$AL$12:$AL$64)</f>
        <v>43</v>
      </c>
      <c r="J52" s="256"/>
    </row>
    <row r="53" spans="1:10">
      <c r="A53" s="120" t="s">
        <v>102</v>
      </c>
      <c r="B53" s="120"/>
      <c r="C53" s="140">
        <f>+'Salary DATA'!AL52</f>
        <v>81482.588235911433</v>
      </c>
      <c r="D53" s="122">
        <f>(('Salary DATA'!AL52-'Salary DATA'!AG52)/+'Salary DATA'!AG52)*100</f>
        <v>8.8606292129503395</v>
      </c>
      <c r="E53" s="123">
        <f>(('All Ranks Constant $'!I49-'All Ranks Constant $'!D49)/'All Ranks Constant $'!D49)*100</f>
        <v>2.5228528546621378</v>
      </c>
      <c r="F53" s="141">
        <f>('Salary DATA'!AG52/'Salary DATA'!$AG$6)*100</f>
        <v>98.475405532215888</v>
      </c>
      <c r="G53" s="142">
        <f>('Salary DATA'!AL52/'Salary DATA'!$AL$6)*100</f>
        <v>102.76083636643895</v>
      </c>
      <c r="H53" s="151">
        <f>RANK('Salary DATA'!AG52,'Salary DATA'!$AG$12:$AG$64)</f>
        <v>22</v>
      </c>
      <c r="I53" s="152">
        <f>RANK('Salary DATA'!AL52,'Salary DATA'!$AL$12:$AL$64)</f>
        <v>15</v>
      </c>
      <c r="J53" s="256"/>
    </row>
    <row r="54" spans="1:10">
      <c r="A54" s="120" t="s">
        <v>103</v>
      </c>
      <c r="B54" s="120"/>
      <c r="C54" s="140">
        <f>+'Salary DATA'!AL53</f>
        <v>66661.566135872607</v>
      </c>
      <c r="D54" s="122">
        <f>(('Salary DATA'!AL53-'Salary DATA'!AG53)/+'Salary DATA'!AG53)*100</f>
        <v>9.6483059078486715</v>
      </c>
      <c r="E54" s="123">
        <f>(('All Ranks Constant $'!I50-'All Ranks Constant $'!D50)/'All Ranks Constant $'!D50)*100</f>
        <v>3.2646716597889918</v>
      </c>
      <c r="F54" s="141">
        <f>('Salary DATA'!AG53/'Salary DATA'!$AG$6)*100</f>
        <v>79.984786359220678</v>
      </c>
      <c r="G54" s="142">
        <f>('Salary DATA'!AL53/'Salary DATA'!$AL$6)*100</f>
        <v>84.069473465742178</v>
      </c>
      <c r="H54" s="151">
        <f>RANK('Salary DATA'!AG53,'Salary DATA'!$AG$12:$AG$64)</f>
        <v>48</v>
      </c>
      <c r="I54" s="152">
        <f>RANK('Salary DATA'!AL53,'Salary DATA'!$AL$12:$AL$64)</f>
        <v>46</v>
      </c>
      <c r="J54" s="256"/>
    </row>
    <row r="55" spans="1:10">
      <c r="A55" s="143" t="s">
        <v>104</v>
      </c>
      <c r="B55" s="143"/>
      <c r="C55" s="140">
        <f>+'Salary DATA'!AL54</f>
        <v>73670.232937755049</v>
      </c>
      <c r="D55" s="122">
        <f>(('Salary DATA'!AL54-'Salary DATA'!AG54)/+'Salary DATA'!AG54)*100</f>
        <v>5.1366719434474764</v>
      </c>
      <c r="E55" s="154">
        <f>(('All Ranks Constant $'!I51-'All Ranks Constant $'!D51)/'All Ranks Constant $'!D51)*100</f>
        <v>-0.98429868339706339</v>
      </c>
      <c r="F55" s="156">
        <f>('Salary DATA'!AG54/'Salary DATA'!$AG$6)*100</f>
        <v>92.187411369239982</v>
      </c>
      <c r="G55" s="299">
        <f>('Salary DATA'!AL54/'Salary DATA'!$AL$6)*100</f>
        <v>92.908373627945394</v>
      </c>
      <c r="H55" s="148">
        <f>RANK('Salary DATA'!AG54,'Salary DATA'!$AG$12:$AG$64)</f>
        <v>31</v>
      </c>
      <c r="I55" s="149">
        <f>RANK('Salary DATA'!AL54,'Salary DATA'!$AL$12:$AL$64)</f>
        <v>33</v>
      </c>
      <c r="J55" s="256"/>
    </row>
    <row r="56" spans="1:10">
      <c r="A56" s="129" t="s">
        <v>105</v>
      </c>
      <c r="B56" s="129"/>
      <c r="C56" s="283">
        <f>+'Salary DATA'!AL9</f>
        <v>81797.271625880065</v>
      </c>
      <c r="D56" s="319">
        <f>(('Salary DATA'!AL9-'Salary DATA'!AG9)/+'Salary DATA'!AG9)*100</f>
        <v>0.65865335282791737</v>
      </c>
      <c r="E56" s="160">
        <f>(('All Ranks Constant $'!I6-'All Ranks Constant $'!D6)/'All Ranks Constant $'!D6)*100</f>
        <v>-5.2016107122339719</v>
      </c>
      <c r="F56" s="161">
        <f>('Salary DATA'!AG9/'Salary DATA'!$AG$6)*100</f>
        <v>106.91078157624273</v>
      </c>
      <c r="G56" s="137">
        <f>('Salary DATA'!AL9/'Salary DATA'!$AL$6)*100</f>
        <v>103.1576957328864</v>
      </c>
      <c r="H56" s="163"/>
      <c r="I56" s="164"/>
    </row>
    <row r="57" spans="1:10">
      <c r="A57" s="129"/>
      <c r="B57" s="129"/>
      <c r="C57" s="150"/>
      <c r="D57" s="159"/>
      <c r="E57" s="160"/>
      <c r="F57" s="161"/>
      <c r="G57" s="162"/>
      <c r="H57" s="163"/>
      <c r="I57" s="164"/>
      <c r="J57" s="256"/>
    </row>
    <row r="58" spans="1:10">
      <c r="A58" s="120" t="s">
        <v>106</v>
      </c>
      <c r="B58" s="120"/>
      <c r="C58" s="165">
        <f>+'Salary DATA'!AL56</f>
        <v>90637.968277832071</v>
      </c>
      <c r="D58" s="166">
        <f>(('Salary DATA'!AL56-'Salary DATA'!AG56)/+'Salary DATA'!AG56)*100</f>
        <v>2.8127233490254278</v>
      </c>
      <c r="E58" s="167">
        <f>(('All Ranks Constant $'!I53-'All Ranks Constant $'!D53)/'All Ranks Constant $'!D53)*100</f>
        <v>-3.1729489007465932</v>
      </c>
      <c r="F58" s="168">
        <f>('Salary DATA'!AG56/'Salary DATA'!$AG$6)*100</f>
        <v>115.98373800448456</v>
      </c>
      <c r="G58" s="169">
        <f>('Salary DATA'!AL56/'Salary DATA'!$AL$6)*100</f>
        <v>114.30703943544907</v>
      </c>
      <c r="H58" s="151">
        <f>RANK('Salary DATA'!AG56,'Salary DATA'!$AG$12:$AG$64)</f>
        <v>4</v>
      </c>
      <c r="I58" s="152">
        <f>RANK('Salary DATA'!AL56,'Salary DATA'!$AL$12:$AL$64)</f>
        <v>4</v>
      </c>
      <c r="J58" s="256"/>
    </row>
    <row r="59" spans="1:10">
      <c r="A59" s="120" t="s">
        <v>107</v>
      </c>
      <c r="B59" s="120"/>
      <c r="C59" s="165">
        <f>+'Salary DATA'!AL57</f>
        <v>70150.126296123315</v>
      </c>
      <c r="D59" s="166">
        <f>(('Salary DATA'!AL57-'Salary DATA'!AG57)/+'Salary DATA'!AG57)*100</f>
        <v>0.79522409571629649</v>
      </c>
      <c r="E59" s="167">
        <f>(('All Ranks Constant $'!I54-'All Ranks Constant $'!D54)/'All Ranks Constant $'!D54)*100</f>
        <v>-5.0729910057466423</v>
      </c>
      <c r="F59" s="168">
        <f>('Salary DATA'!AG57/'Salary DATA'!$AG$6)*100</f>
        <v>91.563483114760928</v>
      </c>
      <c r="G59" s="169">
        <f>('Salary DATA'!AL57/'Salary DATA'!$AL$6)*100</f>
        <v>88.469031304333356</v>
      </c>
      <c r="H59" s="151">
        <f>RANK('Salary DATA'!AG57,'Salary DATA'!$AG$12:$AG$64)</f>
        <v>32</v>
      </c>
      <c r="I59" s="152">
        <f>RANK('Salary DATA'!AL57,'Salary DATA'!$AL$12:$AL$64)</f>
        <v>42</v>
      </c>
      <c r="J59" s="256"/>
    </row>
    <row r="60" spans="1:10">
      <c r="A60" s="120" t="s">
        <v>108</v>
      </c>
      <c r="B60" s="120"/>
      <c r="C60" s="165">
        <f>+'Salary DATA'!AL58</f>
        <v>89727.106799183515</v>
      </c>
      <c r="D60" s="166">
        <f>(('Salary DATA'!AL58-'Salary DATA'!AG58)/+'Salary DATA'!AG58)*100</f>
        <v>12.152026775128409</v>
      </c>
      <c r="E60" s="167">
        <f>(('All Ranks Constant $'!I55-'All Ranks Constant $'!D55)/'All Ranks Constant $'!D55)*100</f>
        <v>5.6226279560284649</v>
      </c>
      <c r="F60" s="168">
        <f>('Salary DATA'!AG58/'Salary DATA'!$AG$6)*100</f>
        <v>105.25684314086303</v>
      </c>
      <c r="G60" s="169">
        <f>('Salary DATA'!AL58/'Salary DATA'!$AL$6)*100</f>
        <v>113.15831687537401</v>
      </c>
      <c r="H60" s="151">
        <f>RANK('Salary DATA'!AG58,'Salary DATA'!$AG$12:$AG$64)</f>
        <v>13</v>
      </c>
      <c r="I60" s="152">
        <f>RANK('Salary DATA'!AL58,'Salary DATA'!$AL$12:$AL$64)</f>
        <v>6</v>
      </c>
      <c r="J60" s="256"/>
    </row>
    <row r="61" spans="1:10">
      <c r="A61" s="120" t="s">
        <v>109</v>
      </c>
      <c r="B61" s="120"/>
      <c r="C61" s="165">
        <f>+'Salary DATA'!AL59</f>
        <v>89360.49968173138</v>
      </c>
      <c r="D61" s="166">
        <f>(('Salary DATA'!AL59-'Salary DATA'!AG59)/+'Salary DATA'!AG59)*100</f>
        <v>5.9746715564555428</v>
      </c>
      <c r="E61" s="167">
        <f>(('All Ranks Constant $'!I56-'All Ranks Constant $'!D56)/'All Ranks Constant $'!D56)*100</f>
        <v>-0.19508671909152286</v>
      </c>
      <c r="F61" s="168">
        <f>('Salary DATA'!AG59/'Salary DATA'!$AG$6)*100</f>
        <v>110.9372285047296</v>
      </c>
      <c r="G61" s="169">
        <f>('Salary DATA'!AL59/'Salary DATA'!$AL$6)*100</f>
        <v>112.69597449250568</v>
      </c>
      <c r="H61" s="151">
        <f>RANK('Salary DATA'!AG59,'Salary DATA'!$AG$12:$AG$64)</f>
        <v>7</v>
      </c>
      <c r="I61" s="152">
        <f>RANK('Salary DATA'!AL59,'Salary DATA'!$AL$12:$AL$64)</f>
        <v>7</v>
      </c>
      <c r="J61" s="256"/>
    </row>
    <row r="62" spans="1:10">
      <c r="A62" s="129" t="s">
        <v>110</v>
      </c>
      <c r="B62" s="129"/>
      <c r="C62" s="150">
        <f>+'Salary DATA'!AL60</f>
        <v>94076.269191353087</v>
      </c>
      <c r="D62" s="159">
        <f>(('Salary DATA'!AL60-'Salary DATA'!AG60)/+'Salary DATA'!AG60)*100</f>
        <v>-0.98453946968521999</v>
      </c>
      <c r="E62" s="160">
        <f>(('All Ranks Constant $'!I57-'All Ranks Constant $'!D57)/'All Ranks Constant $'!D57)*100</f>
        <v>-6.7491381991898454</v>
      </c>
      <c r="F62" s="161">
        <f>('Salary DATA'!AG60/'Salary DATA'!$AG$6)*100</f>
        <v>125.00024866011059</v>
      </c>
      <c r="G62" s="162">
        <f>('Salary DATA'!AL60/'Salary DATA'!$AL$6)*100</f>
        <v>118.64321339852883</v>
      </c>
      <c r="H62" s="163">
        <f>RANK('Salary DATA'!AG60,'Salary DATA'!$AG$12:$AG$64)</f>
        <v>1</v>
      </c>
      <c r="I62" s="164">
        <f>RANK('Salary DATA'!AL60,'Salary DATA'!$AL$12:$AL$64)</f>
        <v>3</v>
      </c>
      <c r="J62" s="256"/>
    </row>
    <row r="63" spans="1:10">
      <c r="A63" s="129" t="s">
        <v>111</v>
      </c>
      <c r="B63" s="129"/>
      <c r="C63" s="150">
        <f>+'Salary DATA'!AL61</f>
        <v>72107.274900259465</v>
      </c>
      <c r="D63" s="159">
        <f>(('Salary DATA'!AL61-'Salary DATA'!AG61)/+'Salary DATA'!AG61)*100</f>
        <v>-10.079476567602923</v>
      </c>
      <c r="E63" s="160">
        <f>(('All Ranks Constant $'!I58-'All Ranks Constant $'!D58)/'All Ranks Constant $'!D58)*100</f>
        <v>-15.314575534557537</v>
      </c>
      <c r="F63" s="161">
        <f>('Salary DATA'!AG61/'Salary DATA'!$AG$6)*100</f>
        <v>105.50038856193819</v>
      </c>
      <c r="G63" s="162">
        <f>('Salary DATA'!AL61/'Salary DATA'!$AL$6)*100</f>
        <v>90.93726693366996</v>
      </c>
      <c r="H63" s="163">
        <f>RANK('Salary DATA'!AG61,'Salary DATA'!$AG$12:$AG$64)</f>
        <v>12</v>
      </c>
      <c r="I63" s="164">
        <f>RANK('Salary DATA'!AL61,'Salary DATA'!$AL$12:$AL$64)</f>
        <v>39</v>
      </c>
      <c r="J63" s="256"/>
    </row>
    <row r="64" spans="1:10">
      <c r="A64" s="57" t="s">
        <v>112</v>
      </c>
      <c r="B64" s="57"/>
      <c r="C64" s="150">
        <f>+'Salary DATA'!AL62</f>
        <v>83268.369302086008</v>
      </c>
      <c r="D64" s="159">
        <f>(('Salary DATA'!AL62-'Salary DATA'!AG62)/+'Salary DATA'!AG62)*100</f>
        <v>7.7115135974296996</v>
      </c>
      <c r="E64" s="160">
        <f>(('All Ranks Constant $'!I59-'All Ranks Constant $'!D59)/'All Ranks Constant $'!D59)*100</f>
        <v>1.4406378057985261</v>
      </c>
      <c r="F64" s="161">
        <f>('Salary DATA'!AG62/'Salary DATA'!$AG$6)*100</f>
        <v>101.70720822164701</v>
      </c>
      <c r="G64" s="162">
        <f>('Salary DATA'!AL62/'Salary DATA'!$AL$6)*100</f>
        <v>105.01295378072813</v>
      </c>
      <c r="H64" s="163">
        <f>RANK('Salary DATA'!AG62,'Salary DATA'!$AG$12:$AG$64)</f>
        <v>17</v>
      </c>
      <c r="I64" s="164">
        <f>RANK('Salary DATA'!AL62,'Salary DATA'!$AL$12:$AL$64)</f>
        <v>14</v>
      </c>
      <c r="J64" s="256"/>
    </row>
    <row r="65" spans="1:13">
      <c r="A65" s="57" t="s">
        <v>113</v>
      </c>
      <c r="B65" s="57"/>
      <c r="C65" s="150">
        <f>+'Salary DATA'!AL63</f>
        <v>77964.235481812371</v>
      </c>
      <c r="D65" s="159">
        <f>(('Salary DATA'!AL63-'Salary DATA'!AG63)/+'Salary DATA'!AG63)*100</f>
        <v>3.069402632159254</v>
      </c>
      <c r="E65" s="160">
        <f>(('All Ranks Constant $'!I60-'All Ranks Constant $'!D60)/'All Ranks Constant $'!D60)*100</f>
        <v>-2.9312132745075514</v>
      </c>
      <c r="F65" s="161">
        <f>('Salary DATA'!AG63/'Salary DATA'!$AG$6)*100</f>
        <v>99.51750244115712</v>
      </c>
      <c r="G65" s="162">
        <f>('Salary DATA'!AL63/'Salary DATA'!$AL$6)*100</f>
        <v>98.323705938075364</v>
      </c>
      <c r="H65" s="163">
        <f>RANK('Salary DATA'!AG63,'Salary DATA'!$AG$12:$AG$64)</f>
        <v>20</v>
      </c>
      <c r="I65" s="164">
        <f>RANK('Salary DATA'!AL63,'Salary DATA'!$AL$12:$AL$64)</f>
        <v>26</v>
      </c>
      <c r="J65" s="256"/>
    </row>
    <row r="66" spans="1:13">
      <c r="A66" s="58" t="s">
        <v>114</v>
      </c>
      <c r="B66" s="58"/>
      <c r="C66" s="150">
        <f>+'Salary DATA'!AL64</f>
        <v>78881.076539101501</v>
      </c>
      <c r="D66" s="159">
        <f>(('Salary DATA'!AL64-'Salary DATA'!AG64)/+'Salary DATA'!AG64)*100</f>
        <v>14.048092170127552</v>
      </c>
      <c r="E66" s="160">
        <f>(('All Ranks Constant $'!I61-'All Ranks Constant $'!D61)/'All Ranks Constant $'!D61)*100</f>
        <v>7.4083059821406883</v>
      </c>
      <c r="F66" s="171">
        <f>('Salary DATA'!AG64/'Salary DATA'!$AG$6)*100</f>
        <v>90.99522578757653</v>
      </c>
      <c r="G66" s="162">
        <f>('Salary DATA'!AL64/'Salary DATA'!$AL$6)*100</f>
        <v>99.479969575520769</v>
      </c>
      <c r="H66" s="163">
        <f>RANK('Salary DATA'!AG64,'Salary DATA'!$AG$12:$AG$64)</f>
        <v>35</v>
      </c>
      <c r="I66" s="164">
        <f>RANK('Salary DATA'!AL64,'Salary DATA'!$AL$12:$AL$64)</f>
        <v>24</v>
      </c>
    </row>
    <row r="67" spans="1:13">
      <c r="A67" s="173" t="s">
        <v>115</v>
      </c>
      <c r="B67" s="173"/>
      <c r="C67" s="285">
        <f>+'Salary DATA'!AL65</f>
        <v>77452.464882943139</v>
      </c>
      <c r="D67" s="174">
        <f>(('Salary DATA'!AL65-'Salary DATA'!AG65)/+'Salary DATA'!AG65)*100</f>
        <v>-0.51209396210536784</v>
      </c>
      <c r="E67" s="175">
        <f>(('All Ranks Constant $'!I62-'All Ranks Constant $'!D62)/'All Ranks Constant $'!D62)*100</f>
        <v>-6.3041980807499147</v>
      </c>
      <c r="F67" s="146">
        <f>('Salary DATA'!AG65/'Salary DATA'!$AG$6)*100</f>
        <v>102.42329799887455</v>
      </c>
      <c r="G67" s="176">
        <f>('Salary DATA'!AL65/'Salary DATA'!$AL$6)*100</f>
        <v>97.678292287059577</v>
      </c>
      <c r="H67" s="177"/>
      <c r="I67" s="176"/>
    </row>
    <row r="68" spans="1:13" ht="9" customHeight="1">
      <c r="A68" s="178"/>
      <c r="B68" s="179"/>
      <c r="C68" s="284"/>
      <c r="D68" s="180"/>
      <c r="E68" s="180"/>
      <c r="F68" s="181"/>
      <c r="G68" s="181"/>
      <c r="H68" s="182"/>
      <c r="I68" s="182"/>
    </row>
    <row r="69" spans="1:13" s="246" customFormat="1" ht="50.25" customHeight="1">
      <c r="A69" s="245" t="s">
        <v>133</v>
      </c>
      <c r="B69" s="324" t="s">
        <v>135</v>
      </c>
      <c r="C69" s="325"/>
      <c r="D69" s="325"/>
      <c r="E69" s="325"/>
      <c r="F69" s="325"/>
      <c r="G69" s="325"/>
      <c r="H69" s="325"/>
      <c r="I69" s="325"/>
      <c r="J69" s="247"/>
      <c r="K69" s="247"/>
      <c r="L69" s="247"/>
      <c r="M69" s="187"/>
    </row>
    <row r="70" spans="1:13" s="246" customFormat="1" ht="58.5" customHeight="1">
      <c r="A70" s="245"/>
      <c r="B70" s="324" t="s">
        <v>145</v>
      </c>
      <c r="C70" s="325"/>
      <c r="D70" s="325"/>
      <c r="E70" s="325"/>
      <c r="F70" s="325"/>
      <c r="G70" s="325"/>
      <c r="H70" s="325"/>
      <c r="I70" s="325"/>
      <c r="J70" s="247"/>
      <c r="K70" s="247"/>
      <c r="L70" s="247"/>
      <c r="M70" s="187"/>
    </row>
    <row r="71" spans="1:13" s="184" customFormat="1" ht="38.25" customHeight="1">
      <c r="A71" s="326" t="s">
        <v>153</v>
      </c>
      <c r="B71" s="327"/>
      <c r="C71" s="327"/>
      <c r="D71" s="327"/>
      <c r="E71" s="327"/>
      <c r="F71" s="327"/>
      <c r="G71" s="327"/>
      <c r="H71" s="327"/>
      <c r="I71" s="327"/>
    </row>
    <row r="72" spans="1:13" s="184" customFormat="1" ht="18" customHeight="1">
      <c r="A72" s="185" t="s">
        <v>58</v>
      </c>
      <c r="B72" s="328" t="s">
        <v>63</v>
      </c>
      <c r="C72" s="328"/>
      <c r="D72" s="328"/>
      <c r="E72" s="328"/>
      <c r="F72" s="328"/>
      <c r="G72" s="328"/>
      <c r="H72" s="329"/>
      <c r="I72" s="329"/>
    </row>
    <row r="73" spans="1:13" s="184" customFormat="1" ht="28.5" customHeight="1">
      <c r="A73" s="87"/>
      <c r="B73" s="321" t="s">
        <v>151</v>
      </c>
      <c r="C73" s="321"/>
      <c r="D73" s="321"/>
      <c r="E73" s="321"/>
      <c r="F73" s="321"/>
      <c r="G73" s="321"/>
      <c r="H73" s="321"/>
      <c r="I73" s="321"/>
    </row>
    <row r="74" spans="1:13">
      <c r="A74" s="186"/>
      <c r="C74" s="186"/>
      <c r="I74" s="191" t="s">
        <v>148</v>
      </c>
    </row>
    <row r="75" spans="1:13" s="184" customFormat="1">
      <c r="B75" s="87"/>
      <c r="D75" s="183"/>
      <c r="I75" s="183"/>
    </row>
  </sheetData>
  <mergeCells count="6">
    <mergeCell ref="B73:I73"/>
    <mergeCell ref="F5:G5"/>
    <mergeCell ref="B69:I69"/>
    <mergeCell ref="A71:I71"/>
    <mergeCell ref="B72:I72"/>
    <mergeCell ref="B70:I70"/>
  </mergeCells>
  <printOptions horizontalCentered="1"/>
  <pageMargins left="0.75" right="0.75" top="1" bottom="0.75" header="0.5" footer="0.5"/>
  <pageSetup scale="64" orientation="portrait" r:id="rId1"/>
  <headerFooter alignWithMargins="0">
    <oddFooter>&amp;L&amp;"Helvetica-Narrow,Regular"&amp;8SREB Fact Book&amp;R&amp;"Helvetica-Narrow,Regular"&amp;8&amp;D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C00000"/>
  </sheetPr>
  <dimension ref="A1:IQ98"/>
  <sheetViews>
    <sheetView showGridLines="0" view="pageBreakPreview" zoomScaleSheetLayoutView="100" workbookViewId="0"/>
  </sheetViews>
  <sheetFormatPr defaultColWidth="9.85546875" defaultRowHeight="12.75"/>
  <cols>
    <col min="1" max="2" width="9.85546875" style="192"/>
    <col min="3" max="3" width="10" style="195" bestFit="1" customWidth="1"/>
    <col min="4" max="4" width="10.140625" style="192" bestFit="1" customWidth="1"/>
    <col min="5" max="6" width="10" style="192" bestFit="1" customWidth="1"/>
    <col min="7" max="7" width="10" style="191" bestFit="1" customWidth="1"/>
    <col min="8" max="8" width="10" style="192" bestFit="1" customWidth="1"/>
    <col min="9" max="11" width="10" style="195" bestFit="1" customWidth="1"/>
    <col min="12" max="12" width="10" style="192" bestFit="1" customWidth="1"/>
    <col min="13" max="16384" width="9.85546875" style="192"/>
  </cols>
  <sheetData>
    <row r="1" spans="1:12">
      <c r="A1" s="188" t="s">
        <v>155</v>
      </c>
      <c r="B1" s="188"/>
      <c r="C1" s="189"/>
      <c r="D1" s="190"/>
      <c r="E1" s="190"/>
      <c r="F1" s="190"/>
      <c r="H1" s="190"/>
      <c r="I1" s="189"/>
      <c r="J1" s="189"/>
      <c r="K1" s="189"/>
      <c r="L1" s="190"/>
    </row>
    <row r="2" spans="1:12" ht="12" customHeight="1">
      <c r="A2" s="188" t="s">
        <v>136</v>
      </c>
      <c r="B2" s="193"/>
      <c r="C2" s="194"/>
      <c r="D2" s="193"/>
      <c r="E2" s="193"/>
      <c r="F2" s="193"/>
      <c r="G2" s="193"/>
    </row>
    <row r="3" spans="1:12">
      <c r="A3" s="190"/>
      <c r="B3" s="190"/>
      <c r="C3" s="189"/>
      <c r="D3" s="190"/>
      <c r="E3" s="190"/>
      <c r="F3" s="190"/>
      <c r="I3" s="196"/>
    </row>
    <row r="4" spans="1:12">
      <c r="A4" s="197"/>
      <c r="B4" s="197"/>
      <c r="C4" s="198" t="s">
        <v>146</v>
      </c>
      <c r="D4" s="198"/>
      <c r="E4" s="311"/>
      <c r="F4" s="198"/>
      <c r="G4" s="198"/>
      <c r="H4" s="199" t="s">
        <v>149</v>
      </c>
      <c r="I4" s="200"/>
      <c r="J4" s="201"/>
      <c r="K4" s="201"/>
      <c r="L4" s="201"/>
    </row>
    <row r="5" spans="1:12">
      <c r="C5" s="202"/>
      <c r="D5" s="203"/>
      <c r="E5" s="202" t="s">
        <v>32</v>
      </c>
      <c r="F5" s="202" t="s">
        <v>33</v>
      </c>
      <c r="G5" s="204" t="s">
        <v>129</v>
      </c>
      <c r="H5" s="205"/>
      <c r="I5" s="206"/>
      <c r="J5" s="202" t="s">
        <v>32</v>
      </c>
      <c r="K5" s="202" t="s">
        <v>33</v>
      </c>
      <c r="L5" s="202" t="s">
        <v>129</v>
      </c>
    </row>
    <row r="6" spans="1:12" s="195" customFormat="1" ht="14.25">
      <c r="A6" s="196"/>
      <c r="B6" s="196"/>
      <c r="C6" s="312" t="s">
        <v>125</v>
      </c>
      <c r="D6" s="313" t="s">
        <v>2</v>
      </c>
      <c r="E6" s="312" t="s">
        <v>2</v>
      </c>
      <c r="F6" s="312" t="s">
        <v>2</v>
      </c>
      <c r="G6" s="52" t="s">
        <v>5</v>
      </c>
      <c r="H6" s="314" t="s">
        <v>125</v>
      </c>
      <c r="I6" s="313" t="s">
        <v>2</v>
      </c>
      <c r="J6" s="312" t="s">
        <v>2</v>
      </c>
      <c r="K6" s="312" t="s">
        <v>2</v>
      </c>
      <c r="L6" s="312" t="s">
        <v>5</v>
      </c>
    </row>
    <row r="7" spans="1:12" s="195" customFormat="1">
      <c r="C7" s="189"/>
      <c r="D7" s="203"/>
      <c r="E7" s="189"/>
      <c r="F7" s="189"/>
      <c r="G7" s="207"/>
      <c r="H7" s="203"/>
      <c r="I7" s="203"/>
      <c r="J7" s="189"/>
      <c r="K7" s="189"/>
      <c r="L7" s="189"/>
    </row>
    <row r="8" spans="1:12">
      <c r="A8" s="58" t="s">
        <v>122</v>
      </c>
      <c r="B8" s="58"/>
      <c r="C8" s="109">
        <f>'Salary DATA'!AL6</f>
        <v>79293.426481416944</v>
      </c>
      <c r="D8" s="208">
        <f>'Salary DATA'!BM6</f>
        <v>108907.49510415364</v>
      </c>
      <c r="E8" s="109">
        <f>'Salary DATA'!CN6</f>
        <v>78154.118184350707</v>
      </c>
      <c r="F8" s="109">
        <f>'Salary DATA'!DO6</f>
        <v>66653.207530280561</v>
      </c>
      <c r="G8" s="109">
        <f>'Salary DATA'!EP6</f>
        <v>47130.051660116966</v>
      </c>
      <c r="H8" s="301">
        <f>(('Salary DATA'!AL6-'Salary DATA'!AG6)/'Salary DATA'!AG6)*100</f>
        <v>4.3208189743635561</v>
      </c>
      <c r="I8" s="307">
        <f>(('Salary DATA'!BM6-'Salary DATA'!BH9)/'Salary DATA'!BH9)*100</f>
        <v>0.23714622944199659</v>
      </c>
      <c r="J8" s="308">
        <f>(('Salary DATA'!CN6-'Salary DATA'!CI6)/'Salary DATA'!CI6)*100</f>
        <v>4.0659511649477844</v>
      </c>
      <c r="K8" s="112">
        <f>(('Salary DATA'!DO6-'Salary DATA'!DJ6)/'Salary DATA'!DJ6)*100</f>
        <v>5.5365791741186907</v>
      </c>
      <c r="L8" s="232">
        <f>(('Salary DATA'!EP6-'Salary DATA'!EK6)/'Salary DATA'!EK6)*100</f>
        <v>3.137535854071801</v>
      </c>
    </row>
    <row r="9" spans="1:12">
      <c r="A9" s="56" t="s">
        <v>37</v>
      </c>
      <c r="B9" s="56"/>
      <c r="C9" s="113">
        <f>'Salary DATA'!AL10</f>
        <v>77028.697265919691</v>
      </c>
      <c r="D9" s="209">
        <f>'Salary DATA'!BM10</f>
        <v>108057.27554151577</v>
      </c>
      <c r="E9" s="113">
        <f>'Salary DATA'!CN10</f>
        <v>76928.808421553826</v>
      </c>
      <c r="F9" s="113">
        <f>'Salary DATA'!DO10</f>
        <v>66338.456987397876</v>
      </c>
      <c r="G9" s="113">
        <f>'Salary DATA'!EP10</f>
        <v>46475.976491094807</v>
      </c>
      <c r="H9" s="300">
        <f>(('Salary DATA'!AL10-'Salary DATA'!AG10)/'Salary DATA'!AG10)*100</f>
        <v>5.5220299136209698</v>
      </c>
      <c r="I9" s="115">
        <f>(('Salary DATA'!BM10-'Salary DATA'!BH10)/'Salary DATA'!BH10)*100</f>
        <v>6.0220443963987913</v>
      </c>
      <c r="J9" s="211">
        <f>(('Salary DATA'!CN10-'Salary DATA'!CI10)/'Salary DATA'!CI10)*100</f>
        <v>4.4897459894891671</v>
      </c>
      <c r="K9" s="117">
        <f>(('Salary DATA'!DO10-'Salary DATA'!DJ10)/'Salary DATA'!DJ10)*100</f>
        <v>7.395342363774267</v>
      </c>
      <c r="L9" s="212">
        <f>(('Salary DATA'!EP10-'Salary DATA'!EK10)/'Salary DATA'!EK10)*100</f>
        <v>5.7236654658062491</v>
      </c>
    </row>
    <row r="10" spans="1:12">
      <c r="A10" s="56" t="s">
        <v>121</v>
      </c>
      <c r="B10" s="56"/>
      <c r="C10" s="213">
        <f>(C9/$C$8)*100</f>
        <v>97.143862592407942</v>
      </c>
      <c r="D10" s="210">
        <f>(D9/$D$8)*100</f>
        <v>99.219319513478155</v>
      </c>
      <c r="E10" s="213">
        <f>(E9/$E$8)*100</f>
        <v>98.432187847214124</v>
      </c>
      <c r="F10" s="213">
        <f>(F9/$F$8)*100</f>
        <v>99.527778850343111</v>
      </c>
      <c r="G10" s="213">
        <f>(G9/$G$8)*100</f>
        <v>98.612190850671908</v>
      </c>
      <c r="H10" s="250"/>
      <c r="I10" s="115"/>
      <c r="J10" s="211"/>
      <c r="K10" s="117"/>
      <c r="L10" s="212"/>
    </row>
    <row r="11" spans="1:12">
      <c r="A11" s="120" t="s">
        <v>17</v>
      </c>
      <c r="B11" s="120"/>
      <c r="C11" s="121">
        <f>'Salary DATA'!AL12</f>
        <v>81264.435337912902</v>
      </c>
      <c r="D11" s="214">
        <f>'Salary DATA'!BM12</f>
        <v>112438.54903281225</v>
      </c>
      <c r="E11" s="121">
        <f>'Salary DATA'!CN12</f>
        <v>81157.457140581435</v>
      </c>
      <c r="F11" s="121">
        <f>'Salary DATA'!DO12</f>
        <v>68405.940838074923</v>
      </c>
      <c r="G11" s="121">
        <f>'Salary DATA'!EP12</f>
        <v>47679.186505234109</v>
      </c>
      <c r="H11" s="251">
        <f>(('Salary DATA'!AL12-'Salary DATA'!AG12)/'Salary DATA'!AG12)*100</f>
        <v>13.639089435218535</v>
      </c>
      <c r="I11" s="123">
        <f>(('Salary DATA'!BM12-'Salary DATA'!BH12)/'Salary DATA'!BH12)*100</f>
        <v>12.45334523146801</v>
      </c>
      <c r="J11" s="215">
        <f>(('Salary DATA'!CN12-'Salary DATA'!CI12)/'Salary DATA'!CI12)*100</f>
        <v>11.6148782418884</v>
      </c>
      <c r="K11" s="125">
        <f>(('Salary DATA'!DO12-'Salary DATA'!DJ12)/'Salary DATA'!DJ12)*100</f>
        <v>16.697805422980437</v>
      </c>
      <c r="L11" s="216">
        <f>(('Salary DATA'!EP12-'Salary DATA'!EK12)/'Salary DATA'!EK12)*100</f>
        <v>12.246737359203012</v>
      </c>
    </row>
    <row r="12" spans="1:12">
      <c r="A12" s="120" t="s">
        <v>18</v>
      </c>
      <c r="B12" s="120"/>
      <c r="C12" s="121">
        <f>'Salary DATA'!AL13</f>
        <v>65173.130035855625</v>
      </c>
      <c r="D12" s="214">
        <f>'Salary DATA'!BM13</f>
        <v>91086.086850005886</v>
      </c>
      <c r="E12" s="121">
        <f>'Salary DATA'!CN13</f>
        <v>68282.59814159121</v>
      </c>
      <c r="F12" s="121">
        <f>'Salary DATA'!DO13</f>
        <v>59750.283668872697</v>
      </c>
      <c r="G12" s="121">
        <f>'Salary DATA'!EP13</f>
        <v>44400.071170281066</v>
      </c>
      <c r="H12" s="251">
        <f>(('Salary DATA'!AL13-'Salary DATA'!AG13)/'Salary DATA'!AG13)*100</f>
        <v>5.7393722181436448</v>
      </c>
      <c r="I12" s="123">
        <f>(('Salary DATA'!BM13-'Salary DATA'!BH13)/'Salary DATA'!BH13)*100</f>
        <v>6.6663102192788397</v>
      </c>
      <c r="J12" s="215">
        <f>(('Salary DATA'!CN13-'Salary DATA'!CI13)/'Salary DATA'!CI13)*100</f>
        <v>4.9644710603397755</v>
      </c>
      <c r="K12" s="125">
        <f>(('Salary DATA'!DO13-'Salary DATA'!DJ13)/'Salary DATA'!DJ13)*100</f>
        <v>8.5388785109980159</v>
      </c>
      <c r="L12" s="216">
        <f>(('Salary DATA'!EP13-'Salary DATA'!EK13)/'Salary DATA'!EK13)*100</f>
        <v>9.9947703623789366</v>
      </c>
    </row>
    <row r="13" spans="1:12">
      <c r="A13" s="120" t="s">
        <v>36</v>
      </c>
      <c r="B13" s="120"/>
      <c r="C13" s="121">
        <f>'Salary DATA'!AL14</f>
        <v>100240.80421957593</v>
      </c>
      <c r="D13" s="214">
        <f>'Salary DATA'!BM14</f>
        <v>135296.32671124188</v>
      </c>
      <c r="E13" s="121">
        <f>'Salary DATA'!CN14</f>
        <v>90802.314883658051</v>
      </c>
      <c r="F13" s="121">
        <f>'Salary DATA'!DO14</f>
        <v>79879.623160263858</v>
      </c>
      <c r="G13" s="121">
        <f>'Salary DATA'!EP14</f>
        <v>63448.814766269104</v>
      </c>
      <c r="H13" s="251">
        <f>(('Salary DATA'!AL14-'Salary DATA'!AG14)/'Salary DATA'!AG14)*100</f>
        <v>11.312452336266809</v>
      </c>
      <c r="I13" s="123">
        <f>(('Salary DATA'!BM14-'Salary DATA'!BH14)/'Salary DATA'!BH14)*100</f>
        <v>9.6957290656781296</v>
      </c>
      <c r="J13" s="215">
        <f>(('Salary DATA'!CN14-'Salary DATA'!CI14)/'Salary DATA'!CI14)*100</f>
        <v>10.606741440635281</v>
      </c>
      <c r="K13" s="125">
        <f>(('Salary DATA'!DO14-'Salary DATA'!DJ14)/'Salary DATA'!DJ14)*100</f>
        <v>12.692276395796853</v>
      </c>
      <c r="L13" s="216">
        <f>(('Salary DATA'!EP14-'Salary DATA'!EK14)/'Salary DATA'!EK14)*100</f>
        <v>11.54985492464642</v>
      </c>
    </row>
    <row r="14" spans="1:12">
      <c r="A14" s="120" t="s">
        <v>19</v>
      </c>
      <c r="B14" s="120"/>
      <c r="C14" s="121">
        <f>'Salary DATA'!AL15</f>
        <v>81168.84267762462</v>
      </c>
      <c r="D14" s="214">
        <f>'Salary DATA'!BM15</f>
        <v>112979.9286093359</v>
      </c>
      <c r="E14" s="121">
        <f>'Salary DATA'!CN15</f>
        <v>79209.035229362198</v>
      </c>
      <c r="F14" s="121">
        <f>'Salary DATA'!DO15</f>
        <v>70508.605208276451</v>
      </c>
      <c r="G14" s="121">
        <f>'Salary DATA'!EP15</f>
        <v>50341.251452334494</v>
      </c>
      <c r="H14" s="251">
        <f>(('Salary DATA'!AL15-'Salary DATA'!AG15)/'Salary DATA'!AG15)*100</f>
        <v>8.3070067886740713</v>
      </c>
      <c r="I14" s="123">
        <f>(('Salary DATA'!BM15-'Salary DATA'!BH15)/'Salary DATA'!BH15)*100</f>
        <v>8.207988972143653</v>
      </c>
      <c r="J14" s="215">
        <f>(('Salary DATA'!CN15-'Salary DATA'!CI15)/'Salary DATA'!CI15)*100</f>
        <v>7.3741450995522051</v>
      </c>
      <c r="K14" s="125">
        <f>(('Salary DATA'!DO15-'Salary DATA'!DJ15)/'Salary DATA'!DJ15)*100</f>
        <v>10.948847301657521</v>
      </c>
      <c r="L14" s="216">
        <f>(('Salary DATA'!EP15-'Salary DATA'!EK15)/'Salary DATA'!EK15)*100</f>
        <v>5.583948511017816</v>
      </c>
    </row>
    <row r="15" spans="1:12">
      <c r="A15" s="129" t="s">
        <v>20</v>
      </c>
      <c r="B15" s="129"/>
      <c r="C15" s="113">
        <f>'Salary DATA'!AL16</f>
        <v>73967.862507183352</v>
      </c>
      <c r="D15" s="209">
        <f>'Salary DATA'!BM16</f>
        <v>103962.73208264793</v>
      </c>
      <c r="E15" s="113">
        <f>'Salary DATA'!CN16</f>
        <v>73498.52028087806</v>
      </c>
      <c r="F15" s="113">
        <f>'Salary DATA'!DO16</f>
        <v>64736.105349393227</v>
      </c>
      <c r="G15" s="113">
        <f>'Salary DATA'!EP16</f>
        <v>44722.30455209496</v>
      </c>
      <c r="H15" s="300">
        <f>(('Salary DATA'!AL16-'Salary DATA'!AG16)/'Salary DATA'!AG16)*100</f>
        <v>0.49538392645018481</v>
      </c>
      <c r="I15" s="115">
        <f>(('Salary DATA'!BM16-'Salary DATA'!BH16)/'Salary DATA'!BH16)*100</f>
        <v>0.60566539019379872</v>
      </c>
      <c r="J15" s="211">
        <f>(('Salary DATA'!CN16-'Salary DATA'!CI16)/'Salary DATA'!CI16)*100</f>
        <v>1.9413757074841393</v>
      </c>
      <c r="K15" s="117">
        <f>(('Salary DATA'!DO16-'Salary DATA'!DJ16)/'Salary DATA'!DJ16)*100</f>
        <v>7.4390692587519167</v>
      </c>
      <c r="L15" s="212">
        <f>(('Salary DATA'!EP16-'Salary DATA'!EK16)/'Salary DATA'!EK16)*100</f>
        <v>6.5146180668943048</v>
      </c>
    </row>
    <row r="16" spans="1:12">
      <c r="A16" s="129" t="s">
        <v>21</v>
      </c>
      <c r="B16" s="129"/>
      <c r="C16" s="113">
        <f>'Salary DATA'!AL17</f>
        <v>72233.325625100479</v>
      </c>
      <c r="D16" s="209">
        <f>'Salary DATA'!BM17</f>
        <v>100209.48327483461</v>
      </c>
      <c r="E16" s="113">
        <f>'Salary DATA'!CN17</f>
        <v>71558.839795429478</v>
      </c>
      <c r="F16" s="113">
        <f>'Salary DATA'!DO17</f>
        <v>62172.333614233386</v>
      </c>
      <c r="G16" s="113">
        <f>'Salary DATA'!EP17</f>
        <v>44773.930833841594</v>
      </c>
      <c r="H16" s="300">
        <f>(('Salary DATA'!AL17-'Salary DATA'!AG17)/'Salary DATA'!AG17)*100</f>
        <v>5.4112815279536717</v>
      </c>
      <c r="I16" s="115">
        <f>(('Salary DATA'!BM17-'Salary DATA'!BH17)/'Salary DATA'!BH17)*100</f>
        <v>6.2637904134212219</v>
      </c>
      <c r="J16" s="211">
        <f>(('Salary DATA'!CN17-'Salary DATA'!CI17)/'Salary DATA'!CI17)*100</f>
        <v>1.9849523206967947</v>
      </c>
      <c r="K16" s="117">
        <f>(('Salary DATA'!DO17-'Salary DATA'!DJ17)/'Salary DATA'!DJ17)*100</f>
        <v>6.3700387584393354</v>
      </c>
      <c r="L16" s="212">
        <f>(('Salary DATA'!EP17-'Salary DATA'!EK17)/'Salary DATA'!EK17)*100</f>
        <v>3.3751341730333859</v>
      </c>
    </row>
    <row r="17" spans="1:12">
      <c r="A17" s="129" t="s">
        <v>22</v>
      </c>
      <c r="B17" s="129"/>
      <c r="C17" s="113">
        <f>'Salary DATA'!AL18</f>
        <v>65404.057748216532</v>
      </c>
      <c r="D17" s="209">
        <f>'Salary DATA'!BM18</f>
        <v>91075.044539272829</v>
      </c>
      <c r="E17" s="113">
        <f>'Salary DATA'!CN18</f>
        <v>67725.86389125204</v>
      </c>
      <c r="F17" s="113">
        <f>'Salary DATA'!DO18</f>
        <v>59362.714522564907</v>
      </c>
      <c r="G17" s="113">
        <f>'Salary DATA'!EP18</f>
        <v>42825.225548570736</v>
      </c>
      <c r="H17" s="300">
        <f>(('Salary DATA'!AL18-'Salary DATA'!AG18)/'Salary DATA'!AG18)*100</f>
        <v>0.88714318630438072</v>
      </c>
      <c r="I17" s="115">
        <f>(('Salary DATA'!BM18-'Salary DATA'!BH18)/'Salary DATA'!BH18)*100</f>
        <v>-1.2764414795338361</v>
      </c>
      <c r="J17" s="211">
        <f>(('Salary DATA'!CN18-'Salary DATA'!CI18)/'Salary DATA'!CI18)*100</f>
        <v>-2.6978471878430761</v>
      </c>
      <c r="K17" s="117">
        <f>(('Salary DATA'!DO18-'Salary DATA'!DJ18)/'Salary DATA'!DJ18)*100</f>
        <v>2.0347590025302518</v>
      </c>
      <c r="L17" s="212">
        <f>(('Salary DATA'!EP18-'Salary DATA'!EK18)/'Salary DATA'!EK18)*100</f>
        <v>1.0960135124557546</v>
      </c>
    </row>
    <row r="18" spans="1:12">
      <c r="A18" s="129" t="s">
        <v>23</v>
      </c>
      <c r="B18" s="129"/>
      <c r="C18" s="113">
        <f>'Salary DATA'!AL19</f>
        <v>79109.908691490098</v>
      </c>
      <c r="D18" s="209">
        <f>'Salary DATA'!BM19</f>
        <v>110667.39313458501</v>
      </c>
      <c r="E18" s="113">
        <f>'Salary DATA'!CN19</f>
        <v>78829.988322888908</v>
      </c>
      <c r="F18" s="113">
        <f>'Salary DATA'!DO19</f>
        <v>67630.151955091467</v>
      </c>
      <c r="G18" s="113">
        <f>'Salary DATA'!EP19</f>
        <v>54153.175271572036</v>
      </c>
      <c r="H18" s="300">
        <f>(('Salary DATA'!AL19-'Salary DATA'!AG19)/'Salary DATA'!AG19)*100</f>
        <v>-1.8905810552400883</v>
      </c>
      <c r="I18" s="115">
        <f>(('Salary DATA'!BM19-'Salary DATA'!BH19)/'Salary DATA'!BH19)*100</f>
        <v>-3.3019588079252276</v>
      </c>
      <c r="J18" s="211">
        <f>(('Salary DATA'!CN19-'Salary DATA'!CI19)/'Salary DATA'!CI19)*100</f>
        <v>-4.1608071479994981</v>
      </c>
      <c r="K18" s="117">
        <f>(('Salary DATA'!DO19-'Salary DATA'!DJ19)/'Salary DATA'!DJ19)*100</f>
        <v>-0.54222805304154154</v>
      </c>
      <c r="L18" s="212">
        <f>(('Salary DATA'!EP19-'Salary DATA'!EK19)/'Salary DATA'!EK19)*100</f>
        <v>4.3198014342758864</v>
      </c>
    </row>
    <row r="19" spans="1:12">
      <c r="A19" s="132" t="s">
        <v>24</v>
      </c>
      <c r="B19" s="132"/>
      <c r="C19" s="121">
        <f>'Salary DATA'!AL20</f>
        <v>66022.881426274194</v>
      </c>
      <c r="D19" s="214">
        <f>'Salary DATA'!BM20</f>
        <v>90319.999156372563</v>
      </c>
      <c r="E19" s="121">
        <f>'Salary DATA'!CN20</f>
        <v>70117.037863830075</v>
      </c>
      <c r="F19" s="121">
        <f>'Salary DATA'!DO20</f>
        <v>62447.658393812279</v>
      </c>
      <c r="G19" s="121">
        <f>'Salary DATA'!EP20</f>
        <v>43503.938213802823</v>
      </c>
      <c r="H19" s="251">
        <f>(('Salary DATA'!AL20-'Salary DATA'!AG20)/'Salary DATA'!AG20)*100</f>
        <v>5.1805598176928234</v>
      </c>
      <c r="I19" s="123">
        <f>(('Salary DATA'!BM20-'Salary DATA'!BH20)/'Salary DATA'!BH20)*100</f>
        <v>4.1090430438323864</v>
      </c>
      <c r="J19" s="215">
        <f>(('Salary DATA'!CN20-'Salary DATA'!CI20)/'Salary DATA'!CI20)*100</f>
        <v>2.5828474567327198</v>
      </c>
      <c r="K19" s="125">
        <f>(('Salary DATA'!DO20-'Salary DATA'!DJ20)/'Salary DATA'!DJ20)*100</f>
        <v>9.5102800491976147</v>
      </c>
      <c r="L19" s="216">
        <f>(('Salary DATA'!EP20-'Salary DATA'!EK20)/'Salary DATA'!EK20)*100</f>
        <v>5.4604251416980052</v>
      </c>
    </row>
    <row r="20" spans="1:12">
      <c r="A20" s="132" t="s">
        <v>25</v>
      </c>
      <c r="B20" s="132"/>
      <c r="C20" s="121">
        <f>'Salary DATA'!AL21</f>
        <v>78318.215206434979</v>
      </c>
      <c r="D20" s="214">
        <f>'Salary DATA'!BM21</f>
        <v>109809.5154874345</v>
      </c>
      <c r="E20" s="121">
        <f>'Salary DATA'!CN21</f>
        <v>77560.2275207028</v>
      </c>
      <c r="F20" s="121">
        <f>'Salary DATA'!DO21</f>
        <v>69263.761103430006</v>
      </c>
      <c r="G20" s="121">
        <f>'Salary DATA'!EP21</f>
        <v>52110.485884485737</v>
      </c>
      <c r="H20" s="251">
        <f>(('Salary DATA'!AL21-'Salary DATA'!AG21)/'Salary DATA'!AG21)*100</f>
        <v>-1.356441667655188</v>
      </c>
      <c r="I20" s="123">
        <f>(('Salary DATA'!BM21-'Salary DATA'!BH21)/'Salary DATA'!BH21)*100</f>
        <v>-1.0167539233882346</v>
      </c>
      <c r="J20" s="215">
        <f>(('Salary DATA'!CN21-'Salary DATA'!CI21)/'Salary DATA'!CI21)*100</f>
        <v>-3.1221522817054188</v>
      </c>
      <c r="K20" s="125">
        <f>(('Salary DATA'!DO21-'Salary DATA'!DJ21)/'Salary DATA'!DJ21)*100</f>
        <v>2.0932116195814823</v>
      </c>
      <c r="L20" s="216">
        <f>(('Salary DATA'!EP21-'Salary DATA'!EK21)/'Salary DATA'!EK21)*100</f>
        <v>-13.102758397741935</v>
      </c>
    </row>
    <row r="21" spans="1:12">
      <c r="A21" s="132" t="s">
        <v>26</v>
      </c>
      <c r="B21" s="132"/>
      <c r="C21" s="121">
        <f>'Salary DATA'!AL22</f>
        <v>71113.757485745577</v>
      </c>
      <c r="D21" s="214">
        <f>'Salary DATA'!BM22</f>
        <v>99101.349818294577</v>
      </c>
      <c r="E21" s="121">
        <f>'Salary DATA'!CN22</f>
        <v>71389.082916453219</v>
      </c>
      <c r="F21" s="121">
        <f>'Salary DATA'!DO22</f>
        <v>60754.164020722426</v>
      </c>
      <c r="G21" s="121">
        <f>'Salary DATA'!EP22</f>
        <v>43778.739054791542</v>
      </c>
      <c r="H21" s="251">
        <f>(('Salary DATA'!AL22-'Salary DATA'!AG22)/'Salary DATA'!AG22)*100</f>
        <v>6.4862999372979431</v>
      </c>
      <c r="I21" s="123">
        <f>(('Salary DATA'!BM22-'Salary DATA'!BH22)/'Salary DATA'!BH22)*100</f>
        <v>5.8390347289103595</v>
      </c>
      <c r="J21" s="215">
        <f>(('Salary DATA'!CN22-'Salary DATA'!CI22)/'Salary DATA'!CI22)*100</f>
        <v>5.8169826697997102</v>
      </c>
      <c r="K21" s="125">
        <f>(('Salary DATA'!DO22-'Salary DATA'!DJ22)/'Salary DATA'!DJ22)*100</f>
        <v>8.0531059216273011</v>
      </c>
      <c r="L21" s="216">
        <f>(('Salary DATA'!EP22-'Salary DATA'!EK22)/'Salary DATA'!EK22)*100</f>
        <v>8.4031004995857632</v>
      </c>
    </row>
    <row r="22" spans="1:12">
      <c r="A22" s="132" t="s">
        <v>27</v>
      </c>
      <c r="B22" s="132"/>
      <c r="C22" s="121">
        <f>'Salary DATA'!AL23</f>
        <v>75515.35156604198</v>
      </c>
      <c r="D22" s="214">
        <f>'Salary DATA'!BM23</f>
        <v>105660.94468668205</v>
      </c>
      <c r="E22" s="121">
        <f>'Salary DATA'!CN23</f>
        <v>76202.186940225205</v>
      </c>
      <c r="F22" s="121">
        <f>'Salary DATA'!DO23</f>
        <v>66146.28499620923</v>
      </c>
      <c r="G22" s="121">
        <f>'Salary DATA'!EP23</f>
        <v>48184.140903248859</v>
      </c>
      <c r="H22" s="251">
        <f>(('Salary DATA'!AL23-'Salary DATA'!AG23)/'Salary DATA'!AG23)*100</f>
        <v>8.9601747128447045</v>
      </c>
      <c r="I22" s="123">
        <f>(('Salary DATA'!BM23-'Salary DATA'!BH23)/'Salary DATA'!BH23)*100</f>
        <v>11.483286055078139</v>
      </c>
      <c r="J22" s="215">
        <f>(('Salary DATA'!CN23-'Salary DATA'!CI23)/'Salary DATA'!CI23)*100</f>
        <v>8.0350350239782404</v>
      </c>
      <c r="K22" s="125">
        <f>(('Salary DATA'!DO23-'Salary DATA'!DJ23)/'Salary DATA'!DJ23)*100</f>
        <v>7.9553128731090244</v>
      </c>
      <c r="L22" s="216">
        <f>(('Salary DATA'!EP23-'Salary DATA'!EK23)/'Salary DATA'!EK23)*100</f>
        <v>8.9463827640580256</v>
      </c>
    </row>
    <row r="23" spans="1:12">
      <c r="A23" s="129" t="s">
        <v>28</v>
      </c>
      <c r="B23" s="129"/>
      <c r="C23" s="113">
        <f>'Salary DATA'!AL24</f>
        <v>72708.693360899328</v>
      </c>
      <c r="D23" s="209">
        <f>'Salary DATA'!BM24</f>
        <v>97554.700888517822</v>
      </c>
      <c r="E23" s="113">
        <f>'Salary DATA'!CN24</f>
        <v>73006.054625928649</v>
      </c>
      <c r="F23" s="113">
        <f>'Salary DATA'!DO24</f>
        <v>61666.259645290171</v>
      </c>
      <c r="G23" s="113">
        <f>'Salary DATA'!EP24</f>
        <v>44118.768357209163</v>
      </c>
      <c r="H23" s="300">
        <f>(('Salary DATA'!AL24-'Salary DATA'!AG24)/'Salary DATA'!AG24)*100</f>
        <v>9.7458673408689176</v>
      </c>
      <c r="I23" s="115">
        <f>(('Salary DATA'!BM24-'Salary DATA'!BH24)/'Salary DATA'!BH24)*100</f>
        <v>12.016497382299967</v>
      </c>
      <c r="J23" s="211">
        <f>(('Salary DATA'!CN24-'Salary DATA'!CI24)/'Salary DATA'!CI24)*100</f>
        <v>8.2354868608785612</v>
      </c>
      <c r="K23" s="117">
        <f>(('Salary DATA'!DO24-'Salary DATA'!DJ24)/'Salary DATA'!DJ24)*100</f>
        <v>10.741852127395354</v>
      </c>
      <c r="L23" s="212">
        <f>(('Salary DATA'!EP24-'Salary DATA'!EK24)/'Salary DATA'!EK24)*100</f>
        <v>9.0803950453891353</v>
      </c>
    </row>
    <row r="24" spans="1:12">
      <c r="A24" s="129" t="s">
        <v>29</v>
      </c>
      <c r="B24" s="129"/>
      <c r="C24" s="113">
        <f>'Salary DATA'!AL25</f>
        <v>80368.270056098787</v>
      </c>
      <c r="D24" s="209">
        <f>'Salary DATA'!BM25</f>
        <v>115610.98793228692</v>
      </c>
      <c r="E24" s="113">
        <f>'Salary DATA'!CN25</f>
        <v>80365.451901042237</v>
      </c>
      <c r="F24" s="113">
        <f>'Salary DATA'!DO25</f>
        <v>69447.159052664603</v>
      </c>
      <c r="G24" s="113">
        <f>'Salary DATA'!EP25</f>
        <v>47699.650771363333</v>
      </c>
      <c r="H24" s="300">
        <f>(('Salary DATA'!AL25-'Salary DATA'!AG25)/'Salary DATA'!AG25)*100</f>
        <v>7.601603265802094</v>
      </c>
      <c r="I24" s="115">
        <f>(('Salary DATA'!BM25-'Salary DATA'!BH25)/'Salary DATA'!BH25)*100</f>
        <v>8.1198219347440013</v>
      </c>
      <c r="J24" s="211">
        <f>(('Salary DATA'!CN25-'Salary DATA'!CI25)/'Salary DATA'!CI25)*100</f>
        <v>8.3904919439057313</v>
      </c>
      <c r="K24" s="117">
        <f>(('Salary DATA'!DO25-'Salary DATA'!DJ25)/'Salary DATA'!DJ25)*100</f>
        <v>6.8330000484402218</v>
      </c>
      <c r="L24" s="212">
        <f>(('Salary DATA'!EP25-'Salary DATA'!EK25)/'Salary DATA'!EK25)*100</f>
        <v>7.4098666621092431</v>
      </c>
    </row>
    <row r="25" spans="1:12">
      <c r="A25" s="129" t="s">
        <v>30</v>
      </c>
      <c r="B25" s="129"/>
      <c r="C25" s="113">
        <f>'Salary DATA'!AL26</f>
        <v>87040.636021785991</v>
      </c>
      <c r="D25" s="209">
        <f>'Salary DATA'!BM26</f>
        <v>121631.93443595825</v>
      </c>
      <c r="E25" s="113">
        <f>'Salary DATA'!CN26</f>
        <v>83942.530025552493</v>
      </c>
      <c r="F25" s="113">
        <f>'Salary DATA'!DO26</f>
        <v>70440.591580491222</v>
      </c>
      <c r="G25" s="113">
        <f>'Salary DATA'!EP26</f>
        <v>50120.717918780741</v>
      </c>
      <c r="H25" s="300">
        <f>(('Salary DATA'!AL26-'Salary DATA'!AG26)/'Salary DATA'!AG26)*100</f>
        <v>8.2050148395332609</v>
      </c>
      <c r="I25" s="115">
        <f>(('Salary DATA'!BM26-'Salary DATA'!BH26)/'Salary DATA'!BH26)*100</f>
        <v>9.9623812597490158</v>
      </c>
      <c r="J25" s="211">
        <f>(('Salary DATA'!CN26-'Salary DATA'!CI26)/'Salary DATA'!CI26)*100</f>
        <v>5.8363909134044665</v>
      </c>
      <c r="K25" s="117">
        <f>(('Salary DATA'!DO26-'Salary DATA'!DJ26)/'Salary DATA'!DJ26)*100</f>
        <v>9.3473578213146649</v>
      </c>
      <c r="L25" s="212">
        <f>(('Salary DATA'!EP26-'Salary DATA'!EK26)/'Salary DATA'!EK26)*100</f>
        <v>3.4033297541802829</v>
      </c>
    </row>
    <row r="26" spans="1:12">
      <c r="A26" s="133" t="s">
        <v>31</v>
      </c>
      <c r="B26" s="133"/>
      <c r="C26" s="293">
        <f>'Salary DATA'!AL27</f>
        <v>68673.164703980685</v>
      </c>
      <c r="D26" s="218">
        <f>'Salary DATA'!BM27</f>
        <v>87615.160730732488</v>
      </c>
      <c r="E26" s="82">
        <f>'Salary DATA'!CN27</f>
        <v>71142.951708345237</v>
      </c>
      <c r="F26" s="82">
        <f>'Salary DATA'!DO27</f>
        <v>59152.235239145397</v>
      </c>
      <c r="G26" s="293">
        <f>'Salary DATA'!EP27</f>
        <v>39786.148508097824</v>
      </c>
      <c r="H26" s="302">
        <f>(('Salary DATA'!AL27-'Salary DATA'!AG27)/'Salary DATA'!AG27)*100</f>
        <v>5.7132104122521934</v>
      </c>
      <c r="I26" s="307">
        <f>(('Salary DATA'!BM27-'Salary DATA'!BH27)/'Salary DATA'!BH27)*100</f>
        <v>4.1745856326703201</v>
      </c>
      <c r="J26" s="308">
        <f>(('Salary DATA'!CN27-'Salary DATA'!CI27)/'Salary DATA'!CI27)*100</f>
        <v>10.087173906365946</v>
      </c>
      <c r="K26" s="112">
        <f>(('Salary DATA'!DO27-'Salary DATA'!DJ27)/'Salary DATA'!DJ27)*100</f>
        <v>9.6348393906129139</v>
      </c>
      <c r="L26" s="232">
        <f>(('Salary DATA'!EP27-'Salary DATA'!EK27)/'Salary DATA'!EK27)*100</f>
        <v>1.9729310948141918</v>
      </c>
    </row>
    <row r="27" spans="1:12">
      <c r="A27" s="56" t="s">
        <v>78</v>
      </c>
      <c r="B27" s="56"/>
      <c r="C27" s="135">
        <f>'Salary DATA'!AL7</f>
        <v>84353.55215354063</v>
      </c>
      <c r="D27" s="219">
        <f>'Salary DATA'!BM7</f>
        <v>112883.12485207101</v>
      </c>
      <c r="E27" s="135">
        <f>'Salary DATA'!CN7</f>
        <v>80527.714965055129</v>
      </c>
      <c r="F27" s="135">
        <f>'Salary DATA'!DO7</f>
        <v>70256.587677047079</v>
      </c>
      <c r="G27" s="135">
        <f>'Salary DATA'!EP7</f>
        <v>49042.509007744971</v>
      </c>
      <c r="H27" s="252">
        <f>(('Salary DATA'!AL7-'Salary DATA'!AG7)/'Salary DATA'!AG7)*100</f>
        <v>5.353163253498316</v>
      </c>
      <c r="I27" s="115">
        <f>(('Salary DATA'!BM7-'Salary DATA'!BH7)/'Salary DATA'!BH7)*100</f>
        <v>6.5958355038111609</v>
      </c>
      <c r="J27" s="211">
        <f>(('Salary DATA'!CN7-'Salary DATA'!CI7)/'Salary DATA'!CI7)*100</f>
        <v>5.5867552310520736</v>
      </c>
      <c r="K27" s="137">
        <f>(('Salary DATA'!DO7-'Salary DATA'!DJ7)/'Salary DATA'!DJ7)*100</f>
        <v>6.9586178865581783</v>
      </c>
      <c r="L27" s="212">
        <f>(('Salary DATA'!EP7-'Salary DATA'!EK7)/'Salary DATA'!EK7)*100</f>
        <v>6.5236640030380171</v>
      </c>
    </row>
    <row r="28" spans="1:12">
      <c r="A28" s="56" t="s">
        <v>121</v>
      </c>
      <c r="B28" s="56"/>
      <c r="C28" s="213">
        <f>(C27/$C$8)*100</f>
        <v>106.38151975095889</v>
      </c>
      <c r="D28" s="210">
        <f>(D27/$D$8)*100</f>
        <v>103.65046477665774</v>
      </c>
      <c r="E28" s="213">
        <f>(E27/$E$8)*100</f>
        <v>103.03707192384354</v>
      </c>
      <c r="F28" s="213">
        <f>(F27/$F$8)*100</f>
        <v>105.40616165415521</v>
      </c>
      <c r="G28" s="213">
        <f>(G27/$G$8)*100</f>
        <v>104.0578299413289</v>
      </c>
      <c r="H28" s="250"/>
      <c r="I28" s="115"/>
      <c r="J28" s="211"/>
      <c r="K28" s="137"/>
      <c r="L28" s="212"/>
    </row>
    <row r="29" spans="1:12">
      <c r="A29" s="138" t="s">
        <v>79</v>
      </c>
      <c r="B29" s="139"/>
      <c r="C29" s="121">
        <f>'Salary DATA'!AL29</f>
        <v>77178.297666596598</v>
      </c>
      <c r="D29" s="214">
        <f>'Salary DATA'!BM29</f>
        <v>106089.37725533079</v>
      </c>
      <c r="E29" s="121">
        <f>'Salary DATA'!CN29</f>
        <v>80277.397505845671</v>
      </c>
      <c r="F29" s="121">
        <f>'Salary DATA'!DO29</f>
        <v>67457.20840336135</v>
      </c>
      <c r="G29" s="121">
        <f>'Salary DATA'!EP29</f>
        <v>55542.45608108108</v>
      </c>
      <c r="H29" s="251">
        <f>(('Salary DATA'!AL29-'Salary DATA'!AG29)/'Salary DATA'!AG29)*100</f>
        <v>12.068516922416519</v>
      </c>
      <c r="I29" s="123">
        <f>(('Salary DATA'!BM29-'Salary DATA'!BH29)/'Salary DATA'!BH29)*100</f>
        <v>14.748184841555489</v>
      </c>
      <c r="J29" s="215">
        <f>(('Salary DATA'!CN29-'Salary DATA'!CI29)/'Salary DATA'!CI29)*100</f>
        <v>11.58980387013249</v>
      </c>
      <c r="K29" s="125">
        <f>(('Salary DATA'!DO29-'Salary DATA'!DJ29)/'Salary DATA'!DJ29)*100</f>
        <v>13.265498850841739</v>
      </c>
      <c r="L29" s="220">
        <f>(('Salary DATA'!EP29-'Salary DATA'!EK29)/'Salary DATA'!EK29)*100</f>
        <v>11.608998255570786</v>
      </c>
    </row>
    <row r="30" spans="1:12">
      <c r="A30" s="120" t="s">
        <v>80</v>
      </c>
      <c r="B30" s="120"/>
      <c r="C30" s="121">
        <f>'Salary DATA'!AL30</f>
        <v>85569.770404491137</v>
      </c>
      <c r="D30" s="214">
        <f>'Salary DATA'!BM30</f>
        <v>121779.95621340274</v>
      </c>
      <c r="E30" s="121">
        <f>'Salary DATA'!CN30</f>
        <v>84474.035725858717</v>
      </c>
      <c r="F30" s="121">
        <f>'Salary DATA'!DO30</f>
        <v>72825.792781179509</v>
      </c>
      <c r="G30" s="121">
        <f>'Salary DATA'!EP30</f>
        <v>39533.369483919218</v>
      </c>
      <c r="H30" s="251">
        <f>(('Salary DATA'!AL30-'Salary DATA'!AG30)/'Salary DATA'!AG30)*100</f>
        <v>4.9032497814238418</v>
      </c>
      <c r="I30" s="123">
        <f>(('Salary DATA'!BM30-'Salary DATA'!BH30)/'Salary DATA'!BH30)*100</f>
        <v>8.6551676527474921</v>
      </c>
      <c r="J30" s="215">
        <f>(('Salary DATA'!CN30-'Salary DATA'!CI30)/'Salary DATA'!CI30)*100</f>
        <v>9.1162413732431045</v>
      </c>
      <c r="K30" s="125">
        <f>(('Salary DATA'!DO30-'Salary DATA'!DJ30)/'Salary DATA'!DJ30)*100</f>
        <v>10.150109621765569</v>
      </c>
      <c r="L30" s="220">
        <f>(('Salary DATA'!EP30-'Salary DATA'!EK30)/'Salary DATA'!EK30)*100</f>
        <v>6.5908330836643767</v>
      </c>
    </row>
    <row r="31" spans="1:12">
      <c r="A31" s="120" t="s">
        <v>81</v>
      </c>
      <c r="B31" s="120"/>
      <c r="C31" s="121">
        <f>'Salary DATA'!AL31</f>
        <v>96373.652992633506</v>
      </c>
      <c r="D31" s="214">
        <f>'Salary DATA'!BM31</f>
        <v>121002.90394607036</v>
      </c>
      <c r="E31" s="121">
        <f>'Salary DATA'!CN31</f>
        <v>84144.314025037136</v>
      </c>
      <c r="F31" s="121">
        <f>'Salary DATA'!DO31</f>
        <v>76335.584288052371</v>
      </c>
      <c r="G31" s="121">
        <f>'Salary DATA'!EP31</f>
        <v>51588.346153846156</v>
      </c>
      <c r="H31" s="251">
        <f>(('Salary DATA'!AL31-'Salary DATA'!AG31)/'Salary DATA'!AG31)*100</f>
        <v>7.1652542325396151</v>
      </c>
      <c r="I31" s="123">
        <f>(('Salary DATA'!BM31-'Salary DATA'!BH31)/'Salary DATA'!BH31)*100</f>
        <v>6.357209542550482</v>
      </c>
      <c r="J31" s="215">
        <f>(('Salary DATA'!CN31-'Salary DATA'!CI31)/'Salary DATA'!CI31)*100</f>
        <v>4.6651527342428647</v>
      </c>
      <c r="K31" s="125">
        <f>(('Salary DATA'!DO31-'Salary DATA'!DJ31)/'Salary DATA'!DJ31)*100</f>
        <v>7.8366721491443458</v>
      </c>
      <c r="L31" s="220">
        <f>(('Salary DATA'!EP31-'Salary DATA'!EK31)/'Salary DATA'!EK31)*100</f>
        <v>-10.439360919454781</v>
      </c>
    </row>
    <row r="32" spans="1:12">
      <c r="A32" s="120" t="s">
        <v>82</v>
      </c>
      <c r="B32" s="120"/>
      <c r="C32" s="121">
        <f>'Salary DATA'!AL32</f>
        <v>76501.707161319748</v>
      </c>
      <c r="D32" s="214">
        <f>'Salary DATA'!BM32</f>
        <v>105874.56217372161</v>
      </c>
      <c r="E32" s="121">
        <f>'Salary DATA'!CN32</f>
        <v>80069.362941541011</v>
      </c>
      <c r="F32" s="121">
        <f>'Salary DATA'!DO32</f>
        <v>67085.037707922194</v>
      </c>
      <c r="G32" s="121">
        <f>'Salary DATA'!EP32</f>
        <v>51424.258205476792</v>
      </c>
      <c r="H32" s="251">
        <f>(('Salary DATA'!AL32-'Salary DATA'!AG32)/'Salary DATA'!AG32)*100</f>
        <v>4.8046947356015401</v>
      </c>
      <c r="I32" s="123">
        <f>(('Salary DATA'!BM32-'Salary DATA'!BH32)/'Salary DATA'!BH32)*100</f>
        <v>4.5555093945737166</v>
      </c>
      <c r="J32" s="215">
        <f>(('Salary DATA'!CN32-'Salary DATA'!CI32)/'Salary DATA'!CI32)*100</f>
        <v>3.0712271778709894</v>
      </c>
      <c r="K32" s="125">
        <f>(('Salary DATA'!DO32-'Salary DATA'!DJ32)/'Salary DATA'!DJ32)*100</f>
        <v>8.3946492650501554</v>
      </c>
      <c r="L32" s="220">
        <f>(('Salary DATA'!EP32-'Salary DATA'!EK32)/'Salary DATA'!EK32)*100</f>
        <v>13.776296579240881</v>
      </c>
    </row>
    <row r="33" spans="1:12">
      <c r="A33" s="129" t="s">
        <v>83</v>
      </c>
      <c r="B33" s="129"/>
      <c r="C33" s="113">
        <f>'Salary DATA'!AL33</f>
        <v>90329.115696887675</v>
      </c>
      <c r="D33" s="209">
        <f>'Salary DATA'!BM33</f>
        <v>113368.12903225806</v>
      </c>
      <c r="E33" s="113">
        <f>'Salary DATA'!CN33</f>
        <v>85768.658240907927</v>
      </c>
      <c r="F33" s="113">
        <f>'Salary DATA'!DO33</f>
        <v>75785.151524879606</v>
      </c>
      <c r="G33" s="113">
        <f>'Salary DATA'!EP33</f>
        <v>60789.423101467772</v>
      </c>
      <c r="H33" s="300">
        <f>(('Salary DATA'!AL33-'Salary DATA'!AG33)/'Salary DATA'!AG33)*100</f>
        <v>2.7924490713371783</v>
      </c>
      <c r="I33" s="115">
        <f>(('Salary DATA'!BM33-'Salary DATA'!BH33)/'Salary DATA'!BH33)*100</f>
        <v>2.4470147610419306</v>
      </c>
      <c r="J33" s="211">
        <f>(('Salary DATA'!CN33-'Salary DATA'!CI33)/'Salary DATA'!CI33)*100</f>
        <v>0.50748501303549465</v>
      </c>
      <c r="K33" s="117">
        <f>(('Salary DATA'!DO33-'Salary DATA'!DJ33)/'Salary DATA'!DJ33)*100</f>
        <v>4.4447203113859199</v>
      </c>
      <c r="L33" s="310">
        <f>(('Salary DATA'!EP33-'Salary DATA'!EK33)/'Salary DATA'!EK33)*100</f>
        <v>6.7433216421287554</v>
      </c>
    </row>
    <row r="34" spans="1:12">
      <c r="A34" s="129" t="s">
        <v>84</v>
      </c>
      <c r="B34" s="129"/>
      <c r="C34" s="113">
        <f>'Salary DATA'!AL34</f>
        <v>62705.143409116361</v>
      </c>
      <c r="D34" s="209">
        <f>'Salary DATA'!BM34</f>
        <v>79927.165425323401</v>
      </c>
      <c r="E34" s="113">
        <f>'Salary DATA'!CN34</f>
        <v>65841.91996402877</v>
      </c>
      <c r="F34" s="113">
        <f>'Salary DATA'!DO34</f>
        <v>56753.596374045803</v>
      </c>
      <c r="G34" s="113">
        <f>'Salary DATA'!EP34</f>
        <v>44841.387247278384</v>
      </c>
      <c r="H34" s="300">
        <f>(('Salary DATA'!AL34-'Salary DATA'!AG34)/'Salary DATA'!AG34)*100</f>
        <v>3.6509631232956385</v>
      </c>
      <c r="I34" s="115">
        <f>(('Salary DATA'!BM34-'Salary DATA'!BH34)/'Salary DATA'!BH34)*100</f>
        <v>-0.31893555843003357</v>
      </c>
      <c r="J34" s="211">
        <f>(('Salary DATA'!CN34-'Salary DATA'!CI34)/'Salary DATA'!CI34)*100</f>
        <v>3.4956495769970006</v>
      </c>
      <c r="K34" s="117">
        <f>(('Salary DATA'!DO34-'Salary DATA'!DJ34)/'Salary DATA'!DJ34)*100</f>
        <v>3.6997711769454473</v>
      </c>
      <c r="L34" s="310">
        <f>(('Salary DATA'!EP34-'Salary DATA'!EK34)/'Salary DATA'!EK34)*100</f>
        <v>-1.8308073309524553</v>
      </c>
    </row>
    <row r="35" spans="1:12">
      <c r="A35" s="129" t="s">
        <v>85</v>
      </c>
      <c r="B35" s="129"/>
      <c r="C35" s="113">
        <f>'Salary DATA'!AL35</f>
        <v>72892.58641975309</v>
      </c>
      <c r="D35" s="209">
        <f>'Salary DATA'!BM35</f>
        <v>93183.600984211604</v>
      </c>
      <c r="E35" s="113">
        <f>'Salary DATA'!CN35</f>
        <v>76534.298457222991</v>
      </c>
      <c r="F35" s="113">
        <f>'Salary DATA'!DO35</f>
        <v>61150.162740899359</v>
      </c>
      <c r="G35" s="113">
        <f>'Salary DATA'!EP35</f>
        <v>47056.707414829667</v>
      </c>
      <c r="H35" s="300">
        <f>(('Salary DATA'!AL35-'Salary DATA'!AG35)/'Salary DATA'!AG35)*100</f>
        <v>19.252237242990571</v>
      </c>
      <c r="I35" s="115">
        <f>(('Salary DATA'!BM35-'Salary DATA'!BH35)/'Salary DATA'!BH35)*100</f>
        <v>21.478731449655811</v>
      </c>
      <c r="J35" s="211">
        <f>(('Salary DATA'!CN35-'Salary DATA'!CI35)/'Salary DATA'!CI35)*100</f>
        <v>21.585789566587923</v>
      </c>
      <c r="K35" s="117">
        <f>(('Salary DATA'!DO35-'Salary DATA'!DJ35)/'Salary DATA'!DJ35)*100</f>
        <v>10.262395971494366</v>
      </c>
      <c r="L35" s="310">
        <f>(('Salary DATA'!EP35-'Salary DATA'!EK35)/'Salary DATA'!EK35)*100</f>
        <v>10.245290340996984</v>
      </c>
    </row>
    <row r="36" spans="1:12">
      <c r="A36" s="129" t="s">
        <v>86</v>
      </c>
      <c r="B36" s="129"/>
      <c r="C36" s="113">
        <f>'Salary DATA'!AL36</f>
        <v>86365.026437320135</v>
      </c>
      <c r="D36" s="209">
        <f>'Salary DATA'!BM36</f>
        <v>118002.65415111941</v>
      </c>
      <c r="E36" s="113">
        <f>'Salary DATA'!CN36</f>
        <v>85195.742115027839</v>
      </c>
      <c r="F36" s="113">
        <f>'Salary DATA'!DO36</f>
        <v>68175.309448818894</v>
      </c>
      <c r="G36" s="113">
        <f>'Salary DATA'!EP36</f>
        <v>52610.13675213675</v>
      </c>
      <c r="H36" s="300">
        <f>(('Salary DATA'!AL36-'Salary DATA'!AG36)/'Salary DATA'!AG36)*100</f>
        <v>4.4216589696423236</v>
      </c>
      <c r="I36" s="115">
        <f>(('Salary DATA'!BM36-'Salary DATA'!BH36)/'Salary DATA'!BH36)*100</f>
        <v>20.586876307807991</v>
      </c>
      <c r="J36" s="211">
        <f>(('Salary DATA'!CN36-'Salary DATA'!CI36)/'Salary DATA'!CI36)*100</f>
        <v>-4.0420551308319057</v>
      </c>
      <c r="K36" s="117">
        <f>(('Salary DATA'!DO36-'Salary DATA'!DJ36)/'Salary DATA'!DJ36)*100</f>
        <v>-3.5908517838379872</v>
      </c>
      <c r="L36" s="310">
        <f>(('Salary DATA'!EP36-'Salary DATA'!EK36)/'Salary DATA'!EK36)*100</f>
        <v>-4.0372851400154532</v>
      </c>
    </row>
    <row r="37" spans="1:12">
      <c r="A37" s="132" t="s">
        <v>87</v>
      </c>
      <c r="B37" s="132"/>
      <c r="C37" s="121">
        <f>'Salary DATA'!AL37</f>
        <v>72179.695910140857</v>
      </c>
      <c r="D37" s="214">
        <f>'Salary DATA'!BM37</f>
        <v>89693.588898816175</v>
      </c>
      <c r="E37" s="121">
        <f>'Salary DATA'!CN37</f>
        <v>67796.060198419364</v>
      </c>
      <c r="F37" s="121">
        <f>'Salary DATA'!DO37</f>
        <v>56097.490697674417</v>
      </c>
      <c r="G37" s="121">
        <f>'Salary DATA'!EP37</f>
        <v>52127.114208935171</v>
      </c>
      <c r="H37" s="251">
        <f>(('Salary DATA'!AL37-'Salary DATA'!AG37)/'Salary DATA'!AG37)*100</f>
        <v>4.7236891879745997</v>
      </c>
      <c r="I37" s="123">
        <f>(('Salary DATA'!BM37-'Salary DATA'!BH37)/'Salary DATA'!BH37)*100</f>
        <v>0.24309004968983056</v>
      </c>
      <c r="J37" s="215">
        <f>(('Salary DATA'!CN37-'Salary DATA'!CI37)/'Salary DATA'!CI37)*100</f>
        <v>0.29777333216147206</v>
      </c>
      <c r="K37" s="125">
        <f>(('Salary DATA'!DO37-'Salary DATA'!DJ37)/'Salary DATA'!DJ37)*100</f>
        <v>-1.7415627083039251</v>
      </c>
      <c r="L37" s="220">
        <f>(('Salary DATA'!EP37-'Salary DATA'!EK37)/'Salary DATA'!EK37)*100</f>
        <v>21.058188779486418</v>
      </c>
    </row>
    <row r="38" spans="1:12">
      <c r="A38" s="132" t="s">
        <v>88</v>
      </c>
      <c r="B38" s="132"/>
      <c r="C38" s="121">
        <f>'Salary DATA'!AL38</f>
        <v>75121.429827175205</v>
      </c>
      <c r="D38" s="214">
        <f>'Salary DATA'!BM38</f>
        <v>103079.31669595782</v>
      </c>
      <c r="E38" s="121">
        <f>'Salary DATA'!CN38</f>
        <v>79392.128426586554</v>
      </c>
      <c r="F38" s="121">
        <f>'Salary DATA'!DO38</f>
        <v>68502.866404051776</v>
      </c>
      <c r="G38" s="121">
        <f>'Salary DATA'!EP38</f>
        <v>48151.550584715806</v>
      </c>
      <c r="H38" s="251">
        <f>(('Salary DATA'!AL38-'Salary DATA'!AG38)/'Salary DATA'!AG38)*100</f>
        <v>11.941323645659571</v>
      </c>
      <c r="I38" s="123">
        <f>(('Salary DATA'!BM38-'Salary DATA'!BH38)/'Salary DATA'!BH38)*100</f>
        <v>17.196778482105486</v>
      </c>
      <c r="J38" s="215">
        <f>(('Salary DATA'!CN38-'Salary DATA'!CI38)/'Salary DATA'!CI38)*100</f>
        <v>17.842620416771638</v>
      </c>
      <c r="K38" s="125">
        <f>(('Salary DATA'!DO38-'Salary DATA'!DJ38)/'Salary DATA'!DJ38)*100</f>
        <v>13.476005034885377</v>
      </c>
      <c r="L38" s="220">
        <f>(('Salary DATA'!EP38-'Salary DATA'!EK38)/'Salary DATA'!EK38)*100</f>
        <v>3.9518846272592572</v>
      </c>
    </row>
    <row r="39" spans="1:12">
      <c r="A39" s="132" t="s">
        <v>89</v>
      </c>
      <c r="B39" s="132"/>
      <c r="C39" s="121">
        <f>'Salary DATA'!AL39</f>
        <v>68461.695486194469</v>
      </c>
      <c r="D39" s="214">
        <f>'Salary DATA'!BM39</f>
        <v>99712.104468218997</v>
      </c>
      <c r="E39" s="121">
        <f>'Salary DATA'!CN39</f>
        <v>73059.526816322017</v>
      </c>
      <c r="F39" s="121">
        <f>'Salary DATA'!DO39</f>
        <v>64208.206046511623</v>
      </c>
      <c r="G39" s="121">
        <f>'Salary DATA'!EP39</f>
        <v>45221.631477927069</v>
      </c>
      <c r="H39" s="251">
        <f>(('Salary DATA'!AL39-'Salary DATA'!AG39)/'Salary DATA'!AG39)*100</f>
        <v>-1.441878065616057</v>
      </c>
      <c r="I39" s="123">
        <f>(('Salary DATA'!BM39-'Salary DATA'!BH39)/'Salary DATA'!BH39)*100</f>
        <v>6.1306017111713818</v>
      </c>
      <c r="J39" s="215">
        <f>(('Salary DATA'!CN39-'Salary DATA'!CI39)/'Salary DATA'!CI39)*100</f>
        <v>7.5335608356534935</v>
      </c>
      <c r="K39" s="125">
        <f>(('Salary DATA'!DO39-'Salary DATA'!DJ39)/'Salary DATA'!DJ39)*100</f>
        <v>7.6871865994547113</v>
      </c>
      <c r="L39" s="220">
        <f>(('Salary DATA'!EP39-'Salary DATA'!EK39)/'Salary DATA'!EK39)*100</f>
        <v>-2.0744409264543866</v>
      </c>
    </row>
    <row r="40" spans="1:12">
      <c r="A40" s="132" t="s">
        <v>90</v>
      </c>
      <c r="B40" s="132"/>
      <c r="C40" s="121">
        <f>'Salary DATA'!AL40</f>
        <v>81171.419912977755</v>
      </c>
      <c r="D40" s="214">
        <f>'Salary DATA'!BM40</f>
        <v>107056.99161974597</v>
      </c>
      <c r="E40" s="121">
        <f>'Salary DATA'!CN40</f>
        <v>80858.979654747222</v>
      </c>
      <c r="F40" s="121">
        <f>'Salary DATA'!DO40</f>
        <v>75378.356628982539</v>
      </c>
      <c r="G40" s="121">
        <f>'Salary DATA'!EP40</f>
        <v>47435.808209959621</v>
      </c>
      <c r="H40" s="251">
        <f>(('Salary DATA'!AL40-'Salary DATA'!AG40)/'Salary DATA'!AG40)*100</f>
        <v>5.8141427161945849</v>
      </c>
      <c r="I40" s="123">
        <f>(('Salary DATA'!BM40-'Salary DATA'!BH40)/'Salary DATA'!BH40)*100</f>
        <v>3.390661139770776</v>
      </c>
      <c r="J40" s="215">
        <f>(('Salary DATA'!CN40-'Salary DATA'!CI40)/'Salary DATA'!CI40)*100</f>
        <v>4.9781482258684218</v>
      </c>
      <c r="K40" s="125">
        <f>(('Salary DATA'!DO40-'Salary DATA'!DJ40)/'Salary DATA'!DJ40)*100</f>
        <v>11.004251790988192</v>
      </c>
      <c r="L40" s="220">
        <f>(('Salary DATA'!EP40-'Salary DATA'!EK40)/'Salary DATA'!EK40)*100</f>
        <v>9.5356420517211777</v>
      </c>
    </row>
    <row r="41" spans="1:12">
      <c r="A41" s="143" t="s">
        <v>91</v>
      </c>
      <c r="B41" s="143"/>
      <c r="C41" s="292">
        <f>'Salary DATA'!AL41</f>
        <v>79285.734193548386</v>
      </c>
      <c r="D41" s="294">
        <f>'Salary DATA'!BM41</f>
        <v>108883.94271099743</v>
      </c>
      <c r="E41" s="296">
        <f>'Salary DATA'!CN41</f>
        <v>75664.354302969296</v>
      </c>
      <c r="F41" s="296">
        <f>'Salary DATA'!DO41</f>
        <v>68902.866141732287</v>
      </c>
      <c r="G41" s="292">
        <f>'Salary DATA'!EP41</f>
        <v>70506</v>
      </c>
      <c r="H41" s="303">
        <f>(('Salary DATA'!AL41-'Salary DATA'!AG41)/'Salary DATA'!AG41)*100</f>
        <v>4.0865423699740653</v>
      </c>
      <c r="I41" s="155">
        <f>(('Salary DATA'!BM41-'Salary DATA'!BH41)/'Salary DATA'!BH41)*100</f>
        <v>6.6638658135053301</v>
      </c>
      <c r="J41" s="227">
        <f>(('Salary DATA'!CN41-'Salary DATA'!CI41)/'Salary DATA'!CI41)*100</f>
        <v>1.9709974224125133</v>
      </c>
      <c r="K41" s="309">
        <f>(('Salary DATA'!DO41-'Salary DATA'!DJ41)/'Salary DATA'!DJ41)*100</f>
        <v>5.2535477678993008</v>
      </c>
      <c r="L41" s="220">
        <f>(('Salary DATA'!EP41-'Salary DATA'!EK41)/'Salary DATA'!EK41)*100</f>
        <v>23.577663266379218</v>
      </c>
    </row>
    <row r="42" spans="1:12">
      <c r="A42" s="56" t="s">
        <v>92</v>
      </c>
      <c r="B42" s="56"/>
      <c r="C42" s="150">
        <f>'Salary DATA'!AL8</f>
        <v>79172.086405640424</v>
      </c>
      <c r="D42" s="225">
        <f>'Salary DATA'!BM8</f>
        <v>108647.79521941833</v>
      </c>
      <c r="E42" s="150">
        <f>'Salary DATA'!CN8</f>
        <v>78311.935755086684</v>
      </c>
      <c r="F42" s="150">
        <f>'Salary DATA'!DO8</f>
        <v>67237.7189597939</v>
      </c>
      <c r="G42" s="150">
        <f>'Salary DATA'!EP8</f>
        <v>45109.542725116742</v>
      </c>
      <c r="H42" s="254">
        <f>(('Salary DATA'!AL8-'Salary DATA'!AG8)/'Salary DATA'!AG8)*100</f>
        <v>6.894104766055972</v>
      </c>
      <c r="I42" s="115">
        <f>(('Salary DATA'!BM8-'Salary DATA'!BH8)/'Salary DATA'!BH8)*100</f>
        <v>6.8602480180442322</v>
      </c>
      <c r="J42" s="211">
        <f>(('Salary DATA'!CN8-'Salary DATA'!CI8)/'Salary DATA'!CI8)*100</f>
        <v>7.2717455079909312</v>
      </c>
      <c r="K42" s="137">
        <f>(('Salary DATA'!DO8-'Salary DATA'!DJ8)/'Salary DATA'!DJ8)*100</f>
        <v>8.2710850051696987</v>
      </c>
      <c r="L42" s="212">
        <f>(('Salary DATA'!EP8-'Salary DATA'!EK8)/'Salary DATA'!EK8)*100</f>
        <v>-0.91033780618790683</v>
      </c>
    </row>
    <row r="43" spans="1:12">
      <c r="A43" s="56" t="s">
        <v>121</v>
      </c>
      <c r="B43" s="56"/>
      <c r="C43" s="213">
        <f>(C42/$C$8)*100</f>
        <v>99.84697334803036</v>
      </c>
      <c r="D43" s="210">
        <f>(D42/$D$8)*100</f>
        <v>99.76154085218198</v>
      </c>
      <c r="E43" s="213">
        <f>(E42/$E$8)*100</f>
        <v>100.20193122819671</v>
      </c>
      <c r="F43" s="213">
        <f>(F42/$F$8)*100</f>
        <v>100.87694418794145</v>
      </c>
      <c r="G43" s="213">
        <f>(G42/$G$8)*100</f>
        <v>95.712907446884799</v>
      </c>
      <c r="H43" s="254"/>
      <c r="I43" s="115"/>
      <c r="J43" s="211"/>
      <c r="K43" s="137"/>
      <c r="L43" s="212"/>
    </row>
    <row r="44" spans="1:12">
      <c r="A44" s="120" t="s">
        <v>93</v>
      </c>
      <c r="B44" s="120"/>
      <c r="C44" s="140">
        <f>'Salary DATA'!AL43</f>
        <v>79880.084849847364</v>
      </c>
      <c r="D44" s="221">
        <f>'Salary DATA'!BM43</f>
        <v>113330.0723296521</v>
      </c>
      <c r="E44" s="140">
        <f>'Salary DATA'!CN43</f>
        <v>80262.197331159361</v>
      </c>
      <c r="F44" s="140">
        <f>'Salary DATA'!DO43</f>
        <v>70430.594009983368</v>
      </c>
      <c r="G44" s="140">
        <f>'Salary DATA'!EP43</f>
        <v>43388.577118448397</v>
      </c>
      <c r="H44" s="253">
        <f>(('Salary DATA'!AL43-'Salary DATA'!AG43)/'Salary DATA'!AG43)*100</f>
        <v>7.8083387066782404</v>
      </c>
      <c r="I44" s="123">
        <f>(('Salary DATA'!BM43-'Salary DATA'!BH43)/'Salary DATA'!BH43)*100</f>
        <v>9.0607970780190232</v>
      </c>
      <c r="J44" s="215">
        <f>(('Salary DATA'!CN43-'Salary DATA'!CI43)/'Salary DATA'!CI43)*100</f>
        <v>8.7502121356687645</v>
      </c>
      <c r="K44" s="142">
        <f>(('Salary DATA'!DO43-'Salary DATA'!DJ43)/'Salary DATA'!DJ43)*100</f>
        <v>7.5757433097456719</v>
      </c>
      <c r="L44" s="216">
        <f>(('Salary DATA'!EP43-'Salary DATA'!EK43)/'Salary DATA'!EK43)*100</f>
        <v>7.71893772192211</v>
      </c>
    </row>
    <row r="45" spans="1:12">
      <c r="A45" s="120" t="s">
        <v>94</v>
      </c>
      <c r="B45" s="120"/>
      <c r="C45" s="140">
        <f>'Salary DATA'!AL44</f>
        <v>76715.93303571429</v>
      </c>
      <c r="D45" s="221">
        <f>'Salary DATA'!BM44</f>
        <v>109771.23935510541</v>
      </c>
      <c r="E45" s="140">
        <f>'Salary DATA'!CN44</f>
        <v>76103.367940199343</v>
      </c>
      <c r="F45" s="140">
        <f>'Salary DATA'!DO44</f>
        <v>64860.837395816954</v>
      </c>
      <c r="G45" s="140">
        <f>'Salary DATA'!EP44</f>
        <v>45984.478569617037</v>
      </c>
      <c r="H45" s="253">
        <f>(('Salary DATA'!AL44-'Salary DATA'!AG44)/'Salary DATA'!AG44)*100</f>
        <v>6.0533743773357278</v>
      </c>
      <c r="I45" s="123">
        <f>(('Salary DATA'!BM44-'Salary DATA'!BH44)/'Salary DATA'!BH44)*100</f>
        <v>7.9130171004757903</v>
      </c>
      <c r="J45" s="215">
        <f>(('Salary DATA'!CN44-'Salary DATA'!CI44)/'Salary DATA'!CI44)*100</f>
        <v>5.6253370009413457</v>
      </c>
      <c r="K45" s="142">
        <f>(('Salary DATA'!DO44-'Salary DATA'!DJ44)/'Salary DATA'!DJ44)*100</f>
        <v>5.0871719456112192</v>
      </c>
      <c r="L45" s="216">
        <f>(('Salary DATA'!EP44-'Salary DATA'!EK44)/'Salary DATA'!EK44)*100</f>
        <v>10.058107724898369</v>
      </c>
    </row>
    <row r="46" spans="1:12">
      <c r="A46" s="120" t="s">
        <v>95</v>
      </c>
      <c r="B46" s="120"/>
      <c r="C46" s="140">
        <f>'Salary DATA'!AL45</f>
        <v>88217.26399545325</v>
      </c>
      <c r="D46" s="221">
        <f>'Salary DATA'!BM45</f>
        <v>116281.11940298507</v>
      </c>
      <c r="E46" s="140">
        <f>'Salary DATA'!CN45</f>
        <v>83710.468187660663</v>
      </c>
      <c r="F46" s="140">
        <f>'Salary DATA'!DO45</f>
        <v>72415.107517849639</v>
      </c>
      <c r="G46" s="140">
        <f>'Salary DATA'!EP45</f>
        <v>46391.845108695648</v>
      </c>
      <c r="H46" s="253">
        <f>(('Salary DATA'!AL45-'Salary DATA'!AG45)/'Salary DATA'!AG45)*100</f>
        <v>4.5180570068207286</v>
      </c>
      <c r="I46" s="123">
        <f>(('Salary DATA'!BM45-'Salary DATA'!BH45)/'Salary DATA'!BH45)*100</f>
        <v>2.6756259977448442</v>
      </c>
      <c r="J46" s="215">
        <f>(('Salary DATA'!CN45-'Salary DATA'!CI45)/'Salary DATA'!CI45)*100</f>
        <v>5.3254707350384161</v>
      </c>
      <c r="K46" s="142">
        <f>(('Salary DATA'!DO45-'Salary DATA'!DJ45)/'Salary DATA'!DJ45)*100</f>
        <v>4.7265446168133174</v>
      </c>
      <c r="L46" s="216">
        <f>(('Salary DATA'!EP45-'Salary DATA'!EK45)/'Salary DATA'!EK45)*100</f>
        <v>-2.0710472765552859</v>
      </c>
    </row>
    <row r="47" spans="1:12">
      <c r="A47" s="120" t="s">
        <v>96</v>
      </c>
      <c r="B47" s="120"/>
      <c r="C47" s="140">
        <f>'Salary DATA'!AL46</f>
        <v>73460.529676893828</v>
      </c>
      <c r="D47" s="221">
        <f>'Salary DATA'!BM46</f>
        <v>100267.68514703128</v>
      </c>
      <c r="E47" s="140">
        <f>'Salary DATA'!CN46</f>
        <v>72806.201520912538</v>
      </c>
      <c r="F47" s="140">
        <f>'Salary DATA'!DO46</f>
        <v>63487.149657534246</v>
      </c>
      <c r="G47" s="140">
        <f>'Salary DATA'!EP46</f>
        <v>43898.267973856207</v>
      </c>
      <c r="H47" s="253">
        <f>(('Salary DATA'!AL46-'Salary DATA'!AG46)/'Salary DATA'!AG46)*100</f>
        <v>1.5077179179978508</v>
      </c>
      <c r="I47" s="123">
        <f>(('Salary DATA'!BM46-'Salary DATA'!BH46)/'Salary DATA'!BH46)*100</f>
        <v>0.13569113677477498</v>
      </c>
      <c r="J47" s="215">
        <f>(('Salary DATA'!CN46-'Salary DATA'!CI46)/'Salary DATA'!CI46)*100</f>
        <v>0.80281861571485424</v>
      </c>
      <c r="K47" s="142">
        <f>(('Salary DATA'!DO46-'Salary DATA'!DJ46)/'Salary DATA'!DJ46)*100</f>
        <v>6.4323519855901932</v>
      </c>
      <c r="L47" s="216">
        <f>(('Salary DATA'!EP46-'Salary DATA'!EK46)/'Salary DATA'!EK46)*100</f>
        <v>-0.67367258419768439</v>
      </c>
    </row>
    <row r="48" spans="1:12">
      <c r="A48" s="129" t="s">
        <v>97</v>
      </c>
      <c r="B48" s="129"/>
      <c r="C48" s="135">
        <f>'Salary DATA'!AL47</f>
        <v>84942.145158958388</v>
      </c>
      <c r="D48" s="219">
        <f>'Salary DATA'!BM47</f>
        <v>121173.28603000441</v>
      </c>
      <c r="E48" s="135">
        <f>'Salary DATA'!CN47</f>
        <v>84935.018780462866</v>
      </c>
      <c r="F48" s="135">
        <f>'Salary DATA'!DO47</f>
        <v>72116.912127786927</v>
      </c>
      <c r="G48" s="135">
        <f>'Salary DATA'!EP47</f>
        <v>49416.7324010429</v>
      </c>
      <c r="H48" s="252">
        <f>(('Salary DATA'!AL47-'Salary DATA'!AG47)/'Salary DATA'!AG47)*100</f>
        <v>6.8798752680952546</v>
      </c>
      <c r="I48" s="115">
        <f>(('Salary DATA'!BM47-'Salary DATA'!BH47)/'Salary DATA'!BH47)*100</f>
        <v>9.4311969740976895</v>
      </c>
      <c r="J48" s="211">
        <f>(('Salary DATA'!CN47-'Salary DATA'!CI47)/'Salary DATA'!CI47)*100</f>
        <v>8.8805016927865683</v>
      </c>
      <c r="K48" s="137">
        <f>(('Salary DATA'!DO47-'Salary DATA'!DJ47)/'Salary DATA'!DJ47)*100</f>
        <v>10.195422769298675</v>
      </c>
      <c r="L48" s="212">
        <f>(('Salary DATA'!EP47-'Salary DATA'!EK47)/'Salary DATA'!EK47)*100</f>
        <v>13.727002277654563</v>
      </c>
    </row>
    <row r="49" spans="1:12">
      <c r="A49" s="129" t="s">
        <v>98</v>
      </c>
      <c r="B49" s="129"/>
      <c r="C49" s="135">
        <f>'Salary DATA'!AL48</f>
        <v>83870.030610512011</v>
      </c>
      <c r="D49" s="219">
        <f>'Salary DATA'!BM48</f>
        <v>109319.7917550773</v>
      </c>
      <c r="E49" s="135">
        <f>'Salary DATA'!CN48</f>
        <v>79308.79986052998</v>
      </c>
      <c r="F49" s="135">
        <f>'Salary DATA'!DO48</f>
        <v>67592.79464444051</v>
      </c>
      <c r="G49" s="135">
        <f>'Salary DATA'!EP48</f>
        <v>48175.255932203385</v>
      </c>
      <c r="H49" s="252">
        <f>(('Salary DATA'!AL48-'Salary DATA'!AG48)/'Salary DATA'!AG48)*100</f>
        <v>6.853270900242503</v>
      </c>
      <c r="I49" s="115">
        <f>(('Salary DATA'!BM48-'Salary DATA'!BH48)/'Salary DATA'!BH48)*100</f>
        <v>5.8060723166134176</v>
      </c>
      <c r="J49" s="211">
        <f>(('Salary DATA'!CN48-'Salary DATA'!CI48)/'Salary DATA'!CI48)*100</f>
        <v>5.3280295427853606</v>
      </c>
      <c r="K49" s="137">
        <f>(('Salary DATA'!DO48-'Salary DATA'!DJ48)/'Salary DATA'!DJ48)*100</f>
        <v>6.5209953872418831</v>
      </c>
      <c r="L49" s="212">
        <f>(('Salary DATA'!EP48-'Salary DATA'!EK48)/'Salary DATA'!EK48)*100</f>
        <v>5.3084360019686692</v>
      </c>
    </row>
    <row r="50" spans="1:12">
      <c r="A50" s="129" t="s">
        <v>99</v>
      </c>
      <c r="B50" s="129"/>
      <c r="C50" s="135">
        <f>'Salary DATA'!AL49</f>
        <v>70377.387364968046</v>
      </c>
      <c r="D50" s="219">
        <f>'Salary DATA'!BM49</f>
        <v>93518.182214948174</v>
      </c>
      <c r="E50" s="135">
        <f>'Salary DATA'!CN49</f>
        <v>70904.625233450919</v>
      </c>
      <c r="F50" s="135">
        <f>'Salary DATA'!DO49</f>
        <v>59646.327067669175</v>
      </c>
      <c r="G50" s="135">
        <f>'Salary DATA'!EP49</f>
        <v>42822.068500259469</v>
      </c>
      <c r="H50" s="252">
        <f>(('Salary DATA'!AL49-'Salary DATA'!AG49)/'Salary DATA'!AG49)*100</f>
        <v>5.7797294171937148</v>
      </c>
      <c r="I50" s="115">
        <f>(('Salary DATA'!BM49-'Salary DATA'!BH49)/'Salary DATA'!BH49)*100</f>
        <v>3.0526809024029284</v>
      </c>
      <c r="J50" s="211">
        <f>(('Salary DATA'!CN49-'Salary DATA'!CI49)/'Salary DATA'!CI49)*100</f>
        <v>3.9971521274442257</v>
      </c>
      <c r="K50" s="137">
        <f>(('Salary DATA'!DO49-'Salary DATA'!DJ49)/'Salary DATA'!DJ49)*100</f>
        <v>4.4704897144366234</v>
      </c>
      <c r="L50" s="212">
        <f>(('Salary DATA'!EP49-'Salary DATA'!EK49)/'Salary DATA'!EK49)*100</f>
        <v>7.4163708942186464</v>
      </c>
    </row>
    <row r="51" spans="1:12">
      <c r="A51" s="129" t="s">
        <v>100</v>
      </c>
      <c r="B51" s="129"/>
      <c r="C51" s="135">
        <f>'Salary DATA'!AL50</f>
        <v>79669.524190686483</v>
      </c>
      <c r="D51" s="219">
        <f>'Salary DATA'!BM50</f>
        <v>103792.44447007265</v>
      </c>
      <c r="E51" s="135">
        <f>'Salary DATA'!CN50</f>
        <v>79159.982368544239</v>
      </c>
      <c r="F51" s="135">
        <f>'Salary DATA'!DO50</f>
        <v>68259.782208588949</v>
      </c>
      <c r="G51" s="135">
        <f>'Salary DATA'!EP50</f>
        <v>46042.733606557376</v>
      </c>
      <c r="H51" s="252">
        <f>(('Salary DATA'!AL50-'Salary DATA'!AG50)/'Salary DATA'!AG50)*100</f>
        <v>8.8383048901078851</v>
      </c>
      <c r="I51" s="115">
        <f>(('Salary DATA'!BM50-'Salary DATA'!BH50)/'Salary DATA'!BH50)*100</f>
        <v>8.9779243972624663</v>
      </c>
      <c r="J51" s="211">
        <f>(('Salary DATA'!CN50-'Salary DATA'!CI50)/'Salary DATA'!CI50)*100</f>
        <v>9.9713475423949269</v>
      </c>
      <c r="K51" s="137">
        <f>(('Salary DATA'!DO50-'Salary DATA'!DJ50)/'Salary DATA'!DJ50)*100</f>
        <v>13.98022532521656</v>
      </c>
      <c r="L51" s="212">
        <f>(('Salary DATA'!EP50-'Salary DATA'!EK50)/'Salary DATA'!EK50)*100</f>
        <v>7.6291065444668344</v>
      </c>
    </row>
    <row r="52" spans="1:12">
      <c r="A52" s="120" t="s">
        <v>101</v>
      </c>
      <c r="B52" s="120"/>
      <c r="C52" s="140">
        <f>'Salary DATA'!AL51</f>
        <v>69528.197328270166</v>
      </c>
      <c r="D52" s="221">
        <f>'Salary DATA'!BM51</f>
        <v>96054.533184428845</v>
      </c>
      <c r="E52" s="140">
        <f>'Salary DATA'!CN51</f>
        <v>76646.455641919049</v>
      </c>
      <c r="F52" s="140">
        <f>'Salary DATA'!DO51</f>
        <v>62806.655609167668</v>
      </c>
      <c r="G52" s="140">
        <f>'Salary DATA'!EP51</f>
        <v>47293.441281138796</v>
      </c>
      <c r="H52" s="253">
        <f>(('Salary DATA'!AL51-'Salary DATA'!AG51)/'Salary DATA'!AG51)*100</f>
        <v>17.698449083786535</v>
      </c>
      <c r="I52" s="123">
        <f>(('Salary DATA'!BM51-'Salary DATA'!BH51)/'Salary DATA'!BH51)*100</f>
        <v>17.937892604508765</v>
      </c>
      <c r="J52" s="215">
        <f>(('Salary DATA'!CN51-'Salary DATA'!CI51)/'Salary DATA'!CI51)*100</f>
        <v>22.073941676088051</v>
      </c>
      <c r="K52" s="142">
        <f>(('Salary DATA'!DO51-'Salary DATA'!DJ51)/'Salary DATA'!DJ51)*100</f>
        <v>12.565172202548133</v>
      </c>
      <c r="L52" s="216">
        <f>(('Salary DATA'!EP51-'Salary DATA'!EK51)/'Salary DATA'!EK51)*100</f>
        <v>17.322520504553811</v>
      </c>
    </row>
    <row r="53" spans="1:12">
      <c r="A53" s="120" t="s">
        <v>102</v>
      </c>
      <c r="B53" s="120"/>
      <c r="C53" s="140">
        <f>'Salary DATA'!AL52</f>
        <v>81482.588235911433</v>
      </c>
      <c r="D53" s="221">
        <f>'Salary DATA'!BM52</f>
        <v>111195.68931619315</v>
      </c>
      <c r="E53" s="140">
        <f>'Salary DATA'!CN52</f>
        <v>80001.288223437965</v>
      </c>
      <c r="F53" s="140">
        <f>'Salary DATA'!DO52</f>
        <v>67956.547112051499</v>
      </c>
      <c r="G53" s="140">
        <f>'Salary DATA'!EP52</f>
        <v>44548.690416457597</v>
      </c>
      <c r="H53" s="253">
        <f>(('Salary DATA'!AL52-'Salary DATA'!AG52)/'Salary DATA'!AG52)*100</f>
        <v>8.8606292129503395</v>
      </c>
      <c r="I53" s="123">
        <f>(('Salary DATA'!BM52-'Salary DATA'!BH52)/'Salary DATA'!BH52)*100</f>
        <v>7.9137397924481254</v>
      </c>
      <c r="J53" s="215">
        <f>(('Salary DATA'!CN52-'Salary DATA'!CI52)/'Salary DATA'!CI52)*100</f>
        <v>9.2120040072393152</v>
      </c>
      <c r="K53" s="142">
        <f>(('Salary DATA'!DO52-'Salary DATA'!DJ52)/'Salary DATA'!DJ52)*100</f>
        <v>11.709440651508356</v>
      </c>
      <c r="L53" s="216">
        <f>(('Salary DATA'!EP52-'Salary DATA'!EK52)/'Salary DATA'!EK52)*100</f>
        <v>6.7981766684961862</v>
      </c>
    </row>
    <row r="54" spans="1:12">
      <c r="A54" s="120" t="s">
        <v>103</v>
      </c>
      <c r="B54" s="120"/>
      <c r="C54" s="140">
        <f>'Salary DATA'!AL53</f>
        <v>66661.566135872607</v>
      </c>
      <c r="D54" s="221">
        <f>'Salary DATA'!BM53</f>
        <v>86503.597010635247</v>
      </c>
      <c r="E54" s="140">
        <f>'Salary DATA'!CN53</f>
        <v>69913.255653507091</v>
      </c>
      <c r="F54" s="140">
        <f>'Salary DATA'!DO53</f>
        <v>61044.101085094233</v>
      </c>
      <c r="G54" s="140">
        <f>'Salary DATA'!EP53</f>
        <v>45579.542107490473</v>
      </c>
      <c r="H54" s="253">
        <f>(('Salary DATA'!AL53-'Salary DATA'!AG53)/'Salary DATA'!AG53)*100</f>
        <v>9.6483059078486715</v>
      </c>
      <c r="I54" s="123">
        <f>(('Salary DATA'!BM53-'Salary DATA'!BH53)/'Salary DATA'!BH53)*100</f>
        <v>5.7488140696405816</v>
      </c>
      <c r="J54" s="215">
        <f>(('Salary DATA'!CN53-'Salary DATA'!CI53)/'Salary DATA'!CI53)*100</f>
        <v>9.0493841205086483</v>
      </c>
      <c r="K54" s="142">
        <f>(('Salary DATA'!DO53-'Salary DATA'!DJ53)/'Salary DATA'!DJ53)*100</f>
        <v>11.003033860701461</v>
      </c>
      <c r="L54" s="216">
        <f>(('Salary DATA'!EP53-'Salary DATA'!EK53)/'Salary DATA'!EK53)*100</f>
        <v>9.9633887872349476</v>
      </c>
    </row>
    <row r="55" spans="1:12">
      <c r="A55" s="143" t="s">
        <v>104</v>
      </c>
      <c r="B55" s="143"/>
      <c r="C55" s="291">
        <f>'Salary DATA'!AL54</f>
        <v>73670.232937755049</v>
      </c>
      <c r="D55" s="226">
        <f>'Salary DATA'!BM54</f>
        <v>95695.99476439791</v>
      </c>
      <c r="E55" s="153">
        <f>'Salary DATA'!CN54</f>
        <v>70360.400634668782</v>
      </c>
      <c r="F55" s="153">
        <f>'Salary DATA'!DO54</f>
        <v>64991.811591602367</v>
      </c>
      <c r="G55" s="291">
        <f>'Salary DATA'!EP54</f>
        <v>50882.593457943927</v>
      </c>
      <c r="H55" s="304">
        <f>(('Salary DATA'!AL54-'Salary DATA'!AG54)/'Salary DATA'!AG54)*100</f>
        <v>5.1366719434474764</v>
      </c>
      <c r="I55" s="155">
        <f>(('Salary DATA'!BM54-'Salary DATA'!BH54)/'Salary DATA'!BH54)*100</f>
        <v>7.3005790989183321</v>
      </c>
      <c r="J55" s="227">
        <f>(('Salary DATA'!CN54-'Salary DATA'!CI54)/'Salary DATA'!CI54)*100</f>
        <v>6.3834591071891333</v>
      </c>
      <c r="K55" s="147">
        <f>(('Salary DATA'!DO54-'Salary DATA'!DJ54)/'Salary DATA'!DJ54)*100</f>
        <v>8.8346620467776322</v>
      </c>
      <c r="L55" s="216">
        <f>(('Salary DATA'!EP54-'Salary DATA'!EK54)/'Salary DATA'!EK54)*100</f>
        <v>-37.750302505089898</v>
      </c>
    </row>
    <row r="56" spans="1:12">
      <c r="A56" s="129" t="s">
        <v>105</v>
      </c>
      <c r="B56" s="56"/>
      <c r="C56" s="57">
        <f>'Salary DATA'!AL9</f>
        <v>81797.271625880065</v>
      </c>
      <c r="D56" s="65">
        <f>'Salary DATA'!BM9</f>
        <v>109267.3723534664</v>
      </c>
      <c r="E56" s="56">
        <f>'Salary DATA'!CN9</f>
        <v>80679.872253337337</v>
      </c>
      <c r="F56" s="56">
        <f>'Salary DATA'!DO9</f>
        <v>65993.5833472019</v>
      </c>
      <c r="G56" s="56">
        <f>'Salary DATA'!EP9</f>
        <v>51181.49480595404</v>
      </c>
      <c r="H56" s="254">
        <f>(('Salary DATA'!AL9-'Salary DATA'!AG9)/'Salary DATA'!AG9)*100</f>
        <v>0.65865335282791737</v>
      </c>
      <c r="I56" s="160">
        <f>(('Salary DATA'!BM9-'Salary DATA'!BH9)/'Salary DATA'!BH9)*100</f>
        <v>0.56837291342287577</v>
      </c>
      <c r="J56" s="228">
        <f>(('Salary DATA'!CN9-'Salary DATA'!CI9)/'Salary DATA'!CI9)*100</f>
        <v>0.36277474293017287</v>
      </c>
      <c r="K56" s="162">
        <f>(('Salary DATA'!DO9-'Salary DATA'!DJ9)/'Salary DATA'!DJ9)*100</f>
        <v>1.2394065589964853</v>
      </c>
      <c r="L56" s="217">
        <f>(('Salary DATA'!EP9-'Salary DATA'!EK9)/'Salary DATA'!EK9)*100</f>
        <v>2.3289074431792169</v>
      </c>
    </row>
    <row r="57" spans="1:12">
      <c r="A57" s="56" t="s">
        <v>121</v>
      </c>
      <c r="B57" s="56"/>
      <c r="C57" s="213">
        <f>(C56/$C$8)*100</f>
        <v>103.1576957328864</v>
      </c>
      <c r="D57" s="210">
        <f>(D56/$D$8)*100</f>
        <v>100.33044305074559</v>
      </c>
      <c r="E57" s="213">
        <f>(E56/$E$8)*100</f>
        <v>103.23176068985751</v>
      </c>
      <c r="F57" s="213">
        <f>(F56/$F$8)*100</f>
        <v>99.010363930679574</v>
      </c>
      <c r="G57" s="213">
        <f>(G56/$G$8)*100</f>
        <v>108.59630533625224</v>
      </c>
      <c r="H57" s="254"/>
      <c r="I57" s="160"/>
      <c r="J57" s="228"/>
      <c r="K57" s="162"/>
      <c r="L57" s="217"/>
    </row>
    <row r="58" spans="1:12">
      <c r="A58" s="120" t="s">
        <v>106</v>
      </c>
      <c r="B58" s="120"/>
      <c r="C58" s="165">
        <f>'Salary DATA'!AL56</f>
        <v>90637.968277832071</v>
      </c>
      <c r="D58" s="229">
        <f>'Salary DATA'!BM56</f>
        <v>112842.69592567503</v>
      </c>
      <c r="E58" s="165">
        <f>'Salary DATA'!CN56</f>
        <v>84655.908107435956</v>
      </c>
      <c r="F58" s="165">
        <f>'Salary DATA'!DO56</f>
        <v>69034.837970304172</v>
      </c>
      <c r="G58" s="165">
        <f>'Salary DATA'!EP56</f>
        <v>59296.328947368427</v>
      </c>
      <c r="H58" s="255">
        <f>(('Salary DATA'!AL56-'Salary DATA'!AG56)/'Salary DATA'!AG56)*100</f>
        <v>2.8127233490254278</v>
      </c>
      <c r="I58" s="167">
        <f>(('Salary DATA'!BM56-'Salary DATA'!BH56)/'Salary DATA'!BH56)*100</f>
        <v>1.6106135852582741</v>
      </c>
      <c r="J58" s="230">
        <f>(('Salary DATA'!CN56-'Salary DATA'!CI56)/'Salary DATA'!CI56)*100</f>
        <v>2.228698968005733</v>
      </c>
      <c r="K58" s="169">
        <f>(('Salary DATA'!DO56-'Salary DATA'!DJ56)/'Salary DATA'!DJ56)*100</f>
        <v>2.9824855971654749</v>
      </c>
      <c r="L58" s="216">
        <f>(('Salary DATA'!EP56-'Salary DATA'!EK56)/'Salary DATA'!EK56)*100</f>
        <v>6.0554780035951588</v>
      </c>
    </row>
    <row r="59" spans="1:12">
      <c r="A59" s="120" t="s">
        <v>107</v>
      </c>
      <c r="B59" s="120"/>
      <c r="C59" s="165">
        <f>'Salary DATA'!AL57</f>
        <v>70150.126296123315</v>
      </c>
      <c r="D59" s="229">
        <f>'Salary DATA'!BM57</f>
        <v>90108.569247546358</v>
      </c>
      <c r="E59" s="165">
        <f>'Salary DATA'!CN57</f>
        <v>71021.993113342891</v>
      </c>
      <c r="F59" s="165">
        <f>'Salary DATA'!DO57</f>
        <v>56397.348556077901</v>
      </c>
      <c r="G59" s="165">
        <f>'Salary DATA'!EP57</f>
        <v>48411.940298507463</v>
      </c>
      <c r="H59" s="255">
        <f>(('Salary DATA'!AL57-'Salary DATA'!AG57)/'Salary DATA'!AG57)*100</f>
        <v>0.79522409571629649</v>
      </c>
      <c r="I59" s="167">
        <f>(('Salary DATA'!BM57-'Salary DATA'!BH57)/'Salary DATA'!BH57)*100</f>
        <v>2.4895803930226905</v>
      </c>
      <c r="J59" s="230">
        <f>(('Salary DATA'!CN57-'Salary DATA'!CI57)/'Salary DATA'!CI57)*100</f>
        <v>2.9492511909165051</v>
      </c>
      <c r="K59" s="169">
        <f>(('Salary DATA'!DO57-'Salary DATA'!DJ57)/'Salary DATA'!DJ57)*100</f>
        <v>3.1119659002679168</v>
      </c>
      <c r="L59" s="216">
        <f>(('Salary DATA'!EP57-'Salary DATA'!EK57)/'Salary DATA'!EK57)*100</f>
        <v>5.9561781193965942E-2</v>
      </c>
    </row>
    <row r="60" spans="1:12">
      <c r="A60" s="120" t="s">
        <v>108</v>
      </c>
      <c r="B60" s="120"/>
      <c r="C60" s="165">
        <f>'Salary DATA'!AL58</f>
        <v>89727.106799183515</v>
      </c>
      <c r="D60" s="229">
        <f>'Salary DATA'!BM58</f>
        <v>113767.89949641819</v>
      </c>
      <c r="E60" s="165">
        <f>'Salary DATA'!CN58</f>
        <v>87775.771772612716</v>
      </c>
      <c r="F60" s="165">
        <f>'Salary DATA'!DO58</f>
        <v>73411.500989166278</v>
      </c>
      <c r="G60" s="165">
        <f>'Salary DATA'!EP58</f>
        <v>57741.90192926045</v>
      </c>
      <c r="H60" s="255">
        <f>(('Salary DATA'!AL58-'Salary DATA'!AG58)/'Salary DATA'!AG58)*100</f>
        <v>12.152026775128409</v>
      </c>
      <c r="I60" s="167">
        <f>(('Salary DATA'!BM58-'Salary DATA'!BH58)/'Salary DATA'!BH58)*100</f>
        <v>13.659280087800227</v>
      </c>
      <c r="J60" s="230">
        <f>(('Salary DATA'!CN58-'Salary DATA'!CI58)/'Salary DATA'!CI58)*100</f>
        <v>12.404776999023399</v>
      </c>
      <c r="K60" s="169">
        <f>(('Salary DATA'!DO58-'Salary DATA'!DJ58)/'Salary DATA'!DJ58)*100</f>
        <v>14.699400908781307</v>
      </c>
      <c r="L60" s="216">
        <f>(('Salary DATA'!EP58-'Salary DATA'!EK58)/'Salary DATA'!EK58)*100</f>
        <v>8.6572048906685328</v>
      </c>
    </row>
    <row r="61" spans="1:12">
      <c r="A61" s="120" t="s">
        <v>109</v>
      </c>
      <c r="B61" s="120"/>
      <c r="C61" s="165">
        <f>'Salary DATA'!AL59</f>
        <v>89360.49968173138</v>
      </c>
      <c r="D61" s="229">
        <f>'Salary DATA'!BM59</f>
        <v>107958.16326530612</v>
      </c>
      <c r="E61" s="165">
        <f>'Salary DATA'!CN59</f>
        <v>87462.958257713239</v>
      </c>
      <c r="F61" s="165">
        <f>'Salary DATA'!DO59</f>
        <v>69687.593123209168</v>
      </c>
      <c r="G61" s="165">
        <f>'Salary DATA'!EP59</f>
        <v>55498.8</v>
      </c>
      <c r="H61" s="255">
        <f>(('Salary DATA'!AL59-'Salary DATA'!AG59)/'Salary DATA'!AG59)*100</f>
        <v>5.9746715564555428</v>
      </c>
      <c r="I61" s="167">
        <f>(('Salary DATA'!BM59-'Salary DATA'!BH59)/'Salary DATA'!BH59)*100</f>
        <v>4.9546618751893146</v>
      </c>
      <c r="J61" s="230">
        <f>(('Salary DATA'!CN59-'Salary DATA'!CI59)/'Salary DATA'!CI59)*100</f>
        <v>7.7500473882706933</v>
      </c>
      <c r="K61" s="169">
        <f>(('Salary DATA'!DO59-'Salary DATA'!DJ59)/'Salary DATA'!DJ59)*100</f>
        <v>7.2573199778175512</v>
      </c>
      <c r="L61" s="216">
        <f>(('Salary DATA'!EP59-'Salary DATA'!EK59)/'Salary DATA'!EK59)*100</f>
        <v>1.0559410848321791</v>
      </c>
    </row>
    <row r="62" spans="1:12">
      <c r="A62" s="129" t="s">
        <v>110</v>
      </c>
      <c r="B62" s="129"/>
      <c r="C62" s="150">
        <f>'Salary DATA'!AL60</f>
        <v>94076.269191353087</v>
      </c>
      <c r="D62" s="225">
        <f>'Salary DATA'!BM60</f>
        <v>126279.46922642575</v>
      </c>
      <c r="E62" s="150">
        <f>'Salary DATA'!CN60</f>
        <v>90149.586883102747</v>
      </c>
      <c r="F62" s="150">
        <f>'Salary DATA'!DO60</f>
        <v>73743.748828125012</v>
      </c>
      <c r="G62" s="150">
        <f>'Salary DATA'!EP60</f>
        <v>52167.926813471509</v>
      </c>
      <c r="H62" s="254">
        <f>(('Salary DATA'!AL60-'Salary DATA'!AG60)/'Salary DATA'!AG60)*100</f>
        <v>-0.98453946968521999</v>
      </c>
      <c r="I62" s="160">
        <f>(('Salary DATA'!BM60-'Salary DATA'!BH60)/'Salary DATA'!BH60)*100</f>
        <v>0.69327667782686409</v>
      </c>
      <c r="J62" s="228">
        <f>(('Salary DATA'!CN60-'Salary DATA'!CI60)/'Salary DATA'!CI60)*100</f>
        <v>-0.49878155705575139</v>
      </c>
      <c r="K62" s="162">
        <f>(('Salary DATA'!DO60-'Salary DATA'!DJ60)/'Salary DATA'!DJ60)*100</f>
        <v>2.3981873619326244</v>
      </c>
      <c r="L62" s="212">
        <f>(('Salary DATA'!EP60-'Salary DATA'!EK60)/'Salary DATA'!EK60)*100</f>
        <v>-1.7977275309372149</v>
      </c>
    </row>
    <row r="63" spans="1:12">
      <c r="A63" s="129" t="s">
        <v>111</v>
      </c>
      <c r="B63" s="129"/>
      <c r="C63" s="150">
        <f>'Salary DATA'!AL61</f>
        <v>72107.274900259465</v>
      </c>
      <c r="D63" s="225">
        <f>'Salary DATA'!BM61</f>
        <v>94282.133014154882</v>
      </c>
      <c r="E63" s="150">
        <f>'Salary DATA'!CN61</f>
        <v>70947.962826216579</v>
      </c>
      <c r="F63" s="150">
        <f>'Salary DATA'!DO61</f>
        <v>59138.622362250884</v>
      </c>
      <c r="G63" s="150">
        <f>'Salary DATA'!EP61</f>
        <v>44688.236276849639</v>
      </c>
      <c r="H63" s="254">
        <f>(('Salary DATA'!AL61-'Salary DATA'!AG61)/'Salary DATA'!AG61)*100</f>
        <v>-10.079476567602923</v>
      </c>
      <c r="I63" s="160">
        <f>(('Salary DATA'!BM61-'Salary DATA'!BH61)/'Salary DATA'!BH61)*100</f>
        <v>-11.435224203733924</v>
      </c>
      <c r="J63" s="228">
        <f>(('Salary DATA'!CN61-'Salary DATA'!CI61)/'Salary DATA'!CI61)*100</f>
        <v>-10.373701720215067</v>
      </c>
      <c r="K63" s="162">
        <f>(('Salary DATA'!DO61-'Salary DATA'!DJ61)/'Salary DATA'!DJ61)*100</f>
        <v>-9.4659065988911379</v>
      </c>
      <c r="L63" s="212">
        <f>(('Salary DATA'!EP61-'Salary DATA'!EK61)/'Salary DATA'!EK61)*100</f>
        <v>-12.853327311230126</v>
      </c>
    </row>
    <row r="64" spans="1:12">
      <c r="A64" s="57" t="s">
        <v>112</v>
      </c>
      <c r="B64" s="57"/>
      <c r="C64" s="150">
        <f>'Salary DATA'!AL62</f>
        <v>83268.369302086008</v>
      </c>
      <c r="D64" s="225">
        <f>'Salary DATA'!BM62</f>
        <v>120405.60295299317</v>
      </c>
      <c r="E64" s="150">
        <f>'Salary DATA'!CN62</f>
        <v>86366.029191641021</v>
      </c>
      <c r="F64" s="150">
        <f>'Salary DATA'!DO62</f>
        <v>68402.474670097843</v>
      </c>
      <c r="G64" s="150">
        <f>'Salary DATA'!EP62</f>
        <v>51260.853000674309</v>
      </c>
      <c r="H64" s="254">
        <f>(('Salary DATA'!AL62-'Salary DATA'!AG62)/'Salary DATA'!AG62)*100</f>
        <v>7.7115135974296996</v>
      </c>
      <c r="I64" s="160">
        <f>(('Salary DATA'!BM62-'Salary DATA'!BH62)/'Salary DATA'!BH62)*100</f>
        <v>8.5083302681879189</v>
      </c>
      <c r="J64" s="228">
        <f>(('Salary DATA'!CN62-'Salary DATA'!CI62)/'Salary DATA'!CI62)*100</f>
        <v>8.4417059899565565</v>
      </c>
      <c r="K64" s="162">
        <f>(('Salary DATA'!DO62-'Salary DATA'!DJ62)/'Salary DATA'!DJ62)*100</f>
        <v>6.9560157718240232</v>
      </c>
      <c r="L64" s="212">
        <f>(('Salary DATA'!EP62-'Salary DATA'!EK62)/'Salary DATA'!EK62)*100</f>
        <v>5.505916324623322</v>
      </c>
    </row>
    <row r="65" spans="1:13">
      <c r="A65" s="57" t="s">
        <v>113</v>
      </c>
      <c r="B65" s="57"/>
      <c r="C65" s="150">
        <f>'Salary DATA'!AL63</f>
        <v>77964.235481812371</v>
      </c>
      <c r="D65" s="225">
        <f>'Salary DATA'!BM63</f>
        <v>96300.611673151754</v>
      </c>
      <c r="E65" s="150">
        <f>'Salary DATA'!CN63</f>
        <v>72516.594742606787</v>
      </c>
      <c r="F65" s="150">
        <f>'Salary DATA'!DO63</f>
        <v>63545.296721311475</v>
      </c>
      <c r="G65" s="150">
        <f>'Salary DATA'!EP63</f>
        <v>62703.72</v>
      </c>
      <c r="H65" s="254">
        <f>(('Salary DATA'!AL63-'Salary DATA'!AG63)/'Salary DATA'!AG63)*100</f>
        <v>3.069402632159254</v>
      </c>
      <c r="I65" s="160">
        <f>(('Salary DATA'!BM63-'Salary DATA'!BH63)/'Salary DATA'!BH63)*100</f>
        <v>2.1514807448882718</v>
      </c>
      <c r="J65" s="228">
        <f>(('Salary DATA'!CN63-'Salary DATA'!CI63)/'Salary DATA'!CI63)*100</f>
        <v>3.8264043280956166</v>
      </c>
      <c r="K65" s="162">
        <f>(('Salary DATA'!DO63-'Salary DATA'!DJ63)/'Salary DATA'!DJ63)*100</f>
        <v>5.8172741449408667</v>
      </c>
      <c r="L65" s="212">
        <f>(('Salary DATA'!EP63-'Salary DATA'!EK63)/'Salary DATA'!EK63)*100</f>
        <v>34.280860617905532</v>
      </c>
    </row>
    <row r="66" spans="1:13">
      <c r="A66" s="58" t="s">
        <v>114</v>
      </c>
      <c r="B66" s="58"/>
      <c r="C66" s="290">
        <f>'Salary DATA'!AL64</f>
        <v>78881.076539101501</v>
      </c>
      <c r="D66" s="295">
        <f>'Salary DATA'!BM64</f>
        <v>99836.506263498915</v>
      </c>
      <c r="E66" s="84">
        <f>'Salary DATA'!CN64</f>
        <v>80953.747238179407</v>
      </c>
      <c r="F66" s="84">
        <f>'Salary DATA'!DO64</f>
        <v>60800.726166328597</v>
      </c>
      <c r="G66" s="290">
        <f>'Salary DATA'!EP64</f>
        <v>56161.965517241384</v>
      </c>
      <c r="H66" s="305">
        <f>(('Salary DATA'!AL64-'Salary DATA'!AG64)/'Salary DATA'!AG64)*100</f>
        <v>14.048092170127552</v>
      </c>
      <c r="I66" s="170">
        <f>(('Salary DATA'!BM64-'Salary DATA'!BH64)/'Salary DATA'!BH64)*100</f>
        <v>13.509022472247176</v>
      </c>
      <c r="J66" s="231">
        <f>(('Salary DATA'!CN64-'Salary DATA'!CI64)/'Salary DATA'!CI64)*100</f>
        <v>11.879378350196042</v>
      </c>
      <c r="K66" s="172">
        <f>(('Salary DATA'!DO64-'Salary DATA'!DJ64)/'Salary DATA'!DJ64)*100</f>
        <v>7.9844467875092766</v>
      </c>
      <c r="L66" s="212">
        <f>(('Salary DATA'!EP64-'Salary DATA'!EK64)/'Salary DATA'!EK64)*100</f>
        <v>14.195596867135112</v>
      </c>
    </row>
    <row r="67" spans="1:13">
      <c r="A67" s="173" t="s">
        <v>115</v>
      </c>
      <c r="B67" s="173"/>
      <c r="C67" s="289">
        <f>'Salary DATA'!AL65</f>
        <v>77452.464882943139</v>
      </c>
      <c r="D67" s="222">
        <f>'Salary DATA'!BM65</f>
        <v>107288.77470355731</v>
      </c>
      <c r="E67" s="144">
        <f>'Salary DATA'!CN65</f>
        <v>80692.766037735855</v>
      </c>
      <c r="F67" s="144">
        <f>'Salary DATA'!DO65</f>
        <v>61465.783132530123</v>
      </c>
      <c r="G67" s="289">
        <f>'Salary DATA'!EP65</f>
        <v>47431.243902439026</v>
      </c>
      <c r="H67" s="306">
        <f>(('Salary DATA'!AL65-'Salary DATA'!AG65)/'Salary DATA'!AG65)*100</f>
        <v>-0.51209396210536784</v>
      </c>
      <c r="I67" s="145">
        <f>(('Salary DATA'!BM65-'Salary DATA'!BH65)/'Salary DATA'!BH65)*100</f>
        <v>13.021527994162549</v>
      </c>
      <c r="J67" s="223">
        <f>(('Salary DATA'!CN65-'Salary DATA'!CI65)/'Salary DATA'!CI65)*100</f>
        <v>11.802867065170245</v>
      </c>
      <c r="K67" s="224">
        <f>(('Salary DATA'!DO65-'Salary DATA'!DJ65)/'Salary DATA'!DJ65)*100</f>
        <v>3.4509101150611392</v>
      </c>
      <c r="L67" s="233">
        <f>(('Salary DATA'!EN65-'Salary DATA'!EI65)/'Salary DATA'!EI65)*100</f>
        <v>19.037569476367587</v>
      </c>
    </row>
    <row r="68" spans="1:13" s="246" customFormat="1" ht="37.5" customHeight="1">
      <c r="A68" s="245" t="s">
        <v>133</v>
      </c>
      <c r="B68" s="324" t="s">
        <v>137</v>
      </c>
      <c r="C68" s="325"/>
      <c r="D68" s="325"/>
      <c r="E68" s="325"/>
      <c r="F68" s="325"/>
      <c r="G68" s="325"/>
      <c r="H68" s="325"/>
      <c r="I68" s="325"/>
      <c r="J68" s="325"/>
      <c r="K68" s="325"/>
      <c r="L68" s="325"/>
      <c r="M68" s="187"/>
    </row>
    <row r="69" spans="1:13" s="246" customFormat="1" ht="47.25" customHeight="1">
      <c r="A69" s="245"/>
      <c r="B69" s="324" t="s">
        <v>145</v>
      </c>
      <c r="C69" s="325"/>
      <c r="D69" s="325"/>
      <c r="E69" s="325"/>
      <c r="F69" s="325"/>
      <c r="G69" s="325"/>
      <c r="H69" s="325"/>
      <c r="I69" s="325"/>
      <c r="J69" s="325"/>
      <c r="K69" s="325"/>
      <c r="L69" s="325"/>
      <c r="M69" s="187"/>
    </row>
    <row r="70" spans="1:13" s="10" customFormat="1" ht="17.25" customHeight="1">
      <c r="A70" s="234" t="s">
        <v>134</v>
      </c>
      <c r="B70" s="235"/>
      <c r="C70" s="236"/>
      <c r="D70" s="235"/>
      <c r="E70" s="235"/>
      <c r="F70" s="235"/>
      <c r="G70" s="235"/>
      <c r="H70" s="192"/>
      <c r="I70" s="9"/>
      <c r="J70" s="9"/>
      <c r="K70" s="195"/>
      <c r="L70" s="192"/>
    </row>
    <row r="71" spans="1:13" s="10" customFormat="1" ht="15" customHeight="1">
      <c r="A71" s="237" t="s">
        <v>38</v>
      </c>
      <c r="B71" s="185" t="s">
        <v>63</v>
      </c>
      <c r="C71" s="238"/>
      <c r="D71" s="185"/>
      <c r="E71" s="185"/>
      <c r="F71" s="185"/>
      <c r="G71" s="239"/>
      <c r="I71" s="238"/>
      <c r="J71" s="240"/>
      <c r="K71" s="240"/>
    </row>
    <row r="72" spans="1:13" s="10" customFormat="1" ht="21.75" customHeight="1">
      <c r="A72" s="241"/>
      <c r="B72" s="248" t="s">
        <v>152</v>
      </c>
      <c r="C72" s="89"/>
      <c r="D72" s="87"/>
      <c r="E72" s="87"/>
      <c r="F72" s="87"/>
      <c r="G72" s="242"/>
      <c r="H72" s="241"/>
      <c r="I72" s="89"/>
      <c r="J72" s="183"/>
      <c r="K72" s="183"/>
      <c r="L72" s="241"/>
    </row>
    <row r="73" spans="1:13">
      <c r="L73" s="191" t="s">
        <v>148</v>
      </c>
    </row>
    <row r="74" spans="1:13">
      <c r="B74" s="190"/>
      <c r="C74" s="189"/>
      <c r="D74" s="190"/>
      <c r="E74" s="190"/>
      <c r="F74" s="190"/>
      <c r="H74" s="190"/>
      <c r="J74" s="189"/>
      <c r="K74" s="189"/>
      <c r="L74" s="190"/>
    </row>
    <row r="75" spans="1:13">
      <c r="B75" s="190"/>
      <c r="C75" s="189"/>
      <c r="D75" s="190"/>
      <c r="E75" s="190"/>
      <c r="F75" s="190"/>
      <c r="H75" s="190"/>
      <c r="J75" s="189"/>
      <c r="K75" s="189"/>
      <c r="L75" s="190"/>
    </row>
    <row r="76" spans="1:13">
      <c r="B76" s="190"/>
      <c r="C76" s="189"/>
      <c r="D76" s="190"/>
      <c r="E76" s="190"/>
      <c r="F76" s="190"/>
      <c r="H76" s="190"/>
      <c r="J76" s="189"/>
      <c r="K76" s="189"/>
      <c r="L76" s="190"/>
    </row>
    <row r="77" spans="1:13">
      <c r="B77" s="190"/>
      <c r="C77" s="189"/>
      <c r="D77" s="190"/>
      <c r="E77" s="190"/>
      <c r="F77" s="190"/>
      <c r="H77" s="190"/>
      <c r="J77" s="189"/>
      <c r="K77" s="189"/>
      <c r="L77" s="190"/>
    </row>
    <row r="78" spans="1:13" ht="9.9499999999999993" customHeight="1">
      <c r="C78" s="189"/>
      <c r="D78" s="190"/>
      <c r="E78" s="190"/>
      <c r="F78" s="190"/>
      <c r="H78" s="190"/>
      <c r="K78" s="189"/>
      <c r="L78" s="190"/>
    </row>
    <row r="79" spans="1:13" ht="9.9499999999999993" customHeight="1">
      <c r="C79" s="189"/>
      <c r="D79" s="190"/>
      <c r="E79" s="190"/>
      <c r="F79" s="190"/>
      <c r="H79" s="190"/>
      <c r="K79" s="189"/>
      <c r="L79" s="190"/>
    </row>
    <row r="80" spans="1:13" ht="9.9499999999999993" customHeight="1">
      <c r="B80" s="190"/>
      <c r="C80" s="189"/>
      <c r="D80" s="190"/>
      <c r="E80" s="190"/>
      <c r="F80" s="190"/>
    </row>
    <row r="81" spans="1:251" ht="9.9499999999999993" customHeight="1">
      <c r="B81" s="243"/>
      <c r="C81" s="244"/>
      <c r="D81" s="243"/>
      <c r="E81" s="243"/>
      <c r="F81" s="243"/>
      <c r="G81" s="243"/>
      <c r="H81" s="243"/>
      <c r="I81" s="244"/>
      <c r="J81" s="244"/>
      <c r="K81" s="244"/>
      <c r="L81" s="243"/>
      <c r="M81" s="243"/>
      <c r="N81" s="243"/>
      <c r="O81" s="243"/>
      <c r="P81" s="243"/>
      <c r="Q81" s="243"/>
      <c r="R81" s="243"/>
      <c r="S81" s="243"/>
      <c r="T81" s="243"/>
      <c r="U81" s="243"/>
      <c r="V81" s="243"/>
      <c r="W81" s="243"/>
      <c r="X81" s="243"/>
      <c r="Y81" s="243"/>
      <c r="Z81" s="243"/>
      <c r="AA81" s="243"/>
      <c r="AB81" s="243"/>
      <c r="AC81" s="243"/>
      <c r="AD81" s="243"/>
      <c r="AE81" s="243"/>
      <c r="AF81" s="243"/>
      <c r="AG81" s="243"/>
      <c r="AH81" s="243"/>
      <c r="AI81" s="243"/>
      <c r="AJ81" s="243"/>
      <c r="AK81" s="243"/>
      <c r="AL81" s="243"/>
      <c r="AM81" s="243"/>
      <c r="AN81" s="243"/>
      <c r="AO81" s="243"/>
      <c r="AP81" s="243"/>
      <c r="AQ81" s="243"/>
      <c r="AR81" s="243"/>
      <c r="AS81" s="243"/>
      <c r="AT81" s="243"/>
      <c r="AU81" s="243"/>
      <c r="AV81" s="243"/>
      <c r="AW81" s="243"/>
      <c r="AX81" s="243"/>
      <c r="AY81" s="243"/>
      <c r="AZ81" s="243"/>
      <c r="BA81" s="243"/>
      <c r="BB81" s="243"/>
      <c r="BC81" s="243"/>
      <c r="BD81" s="243"/>
      <c r="BE81" s="243"/>
      <c r="BF81" s="243"/>
      <c r="BG81" s="243"/>
      <c r="BH81" s="243"/>
      <c r="BI81" s="243"/>
      <c r="BJ81" s="243"/>
      <c r="BK81" s="243"/>
      <c r="BL81" s="243"/>
      <c r="BM81" s="243"/>
      <c r="BN81" s="243"/>
      <c r="BO81" s="243"/>
      <c r="BP81" s="243"/>
      <c r="BQ81" s="243"/>
      <c r="BR81" s="243"/>
      <c r="BS81" s="243"/>
      <c r="BT81" s="243"/>
      <c r="BU81" s="243"/>
      <c r="BV81" s="243"/>
      <c r="BW81" s="243"/>
      <c r="BX81" s="243"/>
      <c r="BY81" s="243"/>
      <c r="BZ81" s="243"/>
      <c r="CA81" s="243"/>
      <c r="CB81" s="243"/>
      <c r="CC81" s="243"/>
      <c r="CD81" s="243"/>
      <c r="CE81" s="243"/>
      <c r="CF81" s="243"/>
      <c r="CG81" s="243"/>
      <c r="CH81" s="243"/>
      <c r="CI81" s="243"/>
      <c r="CJ81" s="243"/>
      <c r="CK81" s="243"/>
      <c r="CL81" s="243"/>
      <c r="CM81" s="243"/>
      <c r="CN81" s="243"/>
      <c r="CO81" s="243"/>
      <c r="CP81" s="243"/>
      <c r="CQ81" s="243"/>
      <c r="CR81" s="243"/>
      <c r="CS81" s="243"/>
      <c r="CT81" s="243"/>
      <c r="CU81" s="243"/>
      <c r="CV81" s="243"/>
      <c r="CW81" s="243"/>
      <c r="CX81" s="243"/>
      <c r="CY81" s="243"/>
      <c r="CZ81" s="243"/>
      <c r="DA81" s="243"/>
      <c r="DB81" s="243"/>
      <c r="DC81" s="243"/>
      <c r="DD81" s="243"/>
      <c r="DE81" s="243"/>
      <c r="DF81" s="243"/>
      <c r="DG81" s="243"/>
      <c r="DH81" s="243"/>
      <c r="DI81" s="243"/>
      <c r="DJ81" s="243"/>
      <c r="DK81" s="243"/>
      <c r="DL81" s="243"/>
      <c r="DM81" s="243"/>
      <c r="DN81" s="243"/>
      <c r="DO81" s="243"/>
      <c r="DP81" s="243"/>
      <c r="DQ81" s="243"/>
      <c r="DR81" s="243"/>
      <c r="DS81" s="243"/>
      <c r="DT81" s="243"/>
      <c r="DU81" s="243"/>
      <c r="DV81" s="243"/>
      <c r="DW81" s="243"/>
      <c r="DX81" s="243"/>
      <c r="DY81" s="243"/>
      <c r="DZ81" s="243"/>
      <c r="EA81" s="243"/>
      <c r="EB81" s="243"/>
      <c r="EC81" s="243"/>
      <c r="ED81" s="243"/>
      <c r="EE81" s="243"/>
      <c r="EF81" s="243"/>
      <c r="EG81" s="243"/>
      <c r="EH81" s="243"/>
      <c r="EI81" s="243"/>
      <c r="EJ81" s="243"/>
      <c r="EK81" s="243"/>
      <c r="EL81" s="243"/>
      <c r="EM81" s="243"/>
      <c r="EN81" s="243"/>
      <c r="EO81" s="243"/>
      <c r="EP81" s="243"/>
      <c r="EQ81" s="243"/>
      <c r="ER81" s="243"/>
      <c r="ES81" s="243"/>
      <c r="ET81" s="243"/>
      <c r="EU81" s="243"/>
      <c r="EV81" s="243"/>
      <c r="EW81" s="243"/>
      <c r="EX81" s="243"/>
      <c r="EY81" s="243"/>
      <c r="EZ81" s="243"/>
      <c r="FA81" s="243"/>
      <c r="FB81" s="243"/>
      <c r="FC81" s="243"/>
      <c r="FD81" s="243"/>
      <c r="FE81" s="243"/>
      <c r="FF81" s="243"/>
      <c r="FG81" s="243"/>
      <c r="FH81" s="243"/>
      <c r="FI81" s="243"/>
      <c r="FJ81" s="243"/>
      <c r="FK81" s="243"/>
      <c r="FL81" s="243"/>
      <c r="FM81" s="243"/>
      <c r="FN81" s="243"/>
      <c r="FO81" s="243"/>
      <c r="FP81" s="243"/>
      <c r="FQ81" s="243"/>
      <c r="FR81" s="243"/>
      <c r="FS81" s="243"/>
      <c r="FT81" s="243"/>
      <c r="FU81" s="243"/>
      <c r="FV81" s="243"/>
      <c r="FW81" s="243"/>
      <c r="FX81" s="243"/>
      <c r="FY81" s="243"/>
      <c r="FZ81" s="243"/>
      <c r="GA81" s="243"/>
      <c r="GB81" s="243"/>
      <c r="GC81" s="243"/>
      <c r="GD81" s="243"/>
      <c r="GE81" s="243"/>
      <c r="GF81" s="243"/>
      <c r="GG81" s="243"/>
      <c r="GH81" s="243"/>
      <c r="GI81" s="243"/>
      <c r="GJ81" s="243"/>
      <c r="GK81" s="243"/>
      <c r="GL81" s="243"/>
      <c r="GM81" s="243"/>
      <c r="GN81" s="243"/>
      <c r="GO81" s="243"/>
      <c r="GP81" s="243"/>
      <c r="GQ81" s="243"/>
      <c r="GR81" s="243"/>
      <c r="GS81" s="243"/>
      <c r="GT81" s="243"/>
      <c r="GU81" s="243"/>
      <c r="GV81" s="243"/>
      <c r="GW81" s="243"/>
      <c r="GX81" s="243"/>
      <c r="GY81" s="243"/>
      <c r="GZ81" s="243"/>
      <c r="HA81" s="243"/>
      <c r="HB81" s="243"/>
      <c r="HC81" s="243"/>
      <c r="HD81" s="243"/>
      <c r="HE81" s="243"/>
      <c r="HF81" s="243"/>
      <c r="HG81" s="243"/>
      <c r="HH81" s="243"/>
      <c r="HI81" s="243"/>
      <c r="HJ81" s="243"/>
      <c r="HK81" s="243"/>
      <c r="HL81" s="243"/>
      <c r="HM81" s="243"/>
      <c r="HN81" s="243"/>
      <c r="HO81" s="243"/>
      <c r="HP81" s="243"/>
      <c r="HQ81" s="243"/>
      <c r="HR81" s="243"/>
      <c r="HS81" s="243"/>
      <c r="HT81" s="243"/>
      <c r="HU81" s="243"/>
      <c r="HV81" s="243"/>
      <c r="HW81" s="243"/>
      <c r="HX81" s="243"/>
      <c r="HY81" s="243"/>
      <c r="HZ81" s="243"/>
      <c r="IA81" s="243"/>
      <c r="IB81" s="243"/>
      <c r="IC81" s="243"/>
      <c r="ID81" s="243"/>
      <c r="IE81" s="243"/>
      <c r="IF81" s="243"/>
      <c r="IG81" s="243"/>
      <c r="IH81" s="243"/>
      <c r="II81" s="243"/>
      <c r="IJ81" s="243"/>
      <c r="IK81" s="243"/>
      <c r="IL81" s="243"/>
      <c r="IM81" s="243"/>
      <c r="IN81" s="243"/>
      <c r="IO81" s="243"/>
      <c r="IP81" s="243"/>
      <c r="IQ81" s="243"/>
    </row>
    <row r="82" spans="1:251" ht="9.9499999999999993" customHeight="1">
      <c r="B82" s="1"/>
      <c r="C82" s="6"/>
      <c r="D82" s="1"/>
      <c r="E82" s="1"/>
      <c r="F82" s="1"/>
      <c r="G82" s="1"/>
      <c r="H82" s="1"/>
      <c r="I82" s="6"/>
      <c r="J82" s="6"/>
      <c r="K82" s="6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</row>
    <row r="83" spans="1:251" ht="9.9499999999999993" customHeight="1">
      <c r="B83" s="1"/>
      <c r="C83" s="6"/>
      <c r="D83" s="1"/>
      <c r="E83" s="1"/>
      <c r="F83" s="1"/>
      <c r="G83" s="1"/>
      <c r="H83" s="1"/>
      <c r="I83" s="6"/>
      <c r="J83" s="6"/>
      <c r="K83" s="6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</row>
    <row r="84" spans="1:251" ht="9.9499999999999993" customHeight="1">
      <c r="B84" s="1"/>
      <c r="C84" s="6"/>
      <c r="D84" s="1"/>
      <c r="E84" s="1"/>
      <c r="F84" s="1"/>
      <c r="G84" s="1"/>
      <c r="H84" s="1"/>
      <c r="I84" s="6"/>
      <c r="J84" s="6"/>
      <c r="K84" s="6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</row>
    <row r="85" spans="1:251" ht="9.9499999999999993" customHeight="1">
      <c r="B85" s="1"/>
      <c r="C85" s="6"/>
      <c r="D85" s="1"/>
      <c r="E85" s="1"/>
      <c r="F85" s="1"/>
      <c r="G85" s="1"/>
      <c r="H85" s="1"/>
      <c r="I85" s="6"/>
      <c r="J85" s="6"/>
      <c r="K85" s="6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</row>
    <row r="86" spans="1:251" ht="9.9499999999999993" customHeight="1">
      <c r="B86" s="1"/>
      <c r="C86" s="6"/>
      <c r="D86" s="1"/>
      <c r="E86" s="1"/>
      <c r="F86" s="1"/>
      <c r="G86" s="1"/>
      <c r="H86" s="1"/>
      <c r="I86" s="6"/>
      <c r="J86" s="6"/>
      <c r="K86" s="6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</row>
    <row r="87" spans="1:251" ht="9.9499999999999993" customHeight="1">
      <c r="B87" s="1"/>
      <c r="C87" s="6"/>
      <c r="D87" s="1"/>
      <c r="E87" s="1"/>
      <c r="F87" s="1"/>
      <c r="G87" s="1"/>
      <c r="H87" s="1"/>
      <c r="I87" s="6"/>
      <c r="J87" s="6"/>
      <c r="K87" s="6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</row>
    <row r="88" spans="1:251" ht="9.9499999999999993" customHeight="1">
      <c r="B88" s="1"/>
      <c r="C88" s="6"/>
      <c r="D88" s="1"/>
      <c r="E88" s="1"/>
      <c r="F88" s="1"/>
      <c r="G88" s="1"/>
      <c r="H88" s="1"/>
      <c r="I88" s="6"/>
      <c r="J88" s="6"/>
      <c r="K88" s="6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</row>
    <row r="89" spans="1:251" ht="9.9499999999999993" customHeight="1">
      <c r="B89" s="1"/>
      <c r="C89" s="6"/>
      <c r="D89" s="1"/>
      <c r="E89" s="1"/>
      <c r="F89" s="1"/>
      <c r="G89" s="1"/>
      <c r="H89" s="1"/>
      <c r="I89" s="6"/>
      <c r="J89" s="6"/>
      <c r="K89" s="6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</row>
    <row r="90" spans="1:251" ht="9.9499999999999993" customHeight="1">
      <c r="B90" s="1"/>
      <c r="C90" s="6"/>
      <c r="D90" s="1"/>
      <c r="E90" s="1"/>
      <c r="F90" s="1"/>
      <c r="G90" s="1"/>
      <c r="H90" s="1"/>
      <c r="I90" s="6"/>
      <c r="J90" s="6"/>
      <c r="K90" s="6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</row>
    <row r="91" spans="1:251" ht="9.9499999999999993" customHeight="1">
      <c r="B91" s="1"/>
      <c r="C91" s="6"/>
      <c r="D91" s="1"/>
      <c r="E91" s="1"/>
      <c r="F91" s="1"/>
      <c r="G91" s="1"/>
      <c r="H91" s="1"/>
      <c r="I91" s="6"/>
      <c r="J91" s="6"/>
      <c r="K91" s="6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</row>
    <row r="92" spans="1:251" ht="9.9499999999999993" customHeight="1">
      <c r="B92" s="1"/>
      <c r="C92" s="6"/>
      <c r="D92" s="1"/>
      <c r="E92" s="1"/>
      <c r="F92" s="1"/>
      <c r="G92" s="1"/>
      <c r="H92" s="1"/>
      <c r="I92" s="6"/>
      <c r="J92" s="6"/>
      <c r="K92" s="6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</row>
    <row r="93" spans="1:251" ht="9.9499999999999993" customHeight="1">
      <c r="A93" s="1"/>
      <c r="B93" s="1"/>
      <c r="C93" s="6"/>
      <c r="D93" s="1"/>
      <c r="E93" s="1"/>
      <c r="F93" s="1"/>
      <c r="G93" s="1"/>
      <c r="H93" s="1"/>
      <c r="I93" s="6"/>
      <c r="J93" s="6"/>
      <c r="K93" s="6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</row>
    <row r="94" spans="1:251" ht="9.9499999999999993" customHeight="1">
      <c r="A94" s="1"/>
      <c r="B94" s="1"/>
      <c r="C94" s="6"/>
      <c r="D94" s="1"/>
      <c r="E94" s="1"/>
      <c r="F94" s="1"/>
      <c r="G94" s="1"/>
      <c r="H94" s="1"/>
      <c r="I94" s="6"/>
      <c r="J94" s="6"/>
      <c r="K94" s="6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</row>
    <row r="95" spans="1:251" ht="9.9499999999999993" customHeight="1">
      <c r="A95" s="1"/>
      <c r="B95" s="1"/>
      <c r="C95" s="6"/>
      <c r="D95" s="1"/>
      <c r="E95" s="1"/>
      <c r="F95" s="1"/>
      <c r="G95" s="1"/>
      <c r="H95" s="1"/>
      <c r="I95" s="6"/>
      <c r="J95" s="6"/>
      <c r="K95" s="6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</row>
    <row r="96" spans="1:251" ht="9.9499999999999993" customHeight="1">
      <c r="A96" s="1"/>
      <c r="B96" s="1"/>
      <c r="C96" s="6"/>
      <c r="D96" s="1"/>
      <c r="E96" s="1"/>
      <c r="F96" s="1"/>
      <c r="G96" s="1"/>
      <c r="H96" s="1"/>
      <c r="I96" s="6"/>
      <c r="J96" s="6"/>
      <c r="K96" s="6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</row>
    <row r="97" spans="1:251" ht="9.9499999999999993" customHeight="1">
      <c r="A97" s="1"/>
      <c r="B97" s="1"/>
      <c r="C97" s="6"/>
      <c r="D97" s="1"/>
      <c r="E97" s="1"/>
      <c r="F97" s="1"/>
      <c r="G97" s="1"/>
      <c r="H97" s="1"/>
      <c r="I97" s="6"/>
      <c r="J97" s="6"/>
      <c r="K97" s="6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</row>
    <row r="98" spans="1:251" ht="9.9499999999999993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</row>
  </sheetData>
  <mergeCells count="2">
    <mergeCell ref="B68:L68"/>
    <mergeCell ref="B69:L69"/>
  </mergeCells>
  <printOptions horizontalCentered="1"/>
  <pageMargins left="0.5" right="0.5" top="0.49" bottom="0.56999999999999995" header="0.5" footer="0.28000000000000003"/>
  <pageSetup scale="72" orientation="portrait" r:id="rId1"/>
  <headerFooter alignWithMargins="0">
    <oddFooter>&amp;L&amp;"Arial,Regular"&amp;8SREB Fact Book&amp;R&amp;"Arial,Regular"&amp;8&amp;D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00FF"/>
  </sheetPr>
  <dimension ref="A1:EP68"/>
  <sheetViews>
    <sheetView zoomScale="90" zoomScaleNormal="90" workbookViewId="0">
      <pane xSplit="1" ySplit="5" topLeftCell="AB6" activePane="bottomRight" state="frozen"/>
      <selection pane="topRight" activeCell="B1" sqref="B1"/>
      <selection pane="bottomLeft" activeCell="A6" sqref="A6"/>
      <selection pane="bottomRight" activeCell="AJ25" sqref="AJ25"/>
    </sheetView>
  </sheetViews>
  <sheetFormatPr defaultColWidth="9.7109375" defaultRowHeight="12.75"/>
  <cols>
    <col min="1" max="1" width="17.5703125" style="20" customWidth="1"/>
    <col min="2" max="12" width="8.140625" style="20" customWidth="1"/>
    <col min="13" max="17" width="8.7109375" style="20" customWidth="1"/>
    <col min="18" max="18" width="9.5703125" style="20" customWidth="1"/>
    <col min="19" max="23" width="8.7109375" style="20" customWidth="1"/>
    <col min="24" max="27" width="8.7109375" style="33" customWidth="1"/>
    <col min="28" max="38" width="8.85546875" style="33" customWidth="1"/>
    <col min="39" max="44" width="8.7109375" style="20" customWidth="1"/>
    <col min="45" max="45" width="9" style="20" customWidth="1"/>
    <col min="46" max="47" width="8.7109375" style="20" customWidth="1"/>
    <col min="48" max="50" width="9.140625" style="20" customWidth="1"/>
    <col min="51" max="55" width="9.140625" style="33" customWidth="1"/>
    <col min="56" max="58" width="8.85546875" style="33" customWidth="1"/>
    <col min="59" max="59" width="9.7109375" style="33" customWidth="1"/>
    <col min="60" max="60" width="10.140625" style="33" customWidth="1"/>
    <col min="61" max="61" width="10.28515625" style="33" customWidth="1"/>
    <col min="62" max="62" width="9.85546875" style="33" customWidth="1"/>
    <col min="63" max="65" width="9.42578125" style="33" customWidth="1"/>
    <col min="66" max="66" width="8.7109375" style="20" bestFit="1" customWidth="1"/>
    <col min="67" max="71" width="8.7109375" style="20" customWidth="1"/>
    <col min="72" max="72" width="9.140625" style="20" customWidth="1"/>
    <col min="73" max="74" width="8.7109375" style="20" customWidth="1"/>
    <col min="75" max="77" width="9.140625" style="20" customWidth="1"/>
    <col min="78" max="82" width="9.140625" style="33" customWidth="1"/>
    <col min="83" max="92" width="8.85546875" style="33" customWidth="1"/>
    <col min="93" max="93" width="8.7109375" style="20" bestFit="1" customWidth="1"/>
    <col min="94" max="98" width="8.7109375" style="20" customWidth="1"/>
    <col min="99" max="99" width="9.140625" style="20" customWidth="1"/>
    <col min="100" max="101" width="8.7109375" style="20" customWidth="1"/>
    <col min="102" max="104" width="9.140625" style="20" customWidth="1"/>
    <col min="105" max="109" width="9.140625" style="33" customWidth="1"/>
    <col min="110" max="119" width="8.85546875" style="33" customWidth="1"/>
    <col min="120" max="120" width="8.7109375" style="20" bestFit="1" customWidth="1"/>
    <col min="121" max="125" width="8.7109375" style="20" customWidth="1"/>
    <col min="126" max="126" width="9.28515625" style="20" customWidth="1"/>
    <col min="127" max="128" width="8.7109375" style="20" customWidth="1"/>
    <col min="129" max="129" width="9" style="20" customWidth="1"/>
    <col min="130" max="131" width="8.7109375" style="20" customWidth="1"/>
    <col min="132" max="133" width="9.42578125" style="20" customWidth="1"/>
    <col min="134" max="136" width="8.7109375" style="20" customWidth="1"/>
    <col min="137" max="141" width="8.85546875" style="33" customWidth="1"/>
    <col min="142" max="142" width="8.85546875" style="9" customWidth="1"/>
    <col min="143" max="146" width="8.85546875" style="33" customWidth="1"/>
    <col min="147" max="149" width="8.7109375" style="20" customWidth="1"/>
    <col min="150" max="16384" width="9.7109375" style="20"/>
  </cols>
  <sheetData>
    <row r="1" spans="1:146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G1" s="19"/>
      <c r="EH1" s="19"/>
      <c r="EI1" s="19"/>
      <c r="EJ1" s="19"/>
      <c r="EK1" s="19"/>
      <c r="EL1" s="70"/>
      <c r="EM1" s="19"/>
      <c r="EN1" s="19"/>
      <c r="EO1" s="19"/>
      <c r="EP1" s="19"/>
    </row>
    <row r="2" spans="1:146">
      <c r="A2" s="17" t="s">
        <v>61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8"/>
      <c r="T2" s="18"/>
      <c r="U2" s="18"/>
      <c r="V2" s="18"/>
      <c r="W2" s="18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34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G2" s="19"/>
      <c r="EH2" s="19"/>
      <c r="EI2" s="19"/>
      <c r="EJ2" s="19"/>
      <c r="EK2" s="19"/>
      <c r="EL2" s="70"/>
      <c r="EM2" s="19"/>
      <c r="EN2" s="19"/>
      <c r="EO2" s="19"/>
      <c r="EP2" s="19"/>
    </row>
    <row r="3" spans="1:146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34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G3" s="19"/>
      <c r="EH3" s="19"/>
      <c r="EI3" s="19"/>
      <c r="EJ3" s="19"/>
      <c r="EK3" s="19"/>
      <c r="EL3" s="70"/>
      <c r="EM3" s="19"/>
      <c r="EN3" s="19"/>
      <c r="EO3" s="19"/>
      <c r="EP3" s="19"/>
    </row>
    <row r="4" spans="1:146">
      <c r="A4" s="18"/>
      <c r="B4" s="21" t="s">
        <v>1</v>
      </c>
      <c r="C4" s="22"/>
      <c r="D4" s="22"/>
      <c r="E4" s="22"/>
      <c r="F4" s="22"/>
      <c r="G4" s="22"/>
      <c r="H4" s="22"/>
      <c r="I4" s="22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4" t="s">
        <v>2</v>
      </c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64" t="s">
        <v>3</v>
      </c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64" t="s">
        <v>4</v>
      </c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5" t="s">
        <v>5</v>
      </c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71"/>
      <c r="EM4" s="23"/>
      <c r="EN4" s="23"/>
      <c r="EO4" s="23"/>
      <c r="EP4" s="23"/>
    </row>
    <row r="5" spans="1:146">
      <c r="A5" s="76"/>
      <c r="B5" s="26" t="s">
        <v>43</v>
      </c>
      <c r="C5" s="26" t="s">
        <v>45</v>
      </c>
      <c r="D5" s="26" t="s">
        <v>46</v>
      </c>
      <c r="E5" s="26" t="s">
        <v>47</v>
      </c>
      <c r="F5" s="26" t="s">
        <v>48</v>
      </c>
      <c r="G5" s="26" t="s">
        <v>49</v>
      </c>
      <c r="H5" s="26" t="s">
        <v>6</v>
      </c>
      <c r="I5" s="26" t="s">
        <v>50</v>
      </c>
      <c r="J5" s="26" t="s">
        <v>51</v>
      </c>
      <c r="K5" s="26" t="s">
        <v>52</v>
      </c>
      <c r="L5" s="26" t="s">
        <v>53</v>
      </c>
      <c r="M5" s="27" t="s">
        <v>7</v>
      </c>
      <c r="N5" s="28" t="s">
        <v>8</v>
      </c>
      <c r="O5" s="28" t="s">
        <v>9</v>
      </c>
      <c r="P5" s="28" t="s">
        <v>39</v>
      </c>
      <c r="Q5" s="28" t="s">
        <v>10</v>
      </c>
      <c r="R5" s="28" t="s">
        <v>11</v>
      </c>
      <c r="S5" s="28" t="s">
        <v>12</v>
      </c>
      <c r="T5" s="28" t="s">
        <v>13</v>
      </c>
      <c r="U5" s="28" t="s">
        <v>14</v>
      </c>
      <c r="V5" s="28" t="s">
        <v>34</v>
      </c>
      <c r="W5" s="28" t="s">
        <v>40</v>
      </c>
      <c r="X5" s="28" t="s">
        <v>41</v>
      </c>
      <c r="Y5" s="28" t="s">
        <v>42</v>
      </c>
      <c r="Z5" s="28" t="s">
        <v>59</v>
      </c>
      <c r="AA5" s="28" t="s">
        <v>60</v>
      </c>
      <c r="AB5" s="28" t="s">
        <v>62</v>
      </c>
      <c r="AC5" s="28" t="s">
        <v>65</v>
      </c>
      <c r="AD5" s="28" t="s">
        <v>68</v>
      </c>
      <c r="AE5" s="259" t="s">
        <v>69</v>
      </c>
      <c r="AF5" s="28" t="s">
        <v>70</v>
      </c>
      <c r="AG5" s="315" t="s">
        <v>72</v>
      </c>
      <c r="AH5" s="28" t="s">
        <v>77</v>
      </c>
      <c r="AI5" s="28" t="s">
        <v>126</v>
      </c>
      <c r="AJ5" s="28" t="s">
        <v>132</v>
      </c>
      <c r="AK5" s="28" t="s">
        <v>138</v>
      </c>
      <c r="AL5" s="28" t="s">
        <v>146</v>
      </c>
      <c r="AM5" s="29" t="s">
        <v>6</v>
      </c>
      <c r="AN5" s="28" t="s">
        <v>7</v>
      </c>
      <c r="AO5" s="28" t="s">
        <v>8</v>
      </c>
      <c r="AP5" s="28" t="s">
        <v>9</v>
      </c>
      <c r="AQ5" s="28" t="s">
        <v>39</v>
      </c>
      <c r="AR5" s="28" t="s">
        <v>10</v>
      </c>
      <c r="AS5" s="28" t="s">
        <v>11</v>
      </c>
      <c r="AT5" s="28" t="s">
        <v>12</v>
      </c>
      <c r="AU5" s="28" t="s">
        <v>13</v>
      </c>
      <c r="AV5" s="28" t="s">
        <v>14</v>
      </c>
      <c r="AW5" s="28" t="s">
        <v>34</v>
      </c>
      <c r="AX5" s="28" t="s">
        <v>40</v>
      </c>
      <c r="AY5" s="28" t="s">
        <v>41</v>
      </c>
      <c r="AZ5" s="28" t="s">
        <v>42</v>
      </c>
      <c r="BA5" s="28" t="s">
        <v>59</v>
      </c>
      <c r="BB5" s="28" t="s">
        <v>60</v>
      </c>
      <c r="BC5" s="28" t="s">
        <v>62</v>
      </c>
      <c r="BD5" s="28" t="s">
        <v>65</v>
      </c>
      <c r="BE5" s="28" t="s">
        <v>68</v>
      </c>
      <c r="BF5" s="28" t="s">
        <v>69</v>
      </c>
      <c r="BG5" s="280" t="s">
        <v>70</v>
      </c>
      <c r="BH5" s="28" t="s">
        <v>72</v>
      </c>
      <c r="BI5" s="28" t="s">
        <v>77</v>
      </c>
      <c r="BJ5" s="28" t="s">
        <v>126</v>
      </c>
      <c r="BK5" s="28" t="s">
        <v>132</v>
      </c>
      <c r="BL5" s="28" t="s">
        <v>138</v>
      </c>
      <c r="BM5" s="28" t="s">
        <v>146</v>
      </c>
      <c r="BN5" s="29" t="s">
        <v>6</v>
      </c>
      <c r="BO5" s="28" t="s">
        <v>7</v>
      </c>
      <c r="BP5" s="28" t="s">
        <v>8</v>
      </c>
      <c r="BQ5" s="28" t="s">
        <v>9</v>
      </c>
      <c r="BR5" s="28" t="s">
        <v>39</v>
      </c>
      <c r="BS5" s="28" t="s">
        <v>10</v>
      </c>
      <c r="BT5" s="28" t="s">
        <v>11</v>
      </c>
      <c r="BU5" s="28" t="s">
        <v>12</v>
      </c>
      <c r="BV5" s="28" t="s">
        <v>13</v>
      </c>
      <c r="BW5" s="28" t="s">
        <v>14</v>
      </c>
      <c r="BX5" s="28" t="s">
        <v>34</v>
      </c>
      <c r="BY5" s="28" t="s">
        <v>40</v>
      </c>
      <c r="BZ5" s="28" t="s">
        <v>41</v>
      </c>
      <c r="CA5" s="28" t="s">
        <v>42</v>
      </c>
      <c r="CB5" s="28" t="s">
        <v>59</v>
      </c>
      <c r="CC5" s="28" t="s">
        <v>60</v>
      </c>
      <c r="CD5" s="28" t="s">
        <v>62</v>
      </c>
      <c r="CE5" s="28" t="s">
        <v>65</v>
      </c>
      <c r="CF5" s="28" t="s">
        <v>68</v>
      </c>
      <c r="CG5" s="28" t="s">
        <v>69</v>
      </c>
      <c r="CH5" s="280" t="s">
        <v>70</v>
      </c>
      <c r="CI5" s="28" t="s">
        <v>72</v>
      </c>
      <c r="CJ5" s="28" t="s">
        <v>77</v>
      </c>
      <c r="CK5" s="28" t="s">
        <v>126</v>
      </c>
      <c r="CL5" s="28" t="s">
        <v>132</v>
      </c>
      <c r="CM5" s="28" t="s">
        <v>138</v>
      </c>
      <c r="CN5" s="28" t="s">
        <v>146</v>
      </c>
      <c r="CO5" s="29" t="s">
        <v>6</v>
      </c>
      <c r="CP5" s="28" t="s">
        <v>7</v>
      </c>
      <c r="CQ5" s="28" t="s">
        <v>8</v>
      </c>
      <c r="CR5" s="28" t="s">
        <v>9</v>
      </c>
      <c r="CS5" s="28" t="s">
        <v>39</v>
      </c>
      <c r="CT5" s="28" t="s">
        <v>10</v>
      </c>
      <c r="CU5" s="28" t="s">
        <v>11</v>
      </c>
      <c r="CV5" s="28" t="s">
        <v>12</v>
      </c>
      <c r="CW5" s="28" t="s">
        <v>13</v>
      </c>
      <c r="CX5" s="28" t="s">
        <v>14</v>
      </c>
      <c r="CY5" s="28" t="s">
        <v>34</v>
      </c>
      <c r="CZ5" s="28" t="s">
        <v>40</v>
      </c>
      <c r="DA5" s="28" t="s">
        <v>41</v>
      </c>
      <c r="DB5" s="28" t="s">
        <v>42</v>
      </c>
      <c r="DC5" s="28" t="s">
        <v>59</v>
      </c>
      <c r="DD5" s="28" t="s">
        <v>60</v>
      </c>
      <c r="DE5" s="28" t="s">
        <v>62</v>
      </c>
      <c r="DF5" s="28" t="s">
        <v>65</v>
      </c>
      <c r="DG5" s="28" t="s">
        <v>68</v>
      </c>
      <c r="DH5" s="28" t="s">
        <v>69</v>
      </c>
      <c r="DI5" s="280" t="s">
        <v>70</v>
      </c>
      <c r="DJ5" s="28" t="s">
        <v>72</v>
      </c>
      <c r="DK5" s="28" t="s">
        <v>77</v>
      </c>
      <c r="DL5" s="28" t="s">
        <v>126</v>
      </c>
      <c r="DM5" s="28" t="s">
        <v>132</v>
      </c>
      <c r="DN5" s="28" t="s">
        <v>138</v>
      </c>
      <c r="DO5" s="28" t="s">
        <v>146</v>
      </c>
      <c r="DP5" s="30" t="s">
        <v>6</v>
      </c>
      <c r="DQ5" s="28" t="s">
        <v>7</v>
      </c>
      <c r="DR5" s="28" t="s">
        <v>8</v>
      </c>
      <c r="DS5" s="28" t="s">
        <v>9</v>
      </c>
      <c r="DT5" s="28" t="s">
        <v>39</v>
      </c>
      <c r="DU5" s="28" t="s">
        <v>10</v>
      </c>
      <c r="DV5" s="28" t="s">
        <v>11</v>
      </c>
      <c r="DW5" s="28" t="s">
        <v>12</v>
      </c>
      <c r="DX5" s="28" t="s">
        <v>13</v>
      </c>
      <c r="DY5" s="28" t="s">
        <v>14</v>
      </c>
      <c r="DZ5" s="28" t="s">
        <v>34</v>
      </c>
      <c r="EA5" s="28" t="s">
        <v>40</v>
      </c>
      <c r="EB5" s="28" t="s">
        <v>41</v>
      </c>
      <c r="EC5" s="28" t="s">
        <v>42</v>
      </c>
      <c r="ED5" s="28" t="s">
        <v>59</v>
      </c>
      <c r="EE5" s="28" t="s">
        <v>60</v>
      </c>
      <c r="EF5" s="28" t="s">
        <v>62</v>
      </c>
      <c r="EG5" s="28" t="s">
        <v>65</v>
      </c>
      <c r="EH5" s="28" t="s">
        <v>68</v>
      </c>
      <c r="EI5" s="28" t="s">
        <v>69</v>
      </c>
      <c r="EJ5" s="280" t="s">
        <v>70</v>
      </c>
      <c r="EK5" s="28" t="s">
        <v>72</v>
      </c>
      <c r="EL5" s="72" t="s">
        <v>77</v>
      </c>
      <c r="EM5" s="28" t="s">
        <v>126</v>
      </c>
      <c r="EN5" s="28" t="s">
        <v>132</v>
      </c>
      <c r="EO5" s="28" t="s">
        <v>138</v>
      </c>
      <c r="EP5" s="28" t="s">
        <v>146</v>
      </c>
    </row>
    <row r="6" spans="1:146" s="31" customFormat="1">
      <c r="A6" s="58" t="s">
        <v>117</v>
      </c>
      <c r="B6" s="77"/>
      <c r="C6" s="77">
        <v>20722</v>
      </c>
      <c r="D6" s="77">
        <v>22458.697744569301</v>
      </c>
      <c r="E6" s="78">
        <f>(($M6-$H6)/4)+D6</f>
        <v>25000.09034085719</v>
      </c>
      <c r="F6" s="78">
        <f>(($M6-$H6)/4)+E6</f>
        <v>27541.48293714508</v>
      </c>
      <c r="G6" s="78">
        <f>(($M6-$H6)/4)+F6</f>
        <v>30082.875533432969</v>
      </c>
      <c r="H6" s="77">
        <v>30182.2079314041</v>
      </c>
      <c r="I6" s="78">
        <f>(($M6-$H6)/5)+H6</f>
        <v>32215.32200843441</v>
      </c>
      <c r="J6" s="78">
        <f>(($M6-$H6)/5)+I6</f>
        <v>34248.436085464724</v>
      </c>
      <c r="K6" s="78">
        <f>(($M6-$H6)/5)+J6</f>
        <v>36281.550162495034</v>
      </c>
      <c r="L6" s="78">
        <f>(($M6-$H6)/5)+K6</f>
        <v>38314.664239525344</v>
      </c>
      <c r="M6" s="8">
        <f>((74171*44414)+(27937*39940)+(25290*38649)+(25790*39594)+(31937*35108)+(7492*32278))/(74171+27937+25290+25790+31937+7492)</f>
        <v>40347.778316555654</v>
      </c>
      <c r="N6" s="8">
        <f>((74227*47170)+(29331*41420)+(26252*40400)+(26877*42280)+(34189*37120)+(7951*34160))/(74227+29331+26252+26877+34189+7951)</f>
        <v>42518.469875821691</v>
      </c>
      <c r="O6" s="8">
        <f>((77407*49020)+(32691*44710)+(25052*41510)+(25937*44260)+(34894*39600)+(6177*35710))/(77407+32691+25052+25937+34894+6177)</f>
        <v>44749.003057014808</v>
      </c>
      <c r="P6" s="8">
        <f>((79575*50560)+(27485*45350)+(26625*44060)+(23719*45820)+(37268*40710)+(5932*36230))/(79575+27485+26625+23719+37268+5932)</f>
        <v>46169.345925305577</v>
      </c>
      <c r="Q6" s="8">
        <f>(((51730*83474)+(45660*27118)+(44660*50649)+(42730*22900)+(40890*14665)+(38070*7820))/(83474+27118+50649+22900+14665+7820))</f>
        <v>46916.547239940759</v>
      </c>
      <c r="R6" s="8">
        <f>(((53220*80918)+(46990*28440)+(45960*48299)+(44110*23039)+(43030*17572)+(39550*9071))/(80918+28440+48299+23039+17572+9071))</f>
        <v>48200.314943160716</v>
      </c>
      <c r="S6" s="8">
        <f>((55360*81632)+(48970*27409)+(47520*47861)+(45410*22985)+(44370*16425)+(40880*8653))/(81632+27409+47861+22985+16425+8653)</f>
        <v>50066.995389456737</v>
      </c>
      <c r="T6" s="8">
        <f>((57200*81330)+(50400*28305)+(48700*48592)+(46130*21370)+(45400*15334)+(41700*8896))/(81330+28305+48592+21370+15334+8896)</f>
        <v>51504.478307584373</v>
      </c>
      <c r="U6" s="8">
        <v>53421</v>
      </c>
      <c r="V6" s="8">
        <v>54941</v>
      </c>
      <c r="W6" s="8">
        <v>56915.640417843992</v>
      </c>
      <c r="X6" s="8">
        <v>59079.210167277401</v>
      </c>
      <c r="Y6" s="8">
        <v>61119</v>
      </c>
      <c r="Z6" s="79">
        <v>63408.701641615364</v>
      </c>
      <c r="AA6" s="8">
        <v>65084.226160254802</v>
      </c>
      <c r="AB6" s="8">
        <v>66285.810532788702</v>
      </c>
      <c r="AC6" s="8">
        <v>66554.21412042818</v>
      </c>
      <c r="AD6" s="8">
        <v>69792.639103123249</v>
      </c>
      <c r="AE6" s="260">
        <v>71388</v>
      </c>
      <c r="AF6" s="8">
        <v>73542.338423321678</v>
      </c>
      <c r="AG6" s="8">
        <v>76009.206274447482</v>
      </c>
      <c r="AH6" s="8">
        <v>76995.926814136241</v>
      </c>
      <c r="AI6" s="8">
        <v>77936.578936613063</v>
      </c>
      <c r="AJ6" s="8">
        <v>79511</v>
      </c>
      <c r="AK6" s="8">
        <v>78170.896838761531</v>
      </c>
      <c r="AL6" s="8">
        <v>79293.426481416944</v>
      </c>
      <c r="AM6" s="80" t="s">
        <v>15</v>
      </c>
      <c r="AN6" s="8">
        <f>((55736*31570)+(50010*10235)+(48358*8389)+(48085*11209)+(43334*10242)+(40181*1929))/(31510+10235+8389+11209+10242+1929)</f>
        <v>50839.756699404192</v>
      </c>
      <c r="AO6" s="8">
        <f>((61980*31552)+(56410*10486)+(52020*8588)+(51820*11521)+(49380*10771)+(44740*2089))/(32273+11665+8439+11164+11095+1754)</f>
        <v>55193.193349914909</v>
      </c>
      <c r="AP6" s="8">
        <f>((61980*32273)+(56410*11665)+(52020*8439)+(53820*11164)+(49380*11095)+(44740*1754))/(32273+11665+8439+11164+11095+1754)</f>
        <v>56610.701793428459</v>
      </c>
      <c r="AQ6" s="81">
        <f>((AR6-AP6)/2)+AP6</f>
        <v>58107.350896714226</v>
      </c>
      <c r="AR6" s="8">
        <v>59604</v>
      </c>
      <c r="AS6" s="8">
        <f>((66700*34634)+(59560*9906)+(56310*18845)+(54770*7616)+(53410*5429)+(49950*2333))/(34634+9906+18845+7616+5429+2333)</f>
        <v>60750.297347739419</v>
      </c>
      <c r="AT6" s="8">
        <f>((69400*34981)+(62020*9625)+(58130*18811)+(57130*7490)+(55170*5030)+(51440*2297))/(34981+9625+18811+7490+5030+2297)</f>
        <v>63165.296546258658</v>
      </c>
      <c r="AU6" s="8">
        <f>((71770*35099)+(64130*10000)+(59650*19101)+(57720*6930)+(56320*4651)+(52420*2334))/(35099+10000+19101+6930+4651+2334)</f>
        <v>65083.813352109071</v>
      </c>
      <c r="AV6" s="8">
        <v>67690</v>
      </c>
      <c r="AW6" s="8">
        <v>70008</v>
      </c>
      <c r="AX6" s="8">
        <v>72781.517696641837</v>
      </c>
      <c r="AY6" s="82">
        <v>76157.26162262226</v>
      </c>
      <c r="AZ6" s="82">
        <v>79637</v>
      </c>
      <c r="BA6" s="82">
        <v>82753</v>
      </c>
      <c r="BB6" s="82">
        <v>85473.914683643394</v>
      </c>
      <c r="BC6" s="8">
        <v>87390.614695800497</v>
      </c>
      <c r="BD6" s="8">
        <v>89012.835177605986</v>
      </c>
      <c r="BE6" s="8">
        <v>93190.197866935123</v>
      </c>
      <c r="BF6" s="8">
        <v>96661</v>
      </c>
      <c r="BG6" s="8">
        <v>100065.71722410343</v>
      </c>
      <c r="BH6" s="8">
        <v>103661.78241507622</v>
      </c>
      <c r="BI6" s="8">
        <v>105264.71901838957</v>
      </c>
      <c r="BJ6" s="8">
        <v>106461.12561464605</v>
      </c>
      <c r="BK6" s="8">
        <v>108718</v>
      </c>
      <c r="BL6" s="8">
        <v>107075.42169947215</v>
      </c>
      <c r="BM6" s="8">
        <v>108907.49510415364</v>
      </c>
      <c r="BN6" s="80" t="s">
        <v>15</v>
      </c>
      <c r="BO6" s="8">
        <f>((40209*20810)+(38323*8484)+(38363*7614)+(37638*6502)+(35642*9214)+(33648*2159))/(20810+8484+7614+6502+9214+2159)</f>
        <v>38328.517970903384</v>
      </c>
      <c r="BP6" s="8">
        <f>((42710*20613)+(40160*8612)+(40500*7675)+(40440*6694)+(37940*9554)+(35530*2263))/(20613+8612+7675+6694+9554+2263)</f>
        <v>40617.660031401705</v>
      </c>
      <c r="BQ6" s="8">
        <f>((44480*21044)+(43060*9836)+(41750*7026)+(42250*6312)+(40270*9666)+(37040*1710))/(21044+9836+7026+6312+9666+1710)</f>
        <v>42669.730546461848</v>
      </c>
      <c r="BR6" s="81">
        <f>((BS6-BQ6)/2)+BQ6</f>
        <v>43765.865273230927</v>
      </c>
      <c r="BS6" s="8">
        <v>44862</v>
      </c>
      <c r="BT6" s="8">
        <f>((47900*22733)+(45210*8722)+(44970*12649)+(44650*6204)+(43950*4695)+(41010*2735))/(22733+8722+12649+6204+4695+2735)</f>
        <v>45854.966399944577</v>
      </c>
      <c r="BU6" s="8">
        <f>((49800*23236)+(47050*8605)+(46450*12523)+(46290*6350)+(45260*4317)+(42090*2574))/(23236+8605+12523+6350+4317+2574)</f>
        <v>47589.271417411685</v>
      </c>
      <c r="BV6" s="8">
        <f>((51370*23241)+(48360*8897)+(47490*12917)+(46680*5916)+(46400*4108)+(43060*2708))/(23241+8897+12917+5916+4108+2708)</f>
        <v>48816.411649678994</v>
      </c>
      <c r="BW6" s="8">
        <v>50615</v>
      </c>
      <c r="BX6" s="8">
        <v>52247</v>
      </c>
      <c r="BY6" s="8">
        <v>53883.995915535656</v>
      </c>
      <c r="BZ6" s="8">
        <v>56141.494134653054</v>
      </c>
      <c r="CA6" s="8">
        <v>58380</v>
      </c>
      <c r="CB6" s="8">
        <v>60578</v>
      </c>
      <c r="CC6" s="8">
        <v>62311.644304877802</v>
      </c>
      <c r="CD6" s="8">
        <v>63288.889534588299</v>
      </c>
      <c r="CE6" s="8">
        <v>64747.062032981194</v>
      </c>
      <c r="CF6" s="8">
        <v>67320.954320652032</v>
      </c>
      <c r="CG6" s="8">
        <v>69923</v>
      </c>
      <c r="CH6" s="8">
        <v>72556.383656928563</v>
      </c>
      <c r="CI6" s="8">
        <v>75100.565852200772</v>
      </c>
      <c r="CJ6" s="8">
        <v>75745.118389308846</v>
      </c>
      <c r="CK6" s="8">
        <v>76564.342974732557</v>
      </c>
      <c r="CL6" s="8">
        <v>77747</v>
      </c>
      <c r="CM6" s="8">
        <v>76603.809526439669</v>
      </c>
      <c r="CN6" s="8">
        <v>78154.118184350707</v>
      </c>
      <c r="CO6" s="80" t="s">
        <v>15</v>
      </c>
      <c r="CP6" s="8">
        <f>((34040*16707)+(32191*7095)+(31672*6642)+(31222*5577)+(29489*9153)+(28066*2312))/(16707+7095+6642+5577+9153+2312)</f>
        <v>31933.48254222297</v>
      </c>
      <c r="CQ6" s="8">
        <f>((36180*17203)+(33490*7722)+(33440*7109)+(33550*6264)+(31150*10099)+(29700*2430))/(17203+7722+7109+6264+10099+2430)</f>
        <v>33754.72347374427</v>
      </c>
      <c r="CR6" s="8">
        <f>((37470*18191)+(35990*8637)+(34630*6760)+(35260*6166)+(33130*10117)+(30710*1898))/(18191+8637+6760+6166+10117+1898)</f>
        <v>35493.019954026538</v>
      </c>
      <c r="CS6" s="81">
        <f>((CT6-CR6)/2)+CR6</f>
        <v>36493.009977013266</v>
      </c>
      <c r="CT6" s="8">
        <v>37493</v>
      </c>
      <c r="CU6" s="8">
        <f>((40700*18053)+(38070*7620)+(37260*12384)+(37170*6939)+(36940*5233)+(34190*2850))/(18053+7620+12384+6939+5233+2850)</f>
        <v>38338.127884850881</v>
      </c>
      <c r="CV6" s="8">
        <f>((42150*17815)+(39330*7048)+(38560*12091)+(38360*6841)+(38170*4960)+(35470*2696))/(17815+7048+12091+6841+4960+2696)</f>
        <v>39682.418806242837</v>
      </c>
      <c r="CW6" s="8">
        <f>((43120*17421)+(40240*7084)+(39360*11950)+(38840*6285)+(39140*4772)+(36040*2687))/(17421+7084+11950+6285+4772+2687)</f>
        <v>40525.322018366896</v>
      </c>
      <c r="CX6" s="8">
        <v>41938</v>
      </c>
      <c r="CY6" s="8">
        <v>43067</v>
      </c>
      <c r="CZ6" s="8">
        <v>44242.061349055613</v>
      </c>
      <c r="DA6" s="8">
        <v>46062.909276554419</v>
      </c>
      <c r="DB6" s="8">
        <v>48062</v>
      </c>
      <c r="DC6" s="8">
        <v>50129</v>
      </c>
      <c r="DD6" s="8">
        <v>51994.398820060502</v>
      </c>
      <c r="DE6" s="8">
        <v>53099.219421003501</v>
      </c>
      <c r="DF6" s="8">
        <v>54347.562112285297</v>
      </c>
      <c r="DG6" s="8">
        <v>56669.576310499469</v>
      </c>
      <c r="DH6" s="8">
        <v>58825</v>
      </c>
      <c r="DI6" s="8">
        <v>60937.456768218799</v>
      </c>
      <c r="DJ6" s="8">
        <v>63156.498014127683</v>
      </c>
      <c r="DK6" s="8">
        <v>63695.883012636419</v>
      </c>
      <c r="DL6" s="8">
        <v>64693.055382984676</v>
      </c>
      <c r="DM6" s="8">
        <v>66001</v>
      </c>
      <c r="DN6" s="8">
        <v>65152.423074517435</v>
      </c>
      <c r="DO6" s="8">
        <v>66653.207530280561</v>
      </c>
      <c r="DP6" s="83" t="s">
        <v>15</v>
      </c>
      <c r="DQ6" s="8">
        <f>((23790*2758)+(23431*1405)+(23521*1630)+(24049*1418)+(23616*2533)+(23553*804))/(2758+1405+1630+1418+2533+804)</f>
        <v>23675.580868411074</v>
      </c>
      <c r="DR6" s="8">
        <f>((24830*2449)+(23350*1696)+(24470*1814)+(25640*1464)+(24860*2655)+(24800*850))/(2449+1696+1814+1464+2655+850)</f>
        <v>24654.018118594435</v>
      </c>
      <c r="DS6" s="8">
        <f>((26080*2313)+(25720*1554)+(25450*1995)+(26610*1517)+(26030*2578)+(24830*592))/(2313+1551+1995+1517+2578+592)</f>
        <v>25909.040394462354</v>
      </c>
      <c r="DT6" s="81">
        <f>((DU6-DS6)/2)+DS6</f>
        <v>26682.520197231177</v>
      </c>
      <c r="DU6" s="8">
        <v>27456</v>
      </c>
      <c r="DV6" s="8">
        <f>((28800*2525)+(27000*1401)+(28070*2846)+(27970*1614)+(29440*1460)+(27620*857))/(2525+1401+2846+1614+1460+857)</f>
        <v>28237.927683826965</v>
      </c>
      <c r="DW6" s="8">
        <f>((30070*2518)+(28240*1282)+(29060*2917)+(28130*1502)+(30970*1358)+(28240*820))/(2518+1282+2917+1502+1358+820)</f>
        <v>29253.946330672308</v>
      </c>
      <c r="DX6" s="8">
        <f>((30490*2407)+(28830*1444)+(29900*2956)+(28530*1479)+(32190*1273)+(29530*853))/((2407+1444+2956+1479+1273+853))</f>
        <v>29943.063772570113</v>
      </c>
      <c r="DY6" s="8">
        <v>31200</v>
      </c>
      <c r="DZ6" s="8">
        <v>31973</v>
      </c>
      <c r="EA6" s="82">
        <v>32345.016221296381</v>
      </c>
      <c r="EB6" s="82">
        <v>33417.754791236417</v>
      </c>
      <c r="EC6" s="79">
        <v>34712</v>
      </c>
      <c r="ED6" s="82">
        <v>36391</v>
      </c>
      <c r="EE6" s="79">
        <v>36844.115414288499</v>
      </c>
      <c r="EF6" s="79">
        <v>37340.735422229598</v>
      </c>
      <c r="EG6" s="8">
        <v>38481.23886879316</v>
      </c>
      <c r="EH6" s="8">
        <v>39947.330965267429</v>
      </c>
      <c r="EI6" s="8">
        <v>41962</v>
      </c>
      <c r="EJ6" s="8">
        <v>43027.300826079721</v>
      </c>
      <c r="EK6" s="8">
        <v>45696.313441888677</v>
      </c>
      <c r="EL6" s="84">
        <v>44541.507919109994</v>
      </c>
      <c r="EM6" s="8">
        <v>44787.213292532346</v>
      </c>
      <c r="EN6" s="8">
        <v>46309</v>
      </c>
      <c r="EO6" s="8">
        <v>45840.064949608066</v>
      </c>
      <c r="EP6" s="8">
        <v>47130.051660116966</v>
      </c>
    </row>
    <row r="7" spans="1:146">
      <c r="A7" s="56" t="s">
        <v>78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7">
        <v>69902.177263157893</v>
      </c>
      <c r="AD7" s="56"/>
      <c r="AE7" s="261">
        <v>74757</v>
      </c>
      <c r="AF7" s="56">
        <v>77992.177273421388</v>
      </c>
      <c r="AG7" s="56">
        <v>80067.412831801819</v>
      </c>
      <c r="AH7" s="56">
        <v>81890.644681310485</v>
      </c>
      <c r="AI7" s="56">
        <v>82169.96105313547</v>
      </c>
      <c r="AJ7" s="56">
        <v>83235</v>
      </c>
      <c r="AK7" s="56">
        <v>82472.588087708442</v>
      </c>
      <c r="AL7" s="56">
        <v>84353.55215354063</v>
      </c>
      <c r="AM7" s="65"/>
      <c r="AN7" s="57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>
        <v>90563.380176727354</v>
      </c>
      <c r="BF7" s="56">
        <v>98266</v>
      </c>
      <c r="BG7" s="56">
        <v>103072.05928476821</v>
      </c>
      <c r="BH7" s="56">
        <v>105898.25045091471</v>
      </c>
      <c r="BI7" s="56">
        <v>107851.51752122972</v>
      </c>
      <c r="BJ7" s="56">
        <v>107997.0357384032</v>
      </c>
      <c r="BK7" s="56">
        <v>109976</v>
      </c>
      <c r="BL7" s="56">
        <v>110233.57124845112</v>
      </c>
      <c r="BM7" s="56">
        <v>112883.12485207101</v>
      </c>
      <c r="BN7" s="65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>
        <v>64143.058883911908</v>
      </c>
      <c r="CF7" s="56"/>
      <c r="CG7" s="56">
        <v>69892</v>
      </c>
      <c r="CH7" s="56">
        <v>73667.921456888012</v>
      </c>
      <c r="CI7" s="56">
        <v>76266.871530277582</v>
      </c>
      <c r="CJ7" s="56">
        <v>76694.917984432614</v>
      </c>
      <c r="CK7" s="56">
        <v>76942.070440351017</v>
      </c>
      <c r="CL7" s="56">
        <v>78220</v>
      </c>
      <c r="CM7" s="56">
        <v>78266.788289893579</v>
      </c>
      <c r="CN7" s="56">
        <v>80527.714965055129</v>
      </c>
      <c r="CO7" s="65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>
        <v>55392.94913305025</v>
      </c>
      <c r="DG7" s="56"/>
      <c r="DH7" s="56">
        <v>60477</v>
      </c>
      <c r="DI7" s="56">
        <v>63372.009008303306</v>
      </c>
      <c r="DJ7" s="56">
        <v>65685.766201244493</v>
      </c>
      <c r="DK7" s="56">
        <v>66336.131683496104</v>
      </c>
      <c r="DL7" s="56">
        <v>66588.083276157806</v>
      </c>
      <c r="DM7" s="56">
        <v>67832</v>
      </c>
      <c r="DN7" s="56">
        <v>68065.610829747893</v>
      </c>
      <c r="DO7" s="56">
        <v>70256.587677047079</v>
      </c>
      <c r="DP7" s="65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>
        <v>38436.666135881103</v>
      </c>
      <c r="EH7" s="56"/>
      <c r="EI7" s="56">
        <v>42046</v>
      </c>
      <c r="EJ7" s="56">
        <v>43465.068027210888</v>
      </c>
      <c r="EK7" s="56">
        <v>46039.074478649454</v>
      </c>
      <c r="EL7" s="56">
        <v>45265.324888226525</v>
      </c>
      <c r="EM7" s="56">
        <v>45191.177918424757</v>
      </c>
      <c r="EN7" s="56">
        <v>46802</v>
      </c>
      <c r="EO7" s="56">
        <v>47200.084682926834</v>
      </c>
      <c r="EP7" s="56">
        <v>49042.509007744971</v>
      </c>
    </row>
    <row r="8" spans="1:146">
      <c r="A8" s="56" t="s">
        <v>92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7">
        <v>66018.321420862761</v>
      </c>
      <c r="AD8" s="56"/>
      <c r="AE8" s="261">
        <v>69601</v>
      </c>
      <c r="AF8" s="56">
        <v>71636.29765350651</v>
      </c>
      <c r="AG8" s="56">
        <v>74065.905298438287</v>
      </c>
      <c r="AH8" s="56">
        <v>75264.490500561369</v>
      </c>
      <c r="AI8" s="56">
        <v>76278.133150268754</v>
      </c>
      <c r="AJ8" s="56">
        <v>77457</v>
      </c>
      <c r="AK8" s="56">
        <v>77686.585685834405</v>
      </c>
      <c r="AL8" s="56">
        <v>79172.086405640424</v>
      </c>
      <c r="AM8" s="65"/>
      <c r="AN8" s="57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>
        <v>88902.543684235585</v>
      </c>
      <c r="BF8" s="56">
        <v>94469</v>
      </c>
      <c r="BG8" s="56">
        <v>97826.300358422945</v>
      </c>
      <c r="BH8" s="56">
        <v>101672.78968047338</v>
      </c>
      <c r="BI8" s="56">
        <v>103123.70534104924</v>
      </c>
      <c r="BJ8" s="56">
        <v>104455.74397732641</v>
      </c>
      <c r="BK8" s="56">
        <v>106305</v>
      </c>
      <c r="BL8" s="56">
        <v>106694.33413496177</v>
      </c>
      <c r="BM8" s="56">
        <v>108647.79521941833</v>
      </c>
      <c r="BN8" s="65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>
        <v>64477.35978835979</v>
      </c>
      <c r="CF8" s="56"/>
      <c r="CG8" s="56">
        <v>68197</v>
      </c>
      <c r="CH8" s="56">
        <v>70596.849237780072</v>
      </c>
      <c r="CI8" s="56">
        <v>73003.320104689672</v>
      </c>
      <c r="CJ8" s="56">
        <v>73950.631522439333</v>
      </c>
      <c r="CK8" s="56">
        <v>74868.011177666063</v>
      </c>
      <c r="CL8" s="56">
        <v>76077</v>
      </c>
      <c r="CM8" s="56">
        <v>76777.603411074015</v>
      </c>
      <c r="CN8" s="56">
        <v>78311.935755086684</v>
      </c>
      <c r="CO8" s="65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>
        <v>54051.296578825706</v>
      </c>
      <c r="DG8" s="56"/>
      <c r="DH8" s="56">
        <v>57544</v>
      </c>
      <c r="DI8" s="56">
        <v>59813.502882483372</v>
      </c>
      <c r="DJ8" s="56">
        <v>62101.270118964312</v>
      </c>
      <c r="DK8" s="56">
        <v>63060.028842398882</v>
      </c>
      <c r="DL8" s="56">
        <v>64233.57193389388</v>
      </c>
      <c r="DM8" s="56">
        <v>65413</v>
      </c>
      <c r="DN8" s="56">
        <v>65951.763328807836</v>
      </c>
      <c r="DO8" s="56">
        <v>67237.7189597939</v>
      </c>
      <c r="DP8" s="65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>
        <v>37358.286018075494</v>
      </c>
      <c r="EH8" s="56"/>
      <c r="EI8" s="56">
        <v>39867</v>
      </c>
      <c r="EJ8" s="56">
        <v>41128.982074263768</v>
      </c>
      <c r="EK8" s="56">
        <v>45523.964585615191</v>
      </c>
      <c r="EL8" s="56">
        <v>42238.479380318568</v>
      </c>
      <c r="EM8" s="56">
        <v>42362.558868335145</v>
      </c>
      <c r="EN8" s="56">
        <v>43870</v>
      </c>
      <c r="EO8" s="56">
        <v>44315.891384440984</v>
      </c>
      <c r="EP8" s="56">
        <v>45109.542725116742</v>
      </c>
    </row>
    <row r="9" spans="1:146">
      <c r="A9" s="56" t="s">
        <v>105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7">
        <v>70666.683512117597</v>
      </c>
      <c r="AD9" s="56"/>
      <c r="AE9" s="261">
        <v>75782</v>
      </c>
      <c r="AF9" s="56">
        <v>77630.734413934915</v>
      </c>
      <c r="AG9" s="56">
        <v>81262.036497910332</v>
      </c>
      <c r="AH9" s="56">
        <v>82996.659010378717</v>
      </c>
      <c r="AI9" s="56">
        <v>86082.532849247844</v>
      </c>
      <c r="AJ9" s="56">
        <v>86177</v>
      </c>
      <c r="AK9" s="56">
        <v>79917.42797322855</v>
      </c>
      <c r="AL9" s="56">
        <v>81797.271625880065</v>
      </c>
      <c r="AM9" s="65"/>
      <c r="AN9" s="57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>
        <v>93122.687916192954</v>
      </c>
      <c r="BF9" s="56">
        <v>100543</v>
      </c>
      <c r="BG9" s="56">
        <v>103282.33803680982</v>
      </c>
      <c r="BH9" s="56">
        <v>108649.83611451316</v>
      </c>
      <c r="BI9" s="56">
        <v>111030.66194462331</v>
      </c>
      <c r="BJ9" s="56">
        <v>114517.61591263651</v>
      </c>
      <c r="BK9" s="56">
        <v>115077</v>
      </c>
      <c r="BL9" s="56">
        <v>106716.80727983992</v>
      </c>
      <c r="BM9" s="56">
        <v>109267.3723534664</v>
      </c>
      <c r="BN9" s="65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>
        <v>69601.454214210375</v>
      </c>
      <c r="CF9" s="56"/>
      <c r="CG9" s="56">
        <v>74801</v>
      </c>
      <c r="CH9" s="56">
        <v>76760.349630274039</v>
      </c>
      <c r="CI9" s="56">
        <v>80388.244007791989</v>
      </c>
      <c r="CJ9" s="56">
        <v>82010.667893123085</v>
      </c>
      <c r="CK9" s="56">
        <v>84547.266295025722</v>
      </c>
      <c r="CL9" s="56">
        <v>84799</v>
      </c>
      <c r="CM9" s="56">
        <v>78850.313143325475</v>
      </c>
      <c r="CN9" s="56">
        <v>80679.872253337337</v>
      </c>
      <c r="CO9" s="65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>
        <v>56640.983184495533</v>
      </c>
      <c r="DG9" s="56"/>
      <c r="DH9" s="56">
        <v>60809</v>
      </c>
      <c r="DI9" s="56">
        <v>62478.61140927978</v>
      </c>
      <c r="DJ9" s="56">
        <v>65185.667903678048</v>
      </c>
      <c r="DK9" s="56">
        <v>66100.023131195863</v>
      </c>
      <c r="DL9" s="56">
        <v>68915.548025661876</v>
      </c>
      <c r="DM9" s="56">
        <v>69053</v>
      </c>
      <c r="DN9" s="56">
        <v>64157.609203640699</v>
      </c>
      <c r="DO9" s="56">
        <v>65993.5833472019</v>
      </c>
      <c r="DP9" s="65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>
        <v>42806.336693548386</v>
      </c>
      <c r="EH9" s="56"/>
      <c r="EI9" s="56">
        <v>46676</v>
      </c>
      <c r="EJ9" s="56">
        <v>47841.50477845352</v>
      </c>
      <c r="EK9" s="56">
        <v>50016.653245686117</v>
      </c>
      <c r="EL9" s="56">
        <v>49723.660359508045</v>
      </c>
      <c r="EM9" s="56">
        <v>50874.601405622489</v>
      </c>
      <c r="EN9" s="56">
        <v>51547</v>
      </c>
      <c r="EO9" s="56">
        <v>49871.77824089826</v>
      </c>
      <c r="EP9" s="56">
        <v>51181.49480595404</v>
      </c>
    </row>
    <row r="10" spans="1:146">
      <c r="A10" s="17" t="s">
        <v>16</v>
      </c>
      <c r="B10" s="32">
        <v>18256</v>
      </c>
      <c r="C10" s="32">
        <v>19440</v>
      </c>
      <c r="D10" s="32">
        <v>20810</v>
      </c>
      <c r="E10" s="32">
        <v>22866</v>
      </c>
      <c r="F10" s="32">
        <v>25207</v>
      </c>
      <c r="G10" s="32">
        <v>26938</v>
      </c>
      <c r="H10" s="32">
        <v>28160</v>
      </c>
      <c r="I10" s="32">
        <v>30234</v>
      </c>
      <c r="J10" s="32">
        <v>32213</v>
      </c>
      <c r="K10" s="32">
        <v>33841</v>
      </c>
      <c r="L10" s="32">
        <v>35698</v>
      </c>
      <c r="M10" s="18">
        <v>37890</v>
      </c>
      <c r="N10" s="18">
        <v>39963</v>
      </c>
      <c r="O10" s="18">
        <v>41740</v>
      </c>
      <c r="P10" s="18">
        <v>42591</v>
      </c>
      <c r="Q10" s="18">
        <v>43524</v>
      </c>
      <c r="R10" s="18">
        <v>44608.805799116009</v>
      </c>
      <c r="S10" s="18">
        <v>46483</v>
      </c>
      <c r="T10" s="18">
        <v>47718</v>
      </c>
      <c r="U10" s="18">
        <v>49828</v>
      </c>
      <c r="V10" s="18">
        <v>51543</v>
      </c>
      <c r="W10" s="18">
        <v>52994.964091439957</v>
      </c>
      <c r="X10" s="19">
        <v>55021.802368209646</v>
      </c>
      <c r="Y10" s="19">
        <v>57490</v>
      </c>
      <c r="Z10" s="33">
        <v>59423</v>
      </c>
      <c r="AA10" s="33">
        <v>60837.669565208664</v>
      </c>
      <c r="AB10" s="33">
        <v>61616.336150159434</v>
      </c>
      <c r="AC10" s="33">
        <v>63768</v>
      </c>
      <c r="AD10" s="33">
        <v>65961</v>
      </c>
      <c r="AE10" s="262">
        <v>68583.393340224735</v>
      </c>
      <c r="AF10" s="33">
        <v>71257.563688391645</v>
      </c>
      <c r="AG10" s="33">
        <v>72997.74021498111</v>
      </c>
      <c r="AH10" s="33">
        <v>73458.825806119945</v>
      </c>
      <c r="AI10" s="33">
        <v>75400.498321541643</v>
      </c>
      <c r="AJ10" s="33">
        <v>75119.382446648437</v>
      </c>
      <c r="AK10" s="33">
        <v>74682.273896093233</v>
      </c>
      <c r="AL10" s="33">
        <v>77028.697265919691</v>
      </c>
      <c r="AM10" s="34">
        <v>36368</v>
      </c>
      <c r="AN10" s="18">
        <v>48460</v>
      </c>
      <c r="AO10" s="18">
        <v>51124</v>
      </c>
      <c r="AP10" s="18">
        <v>53570</v>
      </c>
      <c r="AQ10" s="18">
        <v>54464</v>
      </c>
      <c r="AR10" s="18">
        <v>56075</v>
      </c>
      <c r="AS10" s="18">
        <v>57394.506389900089</v>
      </c>
      <c r="AT10" s="18">
        <v>59701.345941559688</v>
      </c>
      <c r="AU10" s="18">
        <v>61455</v>
      </c>
      <c r="AV10" s="35">
        <v>64240.446451357398</v>
      </c>
      <c r="AW10" s="18">
        <v>67138</v>
      </c>
      <c r="AX10" s="18">
        <v>69448.371124718091</v>
      </c>
      <c r="AY10" s="19">
        <v>72463.44670541989</v>
      </c>
      <c r="AZ10" s="19">
        <v>76286</v>
      </c>
      <c r="BA10" s="33">
        <v>79483</v>
      </c>
      <c r="BB10" s="19">
        <v>81567.650695258868</v>
      </c>
      <c r="BC10" s="19">
        <v>82942.049943121092</v>
      </c>
      <c r="BD10" s="33">
        <v>86321.058412905535</v>
      </c>
      <c r="BE10" s="33">
        <v>89836.172455906941</v>
      </c>
      <c r="BF10" s="33">
        <v>94458.65202945497</v>
      </c>
      <c r="BG10" s="33">
        <v>99108.975061168385</v>
      </c>
      <c r="BH10" s="33">
        <v>101919.63016437185</v>
      </c>
      <c r="BI10" s="33">
        <v>102686.2313987228</v>
      </c>
      <c r="BJ10" s="33">
        <v>103171.35836739712</v>
      </c>
      <c r="BK10" s="33">
        <v>105376.38298766952</v>
      </c>
      <c r="BL10" s="33">
        <v>104883.81223598598</v>
      </c>
      <c r="BM10" s="33">
        <v>108057.27554151577</v>
      </c>
      <c r="BN10" s="34">
        <v>28052</v>
      </c>
      <c r="BO10" s="18">
        <v>37140</v>
      </c>
      <c r="BP10" s="18">
        <v>39234</v>
      </c>
      <c r="BQ10" s="18">
        <v>41002</v>
      </c>
      <c r="BR10" s="18">
        <v>41670</v>
      </c>
      <c r="BS10" s="18">
        <v>42448</v>
      </c>
      <c r="BT10" s="18">
        <v>43435.160756283149</v>
      </c>
      <c r="BU10" s="18">
        <v>45241.713352079714</v>
      </c>
      <c r="BV10" s="18">
        <v>46324</v>
      </c>
      <c r="BW10" s="35">
        <v>48358</v>
      </c>
      <c r="BX10" s="18">
        <v>50097</v>
      </c>
      <c r="BY10" s="18">
        <v>51922.915722616272</v>
      </c>
      <c r="BZ10" s="19">
        <v>54140.259379686548</v>
      </c>
      <c r="CA10" s="19">
        <v>56559</v>
      </c>
      <c r="CB10" s="33">
        <v>58750</v>
      </c>
      <c r="CC10" s="33">
        <v>60097.370107270799</v>
      </c>
      <c r="CD10" s="33">
        <v>60796.740688302671</v>
      </c>
      <c r="CE10" s="37">
        <v>63075.531732717391</v>
      </c>
      <c r="CF10" s="33">
        <v>65658.666326830586</v>
      </c>
      <c r="CG10" s="33">
        <v>68544.765187096666</v>
      </c>
      <c r="CH10" s="33">
        <v>71702.421849274222</v>
      </c>
      <c r="CI10" s="33">
        <v>73623.308864481543</v>
      </c>
      <c r="CJ10" s="33">
        <v>73705.508191769768</v>
      </c>
      <c r="CK10" s="33">
        <v>73867.059970744565</v>
      </c>
      <c r="CL10" s="33">
        <v>75187.827856780204</v>
      </c>
      <c r="CM10" s="33">
        <v>74822.171703807588</v>
      </c>
      <c r="CN10" s="33">
        <v>76928.808421553826</v>
      </c>
      <c r="CO10" s="34">
        <v>23253</v>
      </c>
      <c r="CP10" s="18">
        <v>31111</v>
      </c>
      <c r="CQ10" s="18">
        <v>32946</v>
      </c>
      <c r="CR10" s="18">
        <v>34377</v>
      </c>
      <c r="CS10" s="18">
        <v>35106</v>
      </c>
      <c r="CT10" s="18">
        <v>35792</v>
      </c>
      <c r="CU10" s="18">
        <v>36742.736580706784</v>
      </c>
      <c r="CV10" s="18">
        <v>38090.216224764277</v>
      </c>
      <c r="CW10" s="18">
        <v>38904</v>
      </c>
      <c r="CX10" s="18">
        <v>40449</v>
      </c>
      <c r="CY10" s="18">
        <v>41683</v>
      </c>
      <c r="CZ10" s="18">
        <v>42918.678463863936</v>
      </c>
      <c r="DA10" s="19">
        <v>44817.507131080311</v>
      </c>
      <c r="DB10" s="19">
        <v>46730</v>
      </c>
      <c r="DC10" s="19">
        <v>48730</v>
      </c>
      <c r="DD10" s="19">
        <v>50091.807203991986</v>
      </c>
      <c r="DE10" s="19">
        <v>51124.808568856286</v>
      </c>
      <c r="DF10" s="37">
        <v>53205.00759530189</v>
      </c>
      <c r="DG10" s="33">
        <v>55452.713162613531</v>
      </c>
      <c r="DH10" s="33">
        <v>57731.125719681972</v>
      </c>
      <c r="DI10" s="33">
        <v>60126</v>
      </c>
      <c r="DJ10" s="33">
        <v>61770.329631887864</v>
      </c>
      <c r="DK10" s="33">
        <v>62023.818978570336</v>
      </c>
      <c r="DL10" s="33">
        <v>62384.662165140937</v>
      </c>
      <c r="DM10" s="33">
        <v>63694.346346191429</v>
      </c>
      <c r="DN10" s="33">
        <v>64021.422919251476</v>
      </c>
      <c r="DO10" s="33">
        <v>66338.456987397876</v>
      </c>
      <c r="DP10" s="36">
        <v>17967</v>
      </c>
      <c r="DQ10" s="18">
        <v>23453</v>
      </c>
      <c r="DR10" s="18">
        <v>24581</v>
      </c>
      <c r="DS10" s="18">
        <v>25781</v>
      </c>
      <c r="DT10" s="18">
        <v>26589</v>
      </c>
      <c r="DU10" s="18">
        <v>26684</v>
      </c>
      <c r="DV10" s="18">
        <v>26900.608695652172</v>
      </c>
      <c r="DW10" s="18">
        <v>28889.818216924708</v>
      </c>
      <c r="DX10" s="18">
        <v>29350</v>
      </c>
      <c r="DY10" s="35">
        <v>30300</v>
      </c>
      <c r="DZ10" s="18">
        <v>31207</v>
      </c>
      <c r="EA10" s="20">
        <v>31772.463699529038</v>
      </c>
      <c r="EB10" s="20">
        <v>32524.642016224254</v>
      </c>
      <c r="EC10" s="20">
        <v>34137</v>
      </c>
      <c r="ED10" s="20">
        <v>35391</v>
      </c>
      <c r="EE10" s="20">
        <v>35959.547436858011</v>
      </c>
      <c r="EF10" s="20">
        <v>36366.152759936042</v>
      </c>
      <c r="EG10" s="19">
        <v>37818.745286345911</v>
      </c>
      <c r="EH10" s="33">
        <v>39048.138492190672</v>
      </c>
      <c r="EI10" s="33">
        <v>40829.383147487664</v>
      </c>
      <c r="EJ10" s="33">
        <v>42682.589636695782</v>
      </c>
      <c r="EK10" s="33">
        <v>43959.861102362491</v>
      </c>
      <c r="EL10" s="9">
        <v>44173.296970433912</v>
      </c>
      <c r="EM10" s="33">
        <v>44496.715302167962</v>
      </c>
      <c r="EN10" s="33">
        <v>45322.203354649166</v>
      </c>
      <c r="EO10" s="33">
        <v>45031.221222968801</v>
      </c>
      <c r="EP10" s="33">
        <v>46475.976491094807</v>
      </c>
    </row>
    <row r="11" spans="1:146">
      <c r="A11" s="18" t="s">
        <v>57</v>
      </c>
      <c r="B11" s="38" t="e">
        <f t="shared" ref="B11:AG11" si="0">(B10/B6)*100</f>
        <v>#DIV/0!</v>
      </c>
      <c r="C11" s="38">
        <f t="shared" si="0"/>
        <v>93.813338480841608</v>
      </c>
      <c r="D11" s="38">
        <f t="shared" si="0"/>
        <v>92.658978880607762</v>
      </c>
      <c r="E11" s="38">
        <f t="shared" si="0"/>
        <v>91.463669483747879</v>
      </c>
      <c r="F11" s="38">
        <f t="shared" si="0"/>
        <v>91.523757299224542</v>
      </c>
      <c r="G11" s="38">
        <f t="shared" si="0"/>
        <v>89.545961023779554</v>
      </c>
      <c r="H11" s="38">
        <f t="shared" si="0"/>
        <v>93.299999999999912</v>
      </c>
      <c r="I11" s="38">
        <f t="shared" si="0"/>
        <v>93.849752586934642</v>
      </c>
      <c r="J11" s="38">
        <f t="shared" si="0"/>
        <v>94.056849543770625</v>
      </c>
      <c r="K11" s="38">
        <f t="shared" si="0"/>
        <v>93.273302404212373</v>
      </c>
      <c r="L11" s="38">
        <f t="shared" si="0"/>
        <v>93.170593318612475</v>
      </c>
      <c r="M11" s="38">
        <f t="shared" si="0"/>
        <v>93.908516356779998</v>
      </c>
      <c r="N11" s="38">
        <f t="shared" si="0"/>
        <v>93.98974167394752</v>
      </c>
      <c r="O11" s="38">
        <f t="shared" si="0"/>
        <v>93.275821020680553</v>
      </c>
      <c r="P11" s="38">
        <f t="shared" si="0"/>
        <v>92.249519992995459</v>
      </c>
      <c r="Q11" s="38">
        <f t="shared" si="0"/>
        <v>92.768975042876491</v>
      </c>
      <c r="R11" s="38">
        <f t="shared" si="0"/>
        <v>92.548784902588451</v>
      </c>
      <c r="S11" s="38">
        <f t="shared" si="0"/>
        <v>92.841600815911022</v>
      </c>
      <c r="T11" s="38">
        <f t="shared" si="0"/>
        <v>92.648254225639278</v>
      </c>
      <c r="U11" s="38">
        <f t="shared" si="0"/>
        <v>93.274180565695147</v>
      </c>
      <c r="V11" s="38">
        <f t="shared" si="0"/>
        <v>93.815183560546771</v>
      </c>
      <c r="W11" s="38">
        <f t="shared" si="0"/>
        <v>93.111425440141687</v>
      </c>
      <c r="X11" s="38">
        <f t="shared" si="0"/>
        <v>93.132257882968347</v>
      </c>
      <c r="Y11" s="38">
        <f t="shared" si="0"/>
        <v>94.062402853449825</v>
      </c>
      <c r="Z11" s="38">
        <f t="shared" si="0"/>
        <v>93.714267066778206</v>
      </c>
      <c r="AA11" s="38">
        <f t="shared" si="0"/>
        <v>93.475290641714054</v>
      </c>
      <c r="AB11" s="38">
        <f t="shared" si="0"/>
        <v>92.955544565123049</v>
      </c>
      <c r="AC11" s="40">
        <f t="shared" si="0"/>
        <v>95.813617278409154</v>
      </c>
      <c r="AD11" s="38">
        <f t="shared" si="0"/>
        <v>94.509966735228701</v>
      </c>
      <c r="AE11" s="263">
        <f t="shared" si="0"/>
        <v>96.071319185612055</v>
      </c>
      <c r="AF11" s="38">
        <f t="shared" si="0"/>
        <v>96.893252534644063</v>
      </c>
      <c r="AG11" s="38">
        <f t="shared" si="0"/>
        <v>96.038024593240948</v>
      </c>
      <c r="AH11" s="38">
        <f t="shared" ref="AH11:BM11" si="1">(AH10/AH6)*100</f>
        <v>95.406119317772934</v>
      </c>
      <c r="AI11" s="38">
        <f t="shared" si="1"/>
        <v>96.745968774002705</v>
      </c>
      <c r="AJ11" s="38">
        <f t="shared" si="1"/>
        <v>94.476716990917538</v>
      </c>
      <c r="AK11" s="38">
        <f t="shared" si="1"/>
        <v>95.537184446196051</v>
      </c>
      <c r="AL11" s="38">
        <f t="shared" si="1"/>
        <v>97.143862592407942</v>
      </c>
      <c r="AM11" s="39" t="e">
        <f t="shared" si="1"/>
        <v>#DIV/0!</v>
      </c>
      <c r="AN11" s="38">
        <f t="shared" si="1"/>
        <v>95.319102895250325</v>
      </c>
      <c r="AO11" s="38">
        <f t="shared" si="1"/>
        <v>92.627363805321153</v>
      </c>
      <c r="AP11" s="38">
        <f t="shared" si="1"/>
        <v>94.628750930303013</v>
      </c>
      <c r="AQ11" s="38">
        <f t="shared" si="1"/>
        <v>93.729965588707913</v>
      </c>
      <c r="AR11" s="38">
        <f t="shared" si="1"/>
        <v>94.079256425743239</v>
      </c>
      <c r="AS11" s="38">
        <f t="shared" si="1"/>
        <v>94.476091304326431</v>
      </c>
      <c r="AT11" s="38">
        <f t="shared" si="1"/>
        <v>94.51605423531548</v>
      </c>
      <c r="AU11" s="38">
        <f t="shared" si="1"/>
        <v>94.424399608429709</v>
      </c>
      <c r="AV11" s="38">
        <f t="shared" si="1"/>
        <v>94.903894890467427</v>
      </c>
      <c r="AW11" s="38">
        <f t="shared" si="1"/>
        <v>95.900468517883681</v>
      </c>
      <c r="AX11" s="38">
        <f t="shared" si="1"/>
        <v>95.420339287487081</v>
      </c>
      <c r="AY11" s="38">
        <f t="shared" si="1"/>
        <v>95.149753498876947</v>
      </c>
      <c r="AZ11" s="38">
        <f t="shared" si="1"/>
        <v>95.792156911988144</v>
      </c>
      <c r="BA11" s="38">
        <f t="shared" si="1"/>
        <v>96.048481626043767</v>
      </c>
      <c r="BB11" s="38">
        <f t="shared" si="1"/>
        <v>95.429875883370485</v>
      </c>
      <c r="BC11" s="38">
        <f t="shared" si="1"/>
        <v>94.909562350414305</v>
      </c>
      <c r="BD11" s="40">
        <f t="shared" si="1"/>
        <v>96.975967837301681</v>
      </c>
      <c r="BE11" s="38">
        <f t="shared" si="1"/>
        <v>96.400881758168012</v>
      </c>
      <c r="BF11" s="38">
        <f t="shared" si="1"/>
        <v>97.721575433168468</v>
      </c>
      <c r="BG11" s="38">
        <f t="shared" si="1"/>
        <v>99.043886168534272</v>
      </c>
      <c r="BH11" s="38">
        <f t="shared" si="1"/>
        <v>98.319388100304366</v>
      </c>
      <c r="BI11" s="38">
        <f t="shared" si="1"/>
        <v>97.550473089453348</v>
      </c>
      <c r="BJ11" s="38">
        <f t="shared" si="1"/>
        <v>96.909888723930266</v>
      </c>
      <c r="BK11" s="38">
        <f t="shared" si="1"/>
        <v>96.926344292269476</v>
      </c>
      <c r="BL11" s="38">
        <f t="shared" si="1"/>
        <v>97.953209589370246</v>
      </c>
      <c r="BM11" s="38">
        <f t="shared" si="1"/>
        <v>99.219319513478155</v>
      </c>
      <c r="BN11" s="39" t="e">
        <f t="shared" ref="BN11:CV11" si="2">(BN10/BN6)*100</f>
        <v>#DIV/0!</v>
      </c>
      <c r="BO11" s="38">
        <f t="shared" si="2"/>
        <v>96.899128811070568</v>
      </c>
      <c r="BP11" s="38">
        <f t="shared" si="2"/>
        <v>96.593452133057411</v>
      </c>
      <c r="BQ11" s="38">
        <f t="shared" si="2"/>
        <v>96.091537197203763</v>
      </c>
      <c r="BR11" s="38">
        <f t="shared" si="2"/>
        <v>95.211187394225135</v>
      </c>
      <c r="BS11" s="38">
        <f t="shared" si="2"/>
        <v>94.619053987784767</v>
      </c>
      <c r="BT11" s="38">
        <f t="shared" si="2"/>
        <v>94.722914803696483</v>
      </c>
      <c r="BU11" s="38">
        <f t="shared" si="2"/>
        <v>95.067043483937312</v>
      </c>
      <c r="BV11" s="38">
        <f t="shared" si="2"/>
        <v>94.894316141945708</v>
      </c>
      <c r="BW11" s="38">
        <f t="shared" si="2"/>
        <v>95.540847574829584</v>
      </c>
      <c r="BX11" s="38">
        <f t="shared" si="2"/>
        <v>95.884931192221572</v>
      </c>
      <c r="BY11" s="38">
        <f t="shared" si="2"/>
        <v>96.360551663626765</v>
      </c>
      <c r="BZ11" s="38">
        <f t="shared" si="2"/>
        <v>96.435373183751352</v>
      </c>
      <c r="CA11" s="38">
        <f t="shared" si="2"/>
        <v>96.880781089414185</v>
      </c>
      <c r="CB11" s="38">
        <f t="shared" si="2"/>
        <v>96.982402852520721</v>
      </c>
      <c r="CC11" s="38">
        <f t="shared" si="2"/>
        <v>96.446451987732786</v>
      </c>
      <c r="CD11" s="40">
        <f t="shared" si="2"/>
        <v>96.062264854680961</v>
      </c>
      <c r="CE11" s="40">
        <f t="shared" si="2"/>
        <v>97.418368883807645</v>
      </c>
      <c r="CF11" s="38">
        <f t="shared" si="2"/>
        <v>97.530801500668105</v>
      </c>
      <c r="CG11" s="38">
        <f t="shared" si="2"/>
        <v>98.028924941859856</v>
      </c>
      <c r="CH11" s="38">
        <f t="shared" si="2"/>
        <v>98.823036975365028</v>
      </c>
      <c r="CI11" s="38">
        <f t="shared" si="2"/>
        <v>98.032961574981343</v>
      </c>
      <c r="CJ11" s="38">
        <f t="shared" si="2"/>
        <v>97.307271754390754</v>
      </c>
      <c r="CK11" s="38">
        <f t="shared" si="2"/>
        <v>96.477102918680913</v>
      </c>
      <c r="CL11" s="38">
        <f t="shared" si="2"/>
        <v>96.708333256305963</v>
      </c>
      <c r="CM11" s="38">
        <f t="shared" si="2"/>
        <v>97.674217726708292</v>
      </c>
      <c r="CN11" s="38">
        <f t="shared" si="2"/>
        <v>98.432187847214124</v>
      </c>
      <c r="CO11" s="39" t="e">
        <f t="shared" si="2"/>
        <v>#DIV/0!</v>
      </c>
      <c r="CP11" s="38">
        <f t="shared" si="2"/>
        <v>97.424388207156952</v>
      </c>
      <c r="CQ11" s="38">
        <f t="shared" si="2"/>
        <v>97.604117615203307</v>
      </c>
      <c r="CR11" s="38">
        <f t="shared" si="2"/>
        <v>96.855663577029787</v>
      </c>
      <c r="CS11" s="38">
        <f t="shared" si="2"/>
        <v>96.199244792668694</v>
      </c>
      <c r="CT11" s="38">
        <f t="shared" si="2"/>
        <v>95.463153121916093</v>
      </c>
      <c r="CU11" s="38">
        <f t="shared" si="2"/>
        <v>95.838630125769626</v>
      </c>
      <c r="CV11" s="38">
        <f t="shared" si="2"/>
        <v>95.987637272685419</v>
      </c>
      <c r="CW11" s="38">
        <f t="shared" ref="CW11:EE11" si="3">(CW10/CW6)*100</f>
        <v>95.999237174149826</v>
      </c>
      <c r="CX11" s="38">
        <f t="shared" si="3"/>
        <v>96.449520721064431</v>
      </c>
      <c r="CY11" s="38">
        <f t="shared" si="3"/>
        <v>96.786402582023356</v>
      </c>
      <c r="CZ11" s="38">
        <f t="shared" si="3"/>
        <v>97.008767573575255</v>
      </c>
      <c r="DA11" s="38">
        <f t="shared" si="3"/>
        <v>97.296301590511987</v>
      </c>
      <c r="DB11" s="38">
        <f t="shared" si="3"/>
        <v>97.228579751154754</v>
      </c>
      <c r="DC11" s="38">
        <f t="shared" si="3"/>
        <v>97.209200263320625</v>
      </c>
      <c r="DD11" s="38">
        <f t="shared" si="3"/>
        <v>96.340775815770257</v>
      </c>
      <c r="DE11" s="38">
        <f t="shared" si="3"/>
        <v>96.281657482583952</v>
      </c>
      <c r="DF11" s="40">
        <f t="shared" si="3"/>
        <v>97.897689477546706</v>
      </c>
      <c r="DG11" s="38">
        <f t="shared" si="3"/>
        <v>97.852704701339917</v>
      </c>
      <c r="DH11" s="38">
        <f t="shared" si="3"/>
        <v>98.14046021195405</v>
      </c>
      <c r="DI11" s="38">
        <f t="shared" si="3"/>
        <v>98.668377692056879</v>
      </c>
      <c r="DJ11" s="38">
        <f t="shared" si="3"/>
        <v>97.805184856941025</v>
      </c>
      <c r="DK11" s="38">
        <f t="shared" si="3"/>
        <v>97.374926047050209</v>
      </c>
      <c r="DL11" s="38">
        <f t="shared" si="3"/>
        <v>96.43177586190977</v>
      </c>
      <c r="DM11" s="38">
        <f t="shared" si="3"/>
        <v>96.505123174181335</v>
      </c>
      <c r="DN11" s="38">
        <f t="shared" si="3"/>
        <v>98.264070464467011</v>
      </c>
      <c r="DO11" s="38">
        <f t="shared" si="3"/>
        <v>99.527778850343111</v>
      </c>
      <c r="DP11" s="39" t="e">
        <f t="shared" si="3"/>
        <v>#DIV/0!</v>
      </c>
      <c r="DQ11" s="38">
        <f t="shared" si="3"/>
        <v>99.059871562821712</v>
      </c>
      <c r="DR11" s="38">
        <f t="shared" si="3"/>
        <v>99.703828729892251</v>
      </c>
      <c r="DS11" s="38">
        <f t="shared" si="3"/>
        <v>99.50580804030966</v>
      </c>
      <c r="DT11" s="38">
        <f t="shared" si="3"/>
        <v>99.649507630688944</v>
      </c>
      <c r="DU11" s="38">
        <f t="shared" si="3"/>
        <v>97.188228438228435</v>
      </c>
      <c r="DV11" s="38">
        <f t="shared" si="3"/>
        <v>95.264103644047751</v>
      </c>
      <c r="DW11" s="38">
        <f t="shared" si="3"/>
        <v>98.755285493342768</v>
      </c>
      <c r="DX11" s="38">
        <f t="shared" si="3"/>
        <v>98.019361755781986</v>
      </c>
      <c r="DY11" s="38">
        <f t="shared" si="3"/>
        <v>97.115384615384613</v>
      </c>
      <c r="DZ11" s="38">
        <f t="shared" si="3"/>
        <v>97.604228567854122</v>
      </c>
      <c r="EA11" s="38">
        <f t="shared" si="3"/>
        <v>98.229858603717858</v>
      </c>
      <c r="EB11" s="38">
        <f t="shared" si="3"/>
        <v>97.327430341770366</v>
      </c>
      <c r="EC11" s="38">
        <f t="shared" si="3"/>
        <v>98.343512330029952</v>
      </c>
      <c r="ED11" s="38">
        <f t="shared" si="3"/>
        <v>97.252067818966225</v>
      </c>
      <c r="EE11" s="38">
        <f t="shared" si="3"/>
        <v>97.599160768323273</v>
      </c>
      <c r="EF11" s="38">
        <f t="shared" ref="EF11:EP11" si="4">(EF10/EF6)*100</f>
        <v>97.390028205728981</v>
      </c>
      <c r="EG11" s="38">
        <f t="shared" si="4"/>
        <v>98.278398508150673</v>
      </c>
      <c r="EH11" s="38">
        <f t="shared" si="4"/>
        <v>97.749054939719088</v>
      </c>
      <c r="EI11" s="38">
        <f t="shared" si="4"/>
        <v>97.300851121223161</v>
      </c>
      <c r="EJ11" s="38">
        <f t="shared" si="4"/>
        <v>99.198854720686995</v>
      </c>
      <c r="EK11" s="38">
        <f t="shared" si="4"/>
        <v>96.200016568657318</v>
      </c>
      <c r="EL11" s="38">
        <f t="shared" si="4"/>
        <v>99.173330751745596</v>
      </c>
      <c r="EM11" s="38">
        <f t="shared" si="4"/>
        <v>99.351381858775255</v>
      </c>
      <c r="EN11" s="38">
        <f t="shared" si="4"/>
        <v>97.869103963914498</v>
      </c>
      <c r="EO11" s="38">
        <f t="shared" si="4"/>
        <v>98.235509204604256</v>
      </c>
      <c r="EP11" s="38">
        <f t="shared" si="4"/>
        <v>98.612190850671908</v>
      </c>
    </row>
    <row r="12" spans="1:146">
      <c r="A12" s="17" t="s">
        <v>17</v>
      </c>
      <c r="B12" s="41">
        <v>17888</v>
      </c>
      <c r="C12" s="41">
        <v>19242</v>
      </c>
      <c r="D12" s="41">
        <v>19737</v>
      </c>
      <c r="E12" s="41">
        <v>21971</v>
      </c>
      <c r="F12" s="41">
        <v>23125</v>
      </c>
      <c r="G12" s="41">
        <v>24696</v>
      </c>
      <c r="H12" s="41">
        <v>25781</v>
      </c>
      <c r="I12" s="41">
        <v>28557</v>
      </c>
      <c r="J12" s="41">
        <v>31339</v>
      </c>
      <c r="K12" s="41">
        <v>32328</v>
      </c>
      <c r="L12" s="41">
        <v>33545</v>
      </c>
      <c r="M12" s="18">
        <v>35743</v>
      </c>
      <c r="N12" s="18">
        <v>36040</v>
      </c>
      <c r="O12" s="18">
        <v>39344</v>
      </c>
      <c r="P12" s="18">
        <v>39802</v>
      </c>
      <c r="Q12" s="18">
        <v>40485.560198122803</v>
      </c>
      <c r="R12" s="18">
        <v>42193.815169827001</v>
      </c>
      <c r="S12" s="18">
        <v>44489</v>
      </c>
      <c r="T12" s="18">
        <v>44298</v>
      </c>
      <c r="U12" s="18">
        <v>45800</v>
      </c>
      <c r="V12" s="18">
        <v>46761.688613865997</v>
      </c>
      <c r="W12" s="18">
        <v>50534.153760657675</v>
      </c>
      <c r="X12" s="19">
        <v>52039.97223588395</v>
      </c>
      <c r="Y12" s="19">
        <v>56135.969781060703</v>
      </c>
      <c r="Z12" s="33">
        <v>54461.246729110404</v>
      </c>
      <c r="AA12" s="6">
        <v>58432.174171335617</v>
      </c>
      <c r="AB12" s="6">
        <v>58328.88671713166</v>
      </c>
      <c r="AC12" s="6">
        <v>62028.635800085802</v>
      </c>
      <c r="AD12" s="6">
        <v>64591</v>
      </c>
      <c r="AE12" s="264">
        <v>68680.859703111026</v>
      </c>
      <c r="AF12" s="6">
        <v>71865.235534788007</v>
      </c>
      <c r="AG12" s="6">
        <v>71510.987761160097</v>
      </c>
      <c r="AH12" s="6">
        <v>71754.306204442197</v>
      </c>
      <c r="AI12" s="6">
        <v>72751.781656992607</v>
      </c>
      <c r="AJ12" s="6">
        <v>75379.263593716067</v>
      </c>
      <c r="AK12" s="6">
        <v>73960.181788217902</v>
      </c>
      <c r="AL12" s="6">
        <v>81264.435337912902</v>
      </c>
      <c r="AM12" s="34">
        <v>33541</v>
      </c>
      <c r="AN12" s="18">
        <v>45929</v>
      </c>
      <c r="AO12" s="18">
        <v>46670</v>
      </c>
      <c r="AP12" s="18">
        <v>51057</v>
      </c>
      <c r="AQ12" s="18">
        <v>51667</v>
      </c>
      <c r="AR12" s="18">
        <v>52414</v>
      </c>
      <c r="AS12" s="18">
        <v>55063</v>
      </c>
      <c r="AT12" s="18">
        <v>57686</v>
      </c>
      <c r="AU12" s="18">
        <v>57522</v>
      </c>
      <c r="AV12" s="18">
        <v>59196.976891961589</v>
      </c>
      <c r="AW12" s="18">
        <v>60572.003430278703</v>
      </c>
      <c r="AX12" s="18">
        <v>66963.281669563396</v>
      </c>
      <c r="AY12" s="19">
        <v>69257.698881037868</v>
      </c>
      <c r="AZ12" s="19">
        <v>73184.757788061819</v>
      </c>
      <c r="BA12" s="33">
        <v>71877.117098156814</v>
      </c>
      <c r="BB12" s="1">
        <v>77823.088438116596</v>
      </c>
      <c r="BC12" s="1">
        <v>77549.230442665023</v>
      </c>
      <c r="BD12" s="1">
        <v>84049.987527912759</v>
      </c>
      <c r="BE12" s="6">
        <v>88588.587095514478</v>
      </c>
      <c r="BF12" s="6">
        <v>93877.628663567186</v>
      </c>
      <c r="BG12" s="6">
        <v>99564.45238472725</v>
      </c>
      <c r="BH12" s="6">
        <v>99986.842366827506</v>
      </c>
      <c r="BI12" s="33">
        <v>99641.217242563493</v>
      </c>
      <c r="BJ12" s="6">
        <v>101278.95544807122</v>
      </c>
      <c r="BK12" s="6">
        <v>105972.76838959468</v>
      </c>
      <c r="BL12" s="6">
        <v>103481.39028292647</v>
      </c>
      <c r="BM12" s="6">
        <v>112438.54903281225</v>
      </c>
      <c r="BN12" s="34">
        <v>26821</v>
      </c>
      <c r="BO12" s="18">
        <v>36090</v>
      </c>
      <c r="BP12" s="18">
        <v>36223</v>
      </c>
      <c r="BQ12" s="18">
        <v>39721</v>
      </c>
      <c r="BR12" s="18">
        <v>40006</v>
      </c>
      <c r="BS12" s="18">
        <v>40435</v>
      </c>
      <c r="BT12" s="18">
        <v>42331</v>
      </c>
      <c r="BU12" s="18">
        <v>44582</v>
      </c>
      <c r="BV12" s="18">
        <v>44143</v>
      </c>
      <c r="BW12" s="18">
        <v>45412.643162901484</v>
      </c>
      <c r="BX12" s="18">
        <v>45901.420421779803</v>
      </c>
      <c r="BY12" s="18">
        <v>49921.200220459599</v>
      </c>
      <c r="BZ12" s="19">
        <v>51336.211359944566</v>
      </c>
      <c r="CA12" s="19">
        <v>54709.460792373888</v>
      </c>
      <c r="CB12" s="33">
        <v>54229.964289824042</v>
      </c>
      <c r="CC12" s="33">
        <v>58334.739781613993</v>
      </c>
      <c r="CD12" s="33">
        <v>58113.351103337816</v>
      </c>
      <c r="CE12" s="11">
        <v>61540.992724130585</v>
      </c>
      <c r="CF12" s="6">
        <v>65312.081811201628</v>
      </c>
      <c r="CG12" s="6">
        <v>68395.397532488263</v>
      </c>
      <c r="CH12" s="6">
        <v>72310.777965152549</v>
      </c>
      <c r="CI12" s="6">
        <v>72712.041995601554</v>
      </c>
      <c r="CJ12" s="33">
        <v>72720.743155680408</v>
      </c>
      <c r="CK12" s="6">
        <v>74325.366958983883</v>
      </c>
      <c r="CL12" s="6">
        <v>76524.613178927917</v>
      </c>
      <c r="CM12" s="6">
        <v>75062.437197547042</v>
      </c>
      <c r="CN12" s="6">
        <v>81157.457140581435</v>
      </c>
      <c r="CO12" s="34">
        <v>22155</v>
      </c>
      <c r="CP12" s="18">
        <v>30358</v>
      </c>
      <c r="CQ12" s="18">
        <v>30727</v>
      </c>
      <c r="CR12" s="18">
        <v>33313</v>
      </c>
      <c r="CS12" s="18">
        <v>33550</v>
      </c>
      <c r="CT12" s="18">
        <v>34052</v>
      </c>
      <c r="CU12" s="18">
        <v>35235</v>
      </c>
      <c r="CV12" s="18">
        <v>37438</v>
      </c>
      <c r="CW12" s="18">
        <v>36790</v>
      </c>
      <c r="CX12" s="18">
        <v>38430.115905986793</v>
      </c>
      <c r="CY12" s="18">
        <v>38947.793203990703</v>
      </c>
      <c r="CZ12" s="18">
        <v>41950.664578276919</v>
      </c>
      <c r="DA12" s="19">
        <v>43334.503200444786</v>
      </c>
      <c r="DB12" s="19">
        <v>45912.028553496064</v>
      </c>
      <c r="DC12" s="19">
        <v>45379.119087944993</v>
      </c>
      <c r="DD12" s="19">
        <v>48543.331699509283</v>
      </c>
      <c r="DE12" s="19">
        <v>48232.765571118092</v>
      </c>
      <c r="DF12" s="11">
        <v>50524.854333370924</v>
      </c>
      <c r="DG12" s="6">
        <v>51590.549218474247</v>
      </c>
      <c r="DH12" s="6">
        <v>55824.350686460741</v>
      </c>
      <c r="DI12" s="6">
        <v>58815.358398555087</v>
      </c>
      <c r="DJ12" s="6">
        <v>58618.018213909141</v>
      </c>
      <c r="DK12" s="33">
        <v>58534.230897084235</v>
      </c>
      <c r="DL12" s="6">
        <v>59541.282097691896</v>
      </c>
      <c r="DM12" s="6">
        <v>62013.862644759822</v>
      </c>
      <c r="DN12" s="6">
        <v>60544.058687459445</v>
      </c>
      <c r="DO12" s="6">
        <v>68405.940838074923</v>
      </c>
      <c r="DP12" s="36">
        <v>17858</v>
      </c>
      <c r="DQ12" s="18">
        <v>23438</v>
      </c>
      <c r="DR12" s="18">
        <v>23549</v>
      </c>
      <c r="DS12" s="18">
        <v>25467</v>
      </c>
      <c r="DT12" s="18">
        <v>25712</v>
      </c>
      <c r="DU12" s="18">
        <v>26261</v>
      </c>
      <c r="DV12" s="18">
        <v>27321</v>
      </c>
      <c r="DW12" s="18">
        <v>28830</v>
      </c>
      <c r="DX12" s="18">
        <v>28427</v>
      </c>
      <c r="DY12" s="18">
        <v>28974.875018277311</v>
      </c>
      <c r="DZ12" s="18">
        <v>29692.106727280501</v>
      </c>
      <c r="EA12" s="20">
        <v>31265.05096815385</v>
      </c>
      <c r="EB12" s="20">
        <v>31860.898931495496</v>
      </c>
      <c r="EC12" s="20">
        <v>33585.459483514096</v>
      </c>
      <c r="ED12" s="6">
        <v>33160.572499256508</v>
      </c>
      <c r="EE12" s="6">
        <v>35460.839349230766</v>
      </c>
      <c r="EF12" s="6">
        <v>35987.022935395187</v>
      </c>
      <c r="EG12" s="11">
        <v>37110.479342974359</v>
      </c>
      <c r="EH12" s="6">
        <v>38893.820166624406</v>
      </c>
      <c r="EI12" s="6">
        <v>41424.611827647059</v>
      </c>
      <c r="EJ12" s="6">
        <v>43196.841612278309</v>
      </c>
      <c r="EK12" s="6">
        <v>42477.12461579618</v>
      </c>
      <c r="EL12" s="9">
        <v>43804.09698118949</v>
      </c>
      <c r="EM12" s="6">
        <v>44337.701189961394</v>
      </c>
      <c r="EN12" s="6">
        <v>46095.793870787886</v>
      </c>
      <c r="EO12" s="6">
        <v>45459.633034989427</v>
      </c>
      <c r="EP12" s="6">
        <v>47679.186505234109</v>
      </c>
    </row>
    <row r="13" spans="1:146">
      <c r="A13" s="17" t="s">
        <v>18</v>
      </c>
      <c r="B13" s="41">
        <v>16596</v>
      </c>
      <c r="C13" s="41">
        <v>17760</v>
      </c>
      <c r="D13" s="41">
        <v>18797</v>
      </c>
      <c r="E13" s="41">
        <v>20740</v>
      </c>
      <c r="F13" s="41">
        <v>22865</v>
      </c>
      <c r="G13" s="41">
        <v>24635</v>
      </c>
      <c r="H13" s="41">
        <v>24984</v>
      </c>
      <c r="I13" s="41">
        <v>27491</v>
      </c>
      <c r="J13" s="41">
        <v>29594</v>
      </c>
      <c r="K13" s="41">
        <v>30847</v>
      </c>
      <c r="L13" s="41">
        <v>31238</v>
      </c>
      <c r="M13" s="18">
        <v>32778</v>
      </c>
      <c r="N13" s="18">
        <v>34150</v>
      </c>
      <c r="O13" s="18">
        <v>35881</v>
      </c>
      <c r="P13" s="18">
        <v>38137</v>
      </c>
      <c r="Q13" s="18">
        <v>39436.779245218502</v>
      </c>
      <c r="R13" s="18">
        <v>40592.475882293496</v>
      </c>
      <c r="S13" s="18">
        <v>41067</v>
      </c>
      <c r="T13" s="18">
        <v>42309</v>
      </c>
      <c r="U13" s="18">
        <v>43603</v>
      </c>
      <c r="V13" s="18">
        <v>44964.135750300396</v>
      </c>
      <c r="W13" s="18">
        <v>47187.982590298554</v>
      </c>
      <c r="X13" s="19">
        <v>49442.15482463636</v>
      </c>
      <c r="Y13" s="19">
        <v>50346.104384523802</v>
      </c>
      <c r="Z13" s="33">
        <v>51416.186489609754</v>
      </c>
      <c r="AA13" s="6">
        <v>52070.783450419993</v>
      </c>
      <c r="AB13" s="6">
        <v>52230.04262133906</v>
      </c>
      <c r="AC13" s="6">
        <v>54266.406798613214</v>
      </c>
      <c r="AD13" s="6">
        <v>56597.623612809977</v>
      </c>
      <c r="AE13" s="264">
        <v>58607.722613038241</v>
      </c>
      <c r="AF13" s="6">
        <v>60529.156682559224</v>
      </c>
      <c r="AG13" s="6">
        <v>61635.631712850925</v>
      </c>
      <c r="AH13" s="6">
        <v>59792.055882499313</v>
      </c>
      <c r="AI13" s="6">
        <v>61129.79961629834</v>
      </c>
      <c r="AJ13" s="6">
        <v>62729.115786174632</v>
      </c>
      <c r="AK13" s="6">
        <v>61825.661571843157</v>
      </c>
      <c r="AL13" s="6">
        <v>65173.130035855625</v>
      </c>
      <c r="AM13" s="34">
        <v>31843</v>
      </c>
      <c r="AN13" s="18">
        <v>42044</v>
      </c>
      <c r="AO13" s="18">
        <v>44036</v>
      </c>
      <c r="AP13" s="18">
        <v>46013</v>
      </c>
      <c r="AQ13" s="18">
        <v>48834</v>
      </c>
      <c r="AR13" s="18">
        <v>50988</v>
      </c>
      <c r="AS13" s="18">
        <v>51994</v>
      </c>
      <c r="AT13" s="18">
        <v>52709</v>
      </c>
      <c r="AU13" s="18">
        <v>54578</v>
      </c>
      <c r="AV13" s="18">
        <v>56125.505585851199</v>
      </c>
      <c r="AW13" s="18">
        <v>58890.084861700598</v>
      </c>
      <c r="AX13" s="18">
        <v>61194.454831201983</v>
      </c>
      <c r="AY13" s="19">
        <v>64115.001975689651</v>
      </c>
      <c r="AZ13" s="19">
        <v>66127.950370900115</v>
      </c>
      <c r="BA13" s="19">
        <v>67434.900611080753</v>
      </c>
      <c r="BB13" s="1">
        <v>68635.786683266342</v>
      </c>
      <c r="BC13" s="1">
        <v>70065.345054763035</v>
      </c>
      <c r="BD13" s="1">
        <v>72255.270980720292</v>
      </c>
      <c r="BE13" s="6">
        <v>76770.220112644718</v>
      </c>
      <c r="BF13" s="6">
        <v>80493.414275855859</v>
      </c>
      <c r="BG13" s="6">
        <v>83725.133254566477</v>
      </c>
      <c r="BH13" s="6">
        <v>85393.491780821918</v>
      </c>
      <c r="BI13" s="33">
        <v>84106.527087542854</v>
      </c>
      <c r="BJ13" s="6">
        <v>85496.518468750015</v>
      </c>
      <c r="BK13" s="6">
        <v>88820.097176299663</v>
      </c>
      <c r="BL13" s="6">
        <v>87755.160272578738</v>
      </c>
      <c r="BM13" s="6">
        <v>91086.086850005886</v>
      </c>
      <c r="BN13" s="34">
        <v>25414</v>
      </c>
      <c r="BO13" s="18">
        <v>33730</v>
      </c>
      <c r="BP13" s="18">
        <v>35249</v>
      </c>
      <c r="BQ13" s="18">
        <v>36619</v>
      </c>
      <c r="BR13" s="18">
        <v>39001</v>
      </c>
      <c r="BS13" s="18">
        <v>40468</v>
      </c>
      <c r="BT13" s="18">
        <v>41179</v>
      </c>
      <c r="BU13" s="18">
        <v>41704</v>
      </c>
      <c r="BV13" s="18">
        <v>43197</v>
      </c>
      <c r="BW13" s="18">
        <v>44604.639187734487</v>
      </c>
      <c r="BX13" s="18">
        <v>46316.316952286099</v>
      </c>
      <c r="BY13" s="18">
        <v>48737.945119942036</v>
      </c>
      <c r="BZ13" s="19">
        <v>50820.6530668915</v>
      </c>
      <c r="CA13" s="19">
        <v>52724.621419822222</v>
      </c>
      <c r="CB13" s="19">
        <v>55199.528019230769</v>
      </c>
      <c r="CC13" s="19">
        <v>55620.779645454539</v>
      </c>
      <c r="CD13" s="19">
        <v>56430.773339855077</v>
      </c>
      <c r="CE13" s="11">
        <v>58539.902289883721</v>
      </c>
      <c r="CF13" s="6">
        <v>60163.516588133338</v>
      </c>
      <c r="CG13" s="6">
        <v>62683.792647503309</v>
      </c>
      <c r="CH13" s="6">
        <v>64044.987405986394</v>
      </c>
      <c r="CI13" s="6">
        <v>65053.057907888033</v>
      </c>
      <c r="CJ13" s="33">
        <v>63488.049473849882</v>
      </c>
      <c r="CK13" s="6">
        <v>64329.264804502367</v>
      </c>
      <c r="CL13" s="6">
        <v>65854.107477419631</v>
      </c>
      <c r="CM13" s="6">
        <v>64893.445707155959</v>
      </c>
      <c r="CN13" s="6">
        <v>68282.59814159121</v>
      </c>
      <c r="CO13" s="34">
        <v>21617</v>
      </c>
      <c r="CP13" s="18">
        <v>28400</v>
      </c>
      <c r="CQ13" s="18">
        <v>29789</v>
      </c>
      <c r="CR13" s="18">
        <v>31148</v>
      </c>
      <c r="CS13" s="18">
        <v>33167</v>
      </c>
      <c r="CT13" s="18">
        <v>34534</v>
      </c>
      <c r="CU13" s="18">
        <v>35507</v>
      </c>
      <c r="CV13" s="18">
        <v>35879</v>
      </c>
      <c r="CW13" s="18">
        <v>37148</v>
      </c>
      <c r="CX13" s="18">
        <v>38241.570568895186</v>
      </c>
      <c r="CY13" s="18">
        <v>39205.581336048999</v>
      </c>
      <c r="CZ13" s="18">
        <v>41320.109378272602</v>
      </c>
      <c r="DA13" s="19">
        <v>42463.813430524824</v>
      </c>
      <c r="DB13" s="19">
        <v>43831.840158144041</v>
      </c>
      <c r="DC13" s="19">
        <v>45098.663199116883</v>
      </c>
      <c r="DD13" s="19">
        <v>45568.154949706259</v>
      </c>
      <c r="DE13" s="19">
        <v>46466.777151561713</v>
      </c>
      <c r="DF13" s="11">
        <v>48013.241901638954</v>
      </c>
      <c r="DG13" s="6">
        <v>49085.165181739125</v>
      </c>
      <c r="DH13" s="6">
        <v>51470.18232061834</v>
      </c>
      <c r="DI13" s="6">
        <v>53373.489119954647</v>
      </c>
      <c r="DJ13" s="6">
        <v>55049.66007440212</v>
      </c>
      <c r="DK13" s="33">
        <v>53979.609057453104</v>
      </c>
      <c r="DL13" s="6">
        <v>55323.244611267604</v>
      </c>
      <c r="DM13" s="6">
        <v>57371.200480032785</v>
      </c>
      <c r="DN13" s="6">
        <v>57893.894095418713</v>
      </c>
      <c r="DO13" s="6">
        <v>59750.283668872697</v>
      </c>
      <c r="DP13" s="36">
        <v>16640</v>
      </c>
      <c r="DQ13" s="18">
        <v>21963</v>
      </c>
      <c r="DR13" s="18">
        <v>22604</v>
      </c>
      <c r="DS13" s="18">
        <v>23658</v>
      </c>
      <c r="DT13" s="18">
        <v>25057</v>
      </c>
      <c r="DU13" s="18">
        <v>25560</v>
      </c>
      <c r="DV13" s="18">
        <v>26555</v>
      </c>
      <c r="DW13" s="18">
        <v>27014</v>
      </c>
      <c r="DX13" s="18">
        <v>27491</v>
      </c>
      <c r="DY13" s="18">
        <v>28684.127629743591</v>
      </c>
      <c r="DZ13" s="18">
        <v>29554.323764245299</v>
      </c>
      <c r="EA13" s="20">
        <v>30792.865529223745</v>
      </c>
      <c r="EB13" s="20">
        <v>31920.201289323672</v>
      </c>
      <c r="EC13" s="20">
        <v>33816.350755225052</v>
      </c>
      <c r="ED13" s="6">
        <v>34711.978510076049</v>
      </c>
      <c r="EE13" s="6">
        <v>34751.547793955222</v>
      </c>
      <c r="EF13" s="6">
        <v>33766.847432240807</v>
      </c>
      <c r="EG13" s="11">
        <v>35950.338828556698</v>
      </c>
      <c r="EH13" s="6">
        <v>36534.720919926338</v>
      </c>
      <c r="EI13" s="6">
        <v>37887.654785813153</v>
      </c>
      <c r="EJ13" s="6">
        <v>39370.856741726617</v>
      </c>
      <c r="EK13" s="6">
        <v>40365.620132670454</v>
      </c>
      <c r="EL13" s="9">
        <v>39951.702523099848</v>
      </c>
      <c r="EM13" s="6">
        <v>39685.125020909087</v>
      </c>
      <c r="EN13" s="6">
        <v>41151.661802084818</v>
      </c>
      <c r="EO13" s="6">
        <v>40609.324984608967</v>
      </c>
      <c r="EP13" s="6">
        <v>44400.071170281066</v>
      </c>
    </row>
    <row r="14" spans="1:146">
      <c r="A14" s="17" t="s">
        <v>36</v>
      </c>
      <c r="B14" s="32">
        <v>20068</v>
      </c>
      <c r="C14" s="32">
        <v>21444</v>
      </c>
      <c r="D14" s="32">
        <v>22738</v>
      </c>
      <c r="E14" s="32">
        <v>24657</v>
      </c>
      <c r="F14" s="32">
        <v>26935</v>
      </c>
      <c r="G14" s="32">
        <v>28469</v>
      </c>
      <c r="H14" s="32">
        <f>((I14-G14)/2)+G14</f>
        <v>30346.5</v>
      </c>
      <c r="I14" s="32">
        <v>32224</v>
      </c>
      <c r="J14" s="32">
        <v>33895</v>
      </c>
      <c r="K14" s="42">
        <f>((L14-J14)/2)+J14</f>
        <v>35800.5</v>
      </c>
      <c r="L14" s="32">
        <v>37706</v>
      </c>
      <c r="M14" s="18">
        <v>39919.646365422399</v>
      </c>
      <c r="N14" s="18">
        <v>42308</v>
      </c>
      <c r="O14" s="18">
        <v>44452</v>
      </c>
      <c r="P14" s="18">
        <v>48003</v>
      </c>
      <c r="Q14" s="18">
        <v>49987</v>
      </c>
      <c r="R14" s="18">
        <v>51391</v>
      </c>
      <c r="S14" s="32">
        <v>54534</v>
      </c>
      <c r="T14" s="18">
        <v>57642</v>
      </c>
      <c r="U14" s="43">
        <v>59668</v>
      </c>
      <c r="V14" s="32">
        <v>62486</v>
      </c>
      <c r="W14" s="43">
        <v>64470</v>
      </c>
      <c r="X14" s="19">
        <v>66188.33225851522</v>
      </c>
      <c r="Y14" s="19">
        <v>70434.79661164619</v>
      </c>
      <c r="Z14" s="33">
        <v>72601</v>
      </c>
      <c r="AA14" s="6">
        <v>74008.385187748994</v>
      </c>
      <c r="AB14" s="6">
        <v>75680.3047241983</v>
      </c>
      <c r="AC14" s="6">
        <v>78715.362354107696</v>
      </c>
      <c r="AD14" s="6">
        <v>78566.275453875598</v>
      </c>
      <c r="AE14" s="264">
        <v>83126.630618254101</v>
      </c>
      <c r="AF14" s="6">
        <v>86566.508851345119</v>
      </c>
      <c r="AG14" s="6">
        <v>90053.540386259541</v>
      </c>
      <c r="AH14" s="6">
        <v>93548.481453917047</v>
      </c>
      <c r="AI14" s="6">
        <v>94474.343564954674</v>
      </c>
      <c r="AJ14" s="6">
        <v>97528.808535425997</v>
      </c>
      <c r="AK14" s="6">
        <v>101358.83245746001</v>
      </c>
      <c r="AL14" s="6">
        <v>100240.80421957593</v>
      </c>
      <c r="AM14" s="34"/>
      <c r="AN14" s="44">
        <v>54641.233766233767</v>
      </c>
      <c r="AO14" s="18">
        <v>57062</v>
      </c>
      <c r="AP14" s="18">
        <v>60332</v>
      </c>
      <c r="AQ14" s="18">
        <v>64953</v>
      </c>
      <c r="AR14" s="18">
        <v>67591</v>
      </c>
      <c r="AS14" s="18">
        <v>70904.864864864867</v>
      </c>
      <c r="AT14" s="18">
        <v>72932.96248559079</v>
      </c>
      <c r="AU14" s="18">
        <v>76852</v>
      </c>
      <c r="AV14" s="18">
        <v>79581</v>
      </c>
      <c r="AW14" s="20">
        <v>82412</v>
      </c>
      <c r="AX14" s="20">
        <v>88018.181818181823</v>
      </c>
      <c r="AY14" s="33">
        <v>86295.071921974028</v>
      </c>
      <c r="AZ14" s="33">
        <v>93248.714463318378</v>
      </c>
      <c r="BA14" s="19">
        <v>97707</v>
      </c>
      <c r="BB14" s="1">
        <v>99438.975779977336</v>
      </c>
      <c r="BC14" s="1">
        <v>100953.32145266535</v>
      </c>
      <c r="BD14" s="1">
        <v>106427.1294405357</v>
      </c>
      <c r="BE14" s="6">
        <v>108081.33974459184</v>
      </c>
      <c r="BF14" s="6">
        <v>114401.66153221675</v>
      </c>
      <c r="BG14" s="6">
        <v>119991.36479228917</v>
      </c>
      <c r="BH14" s="6">
        <v>123337.82533159145</v>
      </c>
      <c r="BI14" s="33">
        <v>127690.77924339623</v>
      </c>
      <c r="BJ14" s="6">
        <v>129796.89912192771</v>
      </c>
      <c r="BK14" s="6">
        <v>133243.18795345622</v>
      </c>
      <c r="BL14" s="6">
        <v>136462.34034827602</v>
      </c>
      <c r="BM14" s="6">
        <v>135296.32671124188</v>
      </c>
      <c r="BN14" s="34"/>
      <c r="BO14" s="44">
        <v>39175.700934579399</v>
      </c>
      <c r="BP14" s="18">
        <v>41452</v>
      </c>
      <c r="BQ14" s="18">
        <v>43651</v>
      </c>
      <c r="BR14" s="18">
        <v>47417</v>
      </c>
      <c r="BS14" s="18">
        <v>49984</v>
      </c>
      <c r="BT14" s="18">
        <v>51867.2131147541</v>
      </c>
      <c r="BU14" s="18">
        <v>53071.805384269661</v>
      </c>
      <c r="BV14" s="18">
        <v>55473</v>
      </c>
      <c r="BW14" s="18">
        <v>56980</v>
      </c>
      <c r="BX14" s="20">
        <v>58632</v>
      </c>
      <c r="BY14" s="20">
        <v>61487.121212121216</v>
      </c>
      <c r="BZ14" s="33">
        <v>62204.822337979276</v>
      </c>
      <c r="CA14" s="33">
        <v>65313.711398437503</v>
      </c>
      <c r="CB14" s="19">
        <v>67611</v>
      </c>
      <c r="CC14" s="19">
        <v>68340.045434463682</v>
      </c>
      <c r="CD14" s="19">
        <v>70858.204132613057</v>
      </c>
      <c r="CE14" s="11">
        <v>73780.437122765958</v>
      </c>
      <c r="CF14" s="6">
        <v>75548.469843756611</v>
      </c>
      <c r="CG14" s="6">
        <v>77721.428814554703</v>
      </c>
      <c r="CH14" s="6">
        <v>77620.911289438198</v>
      </c>
      <c r="CI14" s="6">
        <v>82094.738260048427</v>
      </c>
      <c r="CJ14" s="33">
        <v>84905.642485308053</v>
      </c>
      <c r="CK14" s="6">
        <v>86343.212614678909</v>
      </c>
      <c r="CL14" s="6">
        <v>87799.283908235288</v>
      </c>
      <c r="CM14" s="6">
        <v>94212.888762210248</v>
      </c>
      <c r="CN14" s="6">
        <v>90802.314883658051</v>
      </c>
      <c r="CO14" s="34"/>
      <c r="CP14" s="18">
        <v>32074.592833876221</v>
      </c>
      <c r="CQ14" s="18">
        <v>32506</v>
      </c>
      <c r="CR14" s="18">
        <v>34379</v>
      </c>
      <c r="CS14" s="18">
        <v>36451</v>
      </c>
      <c r="CT14" s="18">
        <v>39690</v>
      </c>
      <c r="CU14" s="18">
        <v>40817.625899280574</v>
      </c>
      <c r="CV14" s="18">
        <v>41998.002195488727</v>
      </c>
      <c r="CW14" s="18">
        <v>41947</v>
      </c>
      <c r="CX14" s="18">
        <v>45477</v>
      </c>
      <c r="CY14" s="18">
        <v>47118</v>
      </c>
      <c r="CZ14" s="18">
        <v>48662.79069767442</v>
      </c>
      <c r="DA14" s="19">
        <v>50835.62593348659</v>
      </c>
      <c r="DB14" s="19">
        <v>52109.470378118465</v>
      </c>
      <c r="DC14" s="19">
        <v>54565</v>
      </c>
      <c r="DD14" s="19">
        <v>56584.086313069907</v>
      </c>
      <c r="DE14" s="19">
        <v>58252.187694909095</v>
      </c>
      <c r="DF14" s="11">
        <v>60027.163521325652</v>
      </c>
      <c r="DG14" s="6">
        <v>61121.542548511912</v>
      </c>
      <c r="DH14" s="6">
        <v>65026.788850568184</v>
      </c>
      <c r="DI14" s="6">
        <v>68774.417347231269</v>
      </c>
      <c r="DJ14" s="6">
        <v>70882.961738842976</v>
      </c>
      <c r="DK14" s="33">
        <v>73025.887110086449</v>
      </c>
      <c r="DL14" s="6">
        <v>74674.032444759214</v>
      </c>
      <c r="DM14" s="6">
        <v>77458.626476033052</v>
      </c>
      <c r="DN14" s="6">
        <v>78879.363594340612</v>
      </c>
      <c r="DO14" s="6">
        <v>79879.623160263858</v>
      </c>
      <c r="DP14" s="36"/>
      <c r="DQ14" s="18">
        <v>22859.756097560974</v>
      </c>
      <c r="DR14" s="18">
        <v>24123</v>
      </c>
      <c r="DS14" s="18">
        <v>25488</v>
      </c>
      <c r="DT14" s="18">
        <v>27731</v>
      </c>
      <c r="DU14" s="18">
        <v>29237</v>
      </c>
      <c r="DV14" s="18">
        <v>28488.888888888891</v>
      </c>
      <c r="DW14" s="18">
        <v>31250.53616</v>
      </c>
      <c r="DX14" s="18">
        <v>31864</v>
      </c>
      <c r="DY14" s="18">
        <v>34304</v>
      </c>
      <c r="DZ14" s="18">
        <v>36227</v>
      </c>
      <c r="EA14" s="20">
        <v>36975</v>
      </c>
      <c r="EB14" s="20">
        <v>39016.384409743587</v>
      </c>
      <c r="EC14" s="20">
        <v>42077.661890961535</v>
      </c>
      <c r="ED14" s="6">
        <v>43474</v>
      </c>
      <c r="EE14" s="6">
        <v>44443.145388745448</v>
      </c>
      <c r="EF14" s="6">
        <v>46218.557349265597</v>
      </c>
      <c r="EG14" s="11">
        <v>48059.795282833329</v>
      </c>
      <c r="EH14" s="6">
        <v>48689.975742362207</v>
      </c>
      <c r="EI14" s="6">
        <v>51337.329926412211</v>
      </c>
      <c r="EJ14" s="6">
        <v>53677.230833333335</v>
      </c>
      <c r="EK14" s="6">
        <v>56879.334185714288</v>
      </c>
      <c r="EL14" s="9">
        <v>59724.837942592596</v>
      </c>
      <c r="EM14" s="6">
        <v>60414.894842372887</v>
      </c>
      <c r="EN14" s="6">
        <v>62630.045410526312</v>
      </c>
      <c r="EO14" s="6">
        <v>62999.896117523611</v>
      </c>
      <c r="EP14" s="6">
        <v>63448.814766269104</v>
      </c>
    </row>
    <row r="15" spans="1:146">
      <c r="A15" s="17" t="s">
        <v>19</v>
      </c>
      <c r="B15" s="41">
        <v>19094</v>
      </c>
      <c r="C15" s="41">
        <v>20235</v>
      </c>
      <c r="D15" s="41">
        <v>21638</v>
      </c>
      <c r="E15" s="41">
        <v>24707</v>
      </c>
      <c r="F15" s="41">
        <v>26396</v>
      </c>
      <c r="G15" s="41">
        <v>28410</v>
      </c>
      <c r="H15" s="41">
        <v>31088</v>
      </c>
      <c r="I15" s="41">
        <v>32546</v>
      </c>
      <c r="J15" s="41">
        <v>34221</v>
      </c>
      <c r="K15" s="41">
        <v>36669</v>
      </c>
      <c r="L15" s="41">
        <v>38774</v>
      </c>
      <c r="M15" s="18">
        <v>41229</v>
      </c>
      <c r="N15" s="18">
        <v>44050</v>
      </c>
      <c r="O15" s="18">
        <v>43748</v>
      </c>
      <c r="P15" s="18">
        <v>44356</v>
      </c>
      <c r="Q15" s="42">
        <v>44803.299172907602</v>
      </c>
      <c r="R15" s="42">
        <v>46152.730872893902</v>
      </c>
      <c r="S15" s="42">
        <v>48859</v>
      </c>
      <c r="T15" s="45">
        <v>50489</v>
      </c>
      <c r="U15" s="42">
        <v>52031</v>
      </c>
      <c r="V15" s="45">
        <v>53861.986422184003</v>
      </c>
      <c r="W15" s="42">
        <v>55003.520706270319</v>
      </c>
      <c r="X15" s="46">
        <v>55852.817408266405</v>
      </c>
      <c r="Y15" s="47">
        <v>58604.433255006908</v>
      </c>
      <c r="Z15" s="47">
        <v>60972.78846258355</v>
      </c>
      <c r="AA15" s="13">
        <v>63214.080998850724</v>
      </c>
      <c r="AB15" s="6">
        <v>63947.844132029342</v>
      </c>
      <c r="AC15" s="6">
        <v>66161.633983074906</v>
      </c>
      <c r="AD15" s="6">
        <v>69704.935786351052</v>
      </c>
      <c r="AE15" s="264">
        <v>72861.908871991749</v>
      </c>
      <c r="AF15" s="6">
        <v>73881.878043185527</v>
      </c>
      <c r="AG15" s="6">
        <v>74943.29783852234</v>
      </c>
      <c r="AH15" s="6">
        <v>76316.768813501709</v>
      </c>
      <c r="AI15" s="6">
        <v>78037.041880881618</v>
      </c>
      <c r="AJ15" s="6">
        <v>79759.539716048021</v>
      </c>
      <c r="AK15" s="6">
        <v>78326.239855557098</v>
      </c>
      <c r="AL15" s="6">
        <v>81168.84267762462</v>
      </c>
      <c r="AM15" s="34">
        <v>38223</v>
      </c>
      <c r="AN15" s="18">
        <v>51999</v>
      </c>
      <c r="AO15" s="18">
        <v>55125</v>
      </c>
      <c r="AP15" s="18">
        <v>55944</v>
      </c>
      <c r="AQ15" s="18">
        <v>55533</v>
      </c>
      <c r="AR15" s="18">
        <v>55904</v>
      </c>
      <c r="AS15" s="18">
        <v>58216</v>
      </c>
      <c r="AT15" s="18">
        <v>60787</v>
      </c>
      <c r="AU15" s="18">
        <v>63253</v>
      </c>
      <c r="AV15" s="18">
        <v>65643.96860879728</v>
      </c>
      <c r="AW15" s="18">
        <v>65145.117944372098</v>
      </c>
      <c r="AX15" s="18">
        <v>69932.945511643877</v>
      </c>
      <c r="AY15" s="19">
        <v>71603.582326290125</v>
      </c>
      <c r="AZ15" s="19">
        <v>76167.533530852947</v>
      </c>
      <c r="BA15" s="19">
        <v>79967.053952627291</v>
      </c>
      <c r="BB15" s="1">
        <v>83249.572574748032</v>
      </c>
      <c r="BC15" s="1">
        <v>85290.248408319181</v>
      </c>
      <c r="BD15" s="1">
        <v>89119.256610576282</v>
      </c>
      <c r="BE15" s="6">
        <v>94642.053302002605</v>
      </c>
      <c r="BF15" s="6">
        <v>100998.43971003563</v>
      </c>
      <c r="BG15" s="6">
        <v>102467.74924785939</v>
      </c>
      <c r="BH15" s="6">
        <v>104409.96980215638</v>
      </c>
      <c r="BI15" s="33">
        <v>106498.22720428936</v>
      </c>
      <c r="BJ15" s="6">
        <v>108816.0737400261</v>
      </c>
      <c r="BK15" s="6">
        <v>110011.517023112</v>
      </c>
      <c r="BL15" s="6">
        <v>109063.18664820837</v>
      </c>
      <c r="BM15" s="6">
        <v>112979.9286093359</v>
      </c>
      <c r="BN15" s="34">
        <v>28616</v>
      </c>
      <c r="BO15" s="18">
        <v>38778</v>
      </c>
      <c r="BP15" s="18">
        <v>41711</v>
      </c>
      <c r="BQ15" s="18">
        <v>40416</v>
      </c>
      <c r="BR15" s="18">
        <v>40579</v>
      </c>
      <c r="BS15" s="18">
        <v>40429</v>
      </c>
      <c r="BT15" s="18">
        <v>41390</v>
      </c>
      <c r="BU15" s="18">
        <v>44850</v>
      </c>
      <c r="BV15" s="18">
        <v>46827</v>
      </c>
      <c r="BW15" s="18">
        <v>48930.379954184587</v>
      </c>
      <c r="BX15" s="18">
        <v>49726.517542703798</v>
      </c>
      <c r="BY15" s="18">
        <v>52595.545604159037</v>
      </c>
      <c r="BZ15" s="19">
        <v>54144.916571661241</v>
      </c>
      <c r="CA15" s="19">
        <v>56812.002803184951</v>
      </c>
      <c r="CB15" s="19">
        <v>59080.021543122399</v>
      </c>
      <c r="CC15" s="19">
        <v>61043.62916309297</v>
      </c>
      <c r="CD15" s="19">
        <v>61942.868863334807</v>
      </c>
      <c r="CE15" s="11">
        <v>64408.251439201689</v>
      </c>
      <c r="CF15" s="6">
        <v>68295.495151658979</v>
      </c>
      <c r="CG15" s="6">
        <v>71424.217207332375</v>
      </c>
      <c r="CH15" s="6">
        <v>72809.133949797804</v>
      </c>
      <c r="CI15" s="6">
        <v>73769.188249110943</v>
      </c>
      <c r="CJ15" s="33">
        <v>74303.444425425536</v>
      </c>
      <c r="CK15" s="6">
        <v>76213.591940350088</v>
      </c>
      <c r="CL15" s="6">
        <v>77194.469029805958</v>
      </c>
      <c r="CM15" s="6">
        <v>77299.305530545273</v>
      </c>
      <c r="CN15" s="6">
        <v>79209.035229362198</v>
      </c>
      <c r="CO15" s="34">
        <v>24879</v>
      </c>
      <c r="CP15" s="18">
        <v>33877</v>
      </c>
      <c r="CQ15" s="18">
        <v>37508</v>
      </c>
      <c r="CR15" s="18">
        <v>35729</v>
      </c>
      <c r="CS15" s="18">
        <v>36058</v>
      </c>
      <c r="CT15" s="18">
        <v>36723</v>
      </c>
      <c r="CU15" s="18">
        <v>38027</v>
      </c>
      <c r="CV15" s="18">
        <v>40169</v>
      </c>
      <c r="CW15" s="18">
        <v>41245</v>
      </c>
      <c r="CX15" s="18">
        <v>42358.979048585636</v>
      </c>
      <c r="CY15" s="18">
        <v>42929.880212600903</v>
      </c>
      <c r="CZ15" s="18">
        <v>44496.208220893757</v>
      </c>
      <c r="DA15" s="19">
        <v>45857.12909391534</v>
      </c>
      <c r="DB15" s="19">
        <v>47852.092569145636</v>
      </c>
      <c r="DC15" s="19">
        <v>50315.017196847155</v>
      </c>
      <c r="DD15" s="19">
        <v>52099.955394210774</v>
      </c>
      <c r="DE15" s="19">
        <v>53570.432335864229</v>
      </c>
      <c r="DF15" s="11">
        <v>55785.825996372456</v>
      </c>
      <c r="DG15" s="6">
        <v>58831.625248898657</v>
      </c>
      <c r="DH15" s="6">
        <v>61520.734056954243</v>
      </c>
      <c r="DI15" s="6">
        <v>62318.444145135785</v>
      </c>
      <c r="DJ15" s="6">
        <v>63550.552279801006</v>
      </c>
      <c r="DK15" s="33">
        <v>64485.363385468285</v>
      </c>
      <c r="DL15" s="6">
        <v>66022.436329974167</v>
      </c>
      <c r="DM15" s="6">
        <v>67120.253921571493</v>
      </c>
      <c r="DN15" s="6">
        <v>67195.695803235329</v>
      </c>
      <c r="DO15" s="6">
        <v>70508.605208276451</v>
      </c>
      <c r="DP15" s="36">
        <v>19888</v>
      </c>
      <c r="DQ15" s="18">
        <v>26296</v>
      </c>
      <c r="DR15" s="18">
        <v>28595</v>
      </c>
      <c r="DS15" s="18">
        <v>28117</v>
      </c>
      <c r="DT15" s="18">
        <v>31981</v>
      </c>
      <c r="DU15" s="18">
        <v>28942</v>
      </c>
      <c r="DV15" s="18">
        <v>26496</v>
      </c>
      <c r="DW15" s="18">
        <v>31493</v>
      </c>
      <c r="DX15" s="18">
        <v>31897</v>
      </c>
      <c r="DY15" s="18">
        <v>31323.141980597014</v>
      </c>
      <c r="DZ15" s="18">
        <v>32302.643644153199</v>
      </c>
      <c r="EA15" s="20">
        <v>33755.202328730215</v>
      </c>
      <c r="EB15" s="20">
        <v>33198.063013643659</v>
      </c>
      <c r="EC15" s="20">
        <v>35279.271351666663</v>
      </c>
      <c r="ED15" s="6">
        <v>36817.187412890096</v>
      </c>
      <c r="EE15" s="6">
        <v>36881.469952797925</v>
      </c>
      <c r="EF15" s="6">
        <v>38468.184058898849</v>
      </c>
      <c r="EG15" s="11">
        <v>40242.205832034662</v>
      </c>
      <c r="EH15" s="6">
        <v>43208.890229876102</v>
      </c>
      <c r="EI15" s="6">
        <v>45229.28954766602</v>
      </c>
      <c r="EJ15" s="6">
        <v>46047.28002716841</v>
      </c>
      <c r="EK15" s="6">
        <v>47678.886954186339</v>
      </c>
      <c r="EL15" s="9">
        <v>47556.364741666664</v>
      </c>
      <c r="EM15" s="6">
        <v>48193.315039025052</v>
      </c>
      <c r="EN15" s="6">
        <v>48501.815872768559</v>
      </c>
      <c r="EO15" s="6">
        <v>48111.754781399417</v>
      </c>
      <c r="EP15" s="6">
        <v>50341.251452334494</v>
      </c>
    </row>
    <row r="16" spans="1:146">
      <c r="A16" s="17" t="s">
        <v>20</v>
      </c>
      <c r="B16" s="41">
        <v>17797</v>
      </c>
      <c r="C16" s="41">
        <v>19452</v>
      </c>
      <c r="D16" s="41">
        <v>21463</v>
      </c>
      <c r="E16" s="41">
        <v>23845</v>
      </c>
      <c r="F16" s="41">
        <v>26530</v>
      </c>
      <c r="G16" s="41">
        <v>28402</v>
      </c>
      <c r="H16" s="41">
        <v>30317</v>
      </c>
      <c r="I16" s="41">
        <v>31530</v>
      </c>
      <c r="J16" s="41">
        <v>33968</v>
      </c>
      <c r="K16" s="41">
        <v>35666</v>
      </c>
      <c r="L16" s="41">
        <v>36918</v>
      </c>
      <c r="M16" s="18">
        <v>38733</v>
      </c>
      <c r="N16" s="18">
        <v>40447</v>
      </c>
      <c r="O16" s="18">
        <v>42168</v>
      </c>
      <c r="P16" s="18">
        <v>42766</v>
      </c>
      <c r="Q16" s="18">
        <v>44052.064587562301</v>
      </c>
      <c r="R16" s="18">
        <v>45150.222701924802</v>
      </c>
      <c r="S16" s="18">
        <v>47309</v>
      </c>
      <c r="T16" s="18">
        <v>50060</v>
      </c>
      <c r="U16" s="18">
        <v>52637</v>
      </c>
      <c r="V16" s="18">
        <v>56218.790602108304</v>
      </c>
      <c r="W16" s="18">
        <v>56251.463258785945</v>
      </c>
      <c r="X16" s="19">
        <v>58315.289803706335</v>
      </c>
      <c r="Y16" s="19">
        <v>60631.944278022718</v>
      </c>
      <c r="Z16" s="19">
        <v>62928.851244182646</v>
      </c>
      <c r="AA16" s="6">
        <v>65336.215211522314</v>
      </c>
      <c r="AB16" s="6">
        <v>66515.993671489618</v>
      </c>
      <c r="AC16" s="6">
        <v>66234.1952753652</v>
      </c>
      <c r="AD16" s="6">
        <v>69320.512211668203</v>
      </c>
      <c r="AE16" s="264">
        <v>69794.569271062239</v>
      </c>
      <c r="AF16" s="6">
        <v>70385.283716783917</v>
      </c>
      <c r="AG16" s="6">
        <v>73603.243867716752</v>
      </c>
      <c r="AH16" s="6">
        <v>72787.952532273717</v>
      </c>
      <c r="AI16" s="6">
        <v>72573.992372108783</v>
      </c>
      <c r="AJ16" s="6">
        <v>72517.79191399776</v>
      </c>
      <c r="AK16" s="6">
        <v>73793.67886588283</v>
      </c>
      <c r="AL16" s="6">
        <v>73967.862507183352</v>
      </c>
      <c r="AM16" s="34">
        <v>39985</v>
      </c>
      <c r="AN16" s="18">
        <v>48486</v>
      </c>
      <c r="AO16" s="18">
        <v>50913</v>
      </c>
      <c r="AP16" s="18">
        <v>53019</v>
      </c>
      <c r="AQ16" s="18">
        <v>53777</v>
      </c>
      <c r="AR16" s="18">
        <v>55354</v>
      </c>
      <c r="AS16" s="18">
        <v>56947</v>
      </c>
      <c r="AT16" s="18">
        <v>60189</v>
      </c>
      <c r="AU16" s="18">
        <v>63879</v>
      </c>
      <c r="AV16" s="18">
        <v>68061.101252609602</v>
      </c>
      <c r="AW16" s="18">
        <v>72311.984823848194</v>
      </c>
      <c r="AX16" s="18">
        <v>75459.749351323306</v>
      </c>
      <c r="AY16" s="19">
        <v>78140.414585163002</v>
      </c>
      <c r="AZ16" s="19">
        <v>81885.027059416912</v>
      </c>
      <c r="BA16" s="33">
        <v>84897.422937342984</v>
      </c>
      <c r="BB16" s="1">
        <v>88023.414438316468</v>
      </c>
      <c r="BC16" s="1">
        <v>88956.429773433498</v>
      </c>
      <c r="BD16" s="1">
        <v>88793.962358683857</v>
      </c>
      <c r="BE16" s="6">
        <v>93140.270779461833</v>
      </c>
      <c r="BF16" s="6">
        <v>94983.788375177784</v>
      </c>
      <c r="BG16" s="6">
        <v>98382.855508170513</v>
      </c>
      <c r="BH16" s="6">
        <v>103336.85650746796</v>
      </c>
      <c r="BI16" s="33">
        <v>102274.0080089807</v>
      </c>
      <c r="BJ16" s="6">
        <v>101196.83490453183</v>
      </c>
      <c r="BK16" s="6">
        <v>102298.98566951965</v>
      </c>
      <c r="BL16" s="6">
        <v>104326.85326325412</v>
      </c>
      <c r="BM16" s="6">
        <v>103962.73208264793</v>
      </c>
      <c r="BN16" s="34">
        <v>29827</v>
      </c>
      <c r="BO16" s="18">
        <v>36819</v>
      </c>
      <c r="BP16" s="18">
        <v>38399</v>
      </c>
      <c r="BQ16" s="18">
        <v>40189</v>
      </c>
      <c r="BR16" s="18">
        <v>40833</v>
      </c>
      <c r="BS16" s="18">
        <v>42348</v>
      </c>
      <c r="BT16" s="18">
        <v>43611</v>
      </c>
      <c r="BU16" s="18">
        <v>45963</v>
      </c>
      <c r="BV16" s="18">
        <v>48267</v>
      </c>
      <c r="BW16" s="18">
        <v>50783.491304347823</v>
      </c>
      <c r="BX16" s="18">
        <v>53844.917249417304</v>
      </c>
      <c r="BY16" s="18">
        <v>56097.143681174617</v>
      </c>
      <c r="BZ16" s="19">
        <v>58012.878491062038</v>
      </c>
      <c r="CA16" s="19">
        <v>59193.756714375006</v>
      </c>
      <c r="CB16" s="19">
        <v>61284.355448644499</v>
      </c>
      <c r="CC16" s="19">
        <v>62874.566064467319</v>
      </c>
      <c r="CD16" s="19">
        <v>62243.345369864124</v>
      </c>
      <c r="CE16" s="11">
        <v>61677.918030931869</v>
      </c>
      <c r="CF16" s="6">
        <v>65117.329629291497</v>
      </c>
      <c r="CG16" s="6">
        <v>66111.8920236431</v>
      </c>
      <c r="CH16" s="6">
        <v>68580.835895969998</v>
      </c>
      <c r="CI16" s="6">
        <v>72098.811469622029</v>
      </c>
      <c r="CJ16" s="33">
        <v>72435.153299857353</v>
      </c>
      <c r="CK16" s="6">
        <v>72068.454938327384</v>
      </c>
      <c r="CL16" s="6">
        <v>72481.42980355749</v>
      </c>
      <c r="CM16" s="6">
        <v>73806.961783164777</v>
      </c>
      <c r="CN16" s="6">
        <v>73498.52028087806</v>
      </c>
      <c r="CO16" s="34">
        <v>23888</v>
      </c>
      <c r="CP16" s="18">
        <v>30995</v>
      </c>
      <c r="CQ16" s="18">
        <v>32670</v>
      </c>
      <c r="CR16" s="18">
        <v>34497</v>
      </c>
      <c r="CS16" s="18">
        <v>35010</v>
      </c>
      <c r="CT16" s="18">
        <v>36016</v>
      </c>
      <c r="CU16" s="18">
        <v>36818</v>
      </c>
      <c r="CV16" s="18">
        <v>38435</v>
      </c>
      <c r="CW16" s="18">
        <v>40372</v>
      </c>
      <c r="CX16" s="18">
        <v>42234.624164810688</v>
      </c>
      <c r="CY16" s="18">
        <v>44500.305352798103</v>
      </c>
      <c r="CZ16" s="18">
        <v>45177.063104560111</v>
      </c>
      <c r="DA16" s="19">
        <v>46898.142148186009</v>
      </c>
      <c r="DB16" s="19">
        <v>48339.196902133946</v>
      </c>
      <c r="DC16" s="19">
        <v>49900.076157840071</v>
      </c>
      <c r="DD16" s="19">
        <v>51641.800651586855</v>
      </c>
      <c r="DE16" s="19">
        <v>51717.42280222549</v>
      </c>
      <c r="DF16" s="11">
        <v>52433.240305235799</v>
      </c>
      <c r="DG16" s="6">
        <v>56328.275254167056</v>
      </c>
      <c r="DH16" s="6">
        <v>56049.922733430794</v>
      </c>
      <c r="DI16" s="6">
        <v>57528.339158151772</v>
      </c>
      <c r="DJ16" s="6">
        <v>60253.784583227731</v>
      </c>
      <c r="DK16" s="33">
        <v>60836.626523173429</v>
      </c>
      <c r="DL16" s="6">
        <v>61239.524631338041</v>
      </c>
      <c r="DM16" s="6">
        <v>61598.41291193926</v>
      </c>
      <c r="DN16" s="6">
        <v>62815.95302901823</v>
      </c>
      <c r="DO16" s="6">
        <v>64736.105349393227</v>
      </c>
      <c r="DP16" s="36">
        <v>18227</v>
      </c>
      <c r="DQ16" s="18">
        <v>26192</v>
      </c>
      <c r="DR16" s="18">
        <v>27517</v>
      </c>
      <c r="DS16" s="18">
        <v>28482</v>
      </c>
      <c r="DT16" s="18">
        <v>28987</v>
      </c>
      <c r="DU16" s="18">
        <v>30195</v>
      </c>
      <c r="DV16" s="18">
        <v>30668</v>
      </c>
      <c r="DW16" s="18">
        <v>32265</v>
      </c>
      <c r="DX16" s="18">
        <v>34533</v>
      </c>
      <c r="DY16" s="18">
        <v>32884.63782051282</v>
      </c>
      <c r="DZ16" s="18">
        <v>35259.910313901302</v>
      </c>
      <c r="EA16" s="20">
        <v>33548.69960474308</v>
      </c>
      <c r="EB16" s="20">
        <v>33083.504654545453</v>
      </c>
      <c r="EC16" s="20">
        <v>33955.696807830427</v>
      </c>
      <c r="ED16" s="6">
        <v>36414.778414185021</v>
      </c>
      <c r="EE16" s="6">
        <v>37160.47703650433</v>
      </c>
      <c r="EF16" s="6">
        <v>37444.656730226532</v>
      </c>
      <c r="EG16" s="11">
        <v>37981.002674125877</v>
      </c>
      <c r="EH16" s="6">
        <v>37324.245877151516</v>
      </c>
      <c r="EI16" s="6">
        <v>38877.5396810741</v>
      </c>
      <c r="EJ16" s="6">
        <v>40987.567155628058</v>
      </c>
      <c r="EK16" s="6">
        <v>41987.011138704023</v>
      </c>
      <c r="EL16" s="9">
        <v>41927.760893439998</v>
      </c>
      <c r="EM16" s="6">
        <v>43449.488756434112</v>
      </c>
      <c r="EN16" s="6">
        <v>43579.953581325302</v>
      </c>
      <c r="EO16" s="6">
        <v>43315.328050728494</v>
      </c>
      <c r="EP16" s="6">
        <v>44722.30455209496</v>
      </c>
    </row>
    <row r="17" spans="1:146">
      <c r="A17" s="17" t="s">
        <v>21</v>
      </c>
      <c r="B17" s="41">
        <v>18247</v>
      </c>
      <c r="C17" s="41">
        <v>19567</v>
      </c>
      <c r="D17" s="41">
        <v>20632</v>
      </c>
      <c r="E17" s="41">
        <v>22623</v>
      </c>
      <c r="F17" s="41">
        <v>24982</v>
      </c>
      <c r="G17" s="41">
        <v>26777</v>
      </c>
      <c r="H17" s="41">
        <v>28321</v>
      </c>
      <c r="I17" s="41">
        <v>29006</v>
      </c>
      <c r="J17" s="41">
        <v>30476</v>
      </c>
      <c r="K17" s="41">
        <v>32501</v>
      </c>
      <c r="L17" s="41">
        <v>34213</v>
      </c>
      <c r="M17" s="18">
        <v>34893</v>
      </c>
      <c r="N17" s="18">
        <v>37077</v>
      </c>
      <c r="O17" s="18">
        <v>40235</v>
      </c>
      <c r="P17" s="18">
        <v>43313</v>
      </c>
      <c r="Q17" s="18">
        <v>43621.408536982701</v>
      </c>
      <c r="R17" s="18">
        <v>44852.108296790801</v>
      </c>
      <c r="S17" s="18">
        <v>46306</v>
      </c>
      <c r="T17" s="18">
        <v>47871</v>
      </c>
      <c r="U17" s="18">
        <v>49420</v>
      </c>
      <c r="V17" s="18">
        <v>50996.064502978203</v>
      </c>
      <c r="W17" s="18">
        <v>52286.521291891127</v>
      </c>
      <c r="X17" s="19">
        <v>53753.527314887324</v>
      </c>
      <c r="Y17" s="19">
        <v>55732.228008293467</v>
      </c>
      <c r="Z17" s="33">
        <v>57212.722129131434</v>
      </c>
      <c r="AA17" s="6">
        <v>58404.743452779599</v>
      </c>
      <c r="AB17" s="6">
        <v>60010.023588127457</v>
      </c>
      <c r="AC17" s="6">
        <v>60707.367532933189</v>
      </c>
      <c r="AD17" s="6">
        <v>63071.466586614806</v>
      </c>
      <c r="AE17" s="264">
        <v>64545.516531175141</v>
      </c>
      <c r="AF17" s="6">
        <v>67458.536119470096</v>
      </c>
      <c r="AG17" s="6">
        <v>68525.232383163049</v>
      </c>
      <c r="AH17" s="6">
        <v>68260.838038756556</v>
      </c>
      <c r="AI17" s="6">
        <v>69042.577551673297</v>
      </c>
      <c r="AJ17" s="6">
        <v>70056.051629862312</v>
      </c>
      <c r="AK17" s="6">
        <v>69885.585832844736</v>
      </c>
      <c r="AL17" s="6">
        <v>72233.325625100479</v>
      </c>
      <c r="AM17" s="34">
        <v>35074</v>
      </c>
      <c r="AN17" s="18">
        <v>42801</v>
      </c>
      <c r="AO17" s="18">
        <v>45368</v>
      </c>
      <c r="AP17" s="18">
        <v>49555</v>
      </c>
      <c r="AQ17" s="18">
        <v>53631</v>
      </c>
      <c r="AR17" s="18">
        <v>53736</v>
      </c>
      <c r="AS17" s="18">
        <v>55465</v>
      </c>
      <c r="AT17" s="18">
        <v>57412</v>
      </c>
      <c r="AU17" s="18">
        <v>59770</v>
      </c>
      <c r="AV17" s="18">
        <v>61895.544664010587</v>
      </c>
      <c r="AW17" s="18">
        <v>64162.175474166703</v>
      </c>
      <c r="AX17" s="18">
        <v>66157.89558363636</v>
      </c>
      <c r="AY17" s="19">
        <v>68916.545766334224</v>
      </c>
      <c r="AZ17" s="19">
        <v>72586.664545643493</v>
      </c>
      <c r="BA17" s="33">
        <v>76340.090509504196</v>
      </c>
      <c r="BB17" s="1">
        <v>77904.876801309263</v>
      </c>
      <c r="BC17" s="1">
        <v>80803.350054686132</v>
      </c>
      <c r="BD17" s="1">
        <v>81784.12421664469</v>
      </c>
      <c r="BE17" s="6">
        <v>86113.73106197684</v>
      </c>
      <c r="BF17" s="6">
        <v>88577.743563065145</v>
      </c>
      <c r="BG17" s="6">
        <v>93502.636419230766</v>
      </c>
      <c r="BH17" s="6">
        <v>94302.568057254291</v>
      </c>
      <c r="BI17" s="33">
        <v>94058.351458385107</v>
      </c>
      <c r="BJ17" s="6">
        <v>95418.927701073626</v>
      </c>
      <c r="BK17" s="6">
        <v>97072.467241044782</v>
      </c>
      <c r="BL17" s="6">
        <v>96678.600958104318</v>
      </c>
      <c r="BM17" s="6">
        <v>100209.48327483461</v>
      </c>
      <c r="BN17" s="34">
        <v>27828</v>
      </c>
      <c r="BO17" s="18">
        <v>33570</v>
      </c>
      <c r="BP17" s="18">
        <v>35944</v>
      </c>
      <c r="BQ17" s="18">
        <v>39434</v>
      </c>
      <c r="BR17" s="18">
        <v>42767</v>
      </c>
      <c r="BS17" s="18">
        <v>42457</v>
      </c>
      <c r="BT17" s="18">
        <v>43592</v>
      </c>
      <c r="BU17" s="18">
        <v>44886</v>
      </c>
      <c r="BV17" s="18">
        <v>46525</v>
      </c>
      <c r="BW17" s="18">
        <v>47859.964578501531</v>
      </c>
      <c r="BX17" s="18">
        <v>49342.089632118899</v>
      </c>
      <c r="BY17" s="18">
        <v>51354.727227130701</v>
      </c>
      <c r="BZ17" s="19">
        <v>52920.767857328239</v>
      </c>
      <c r="CA17" s="19">
        <v>54868.242103548393</v>
      </c>
      <c r="CB17" s="33">
        <v>57355.309386155044</v>
      </c>
      <c r="CC17" s="33">
        <v>58366.645704061782</v>
      </c>
      <c r="CD17" s="33">
        <v>59478.847914530306</v>
      </c>
      <c r="CE17" s="11">
        <v>60767.770462417422</v>
      </c>
      <c r="CF17" s="6">
        <v>63835.589352483323</v>
      </c>
      <c r="CG17" s="6">
        <v>65716.691074055649</v>
      </c>
      <c r="CH17" s="6">
        <v>69343.705518985502</v>
      </c>
      <c r="CI17" s="6">
        <v>70166.076629039468</v>
      </c>
      <c r="CJ17" s="33">
        <v>69684.16048414816</v>
      </c>
      <c r="CK17" s="6">
        <v>69662.165112973758</v>
      </c>
      <c r="CL17" s="6">
        <v>71053.42083037975</v>
      </c>
      <c r="CM17" s="6">
        <v>69403.305043085362</v>
      </c>
      <c r="CN17" s="6">
        <v>71558.839795429478</v>
      </c>
      <c r="CO17" s="34">
        <v>22922</v>
      </c>
      <c r="CP17" s="18">
        <v>28468</v>
      </c>
      <c r="CQ17" s="18">
        <v>30264</v>
      </c>
      <c r="CR17" s="18">
        <v>33132</v>
      </c>
      <c r="CS17" s="18">
        <v>35828</v>
      </c>
      <c r="CT17" s="18">
        <v>35752</v>
      </c>
      <c r="CU17" s="18">
        <v>36629</v>
      </c>
      <c r="CV17" s="18">
        <v>37474</v>
      </c>
      <c r="CW17" s="18">
        <v>38329</v>
      </c>
      <c r="CX17" s="18">
        <v>39343.852723633157</v>
      </c>
      <c r="CY17" s="18">
        <v>40530.306335756497</v>
      </c>
      <c r="CZ17" s="18">
        <v>41703.432136580755</v>
      </c>
      <c r="DA17" s="19">
        <v>43379.2618510596</v>
      </c>
      <c r="DB17" s="19">
        <v>44822.212686565399</v>
      </c>
      <c r="DC17" s="19">
        <v>46892.832782835438</v>
      </c>
      <c r="DD17" s="19">
        <v>48572.175520394441</v>
      </c>
      <c r="DE17" s="19">
        <v>49894.392943132138</v>
      </c>
      <c r="DF17" s="11">
        <v>51204.55428592136</v>
      </c>
      <c r="DG17" s="6">
        <v>53583.397623822631</v>
      </c>
      <c r="DH17" s="6">
        <v>54686.273158500007</v>
      </c>
      <c r="DI17" s="6">
        <v>56928.426888375456</v>
      </c>
      <c r="DJ17" s="6">
        <v>58449.103093234204</v>
      </c>
      <c r="DK17" s="33">
        <v>58276.829570738846</v>
      </c>
      <c r="DL17" s="6">
        <v>59297.967202305474</v>
      </c>
      <c r="DM17" s="6">
        <v>60035.875242818431</v>
      </c>
      <c r="DN17" s="6">
        <v>59571.900410974609</v>
      </c>
      <c r="DO17" s="6">
        <v>62172.333614233386</v>
      </c>
      <c r="DP17" s="36">
        <v>18558</v>
      </c>
      <c r="DQ17" s="18">
        <v>22710</v>
      </c>
      <c r="DR17" s="18">
        <v>23774</v>
      </c>
      <c r="DS17" s="18">
        <v>25014</v>
      </c>
      <c r="DT17" s="18">
        <v>26754</v>
      </c>
      <c r="DU17" s="18">
        <v>26247</v>
      </c>
      <c r="DV17" s="18">
        <v>27792</v>
      </c>
      <c r="DW17" s="18">
        <v>29030</v>
      </c>
      <c r="DX17" s="18">
        <v>29847</v>
      </c>
      <c r="DY17" s="18">
        <v>30981.542017878786</v>
      </c>
      <c r="DZ17" s="18">
        <v>30564.960791014499</v>
      </c>
      <c r="EA17" s="20">
        <v>30993.682566623378</v>
      </c>
      <c r="EB17" s="20">
        <v>31853.191703060107</v>
      </c>
      <c r="EC17" s="20">
        <v>33087.21669923445</v>
      </c>
      <c r="ED17" s="6">
        <v>33884.759820573774</v>
      </c>
      <c r="EE17" s="6">
        <v>34995.228477303368</v>
      </c>
      <c r="EF17" s="6">
        <v>36178.114412600735</v>
      </c>
      <c r="EG17" s="11">
        <v>37324.403944372985</v>
      </c>
      <c r="EH17" s="6">
        <v>39456.064469671641</v>
      </c>
      <c r="EI17" s="6">
        <v>40443.465091206432</v>
      </c>
      <c r="EJ17" s="6">
        <v>42251.073753417724</v>
      </c>
      <c r="EK17" s="6">
        <v>43312.089693540052</v>
      </c>
      <c r="EL17" s="9">
        <v>43567.223700000002</v>
      </c>
      <c r="EM17" s="6">
        <v>44482.54244432717</v>
      </c>
      <c r="EN17" s="6">
        <v>44793.064272422067</v>
      </c>
      <c r="EO17" s="6">
        <v>44049.621799744207</v>
      </c>
      <c r="EP17" s="6">
        <v>44773.930833841594</v>
      </c>
    </row>
    <row r="18" spans="1:146">
      <c r="A18" s="17" t="s">
        <v>22</v>
      </c>
      <c r="B18" s="41">
        <v>17010</v>
      </c>
      <c r="C18" s="41">
        <v>18193</v>
      </c>
      <c r="D18" s="41">
        <v>20527</v>
      </c>
      <c r="E18" s="41">
        <v>22844</v>
      </c>
      <c r="F18" s="41">
        <v>25303</v>
      </c>
      <c r="G18" s="41">
        <v>25533</v>
      </c>
      <c r="H18" s="41">
        <v>26153</v>
      </c>
      <c r="I18" s="41">
        <v>27899</v>
      </c>
      <c r="J18" s="41">
        <v>27873</v>
      </c>
      <c r="K18" s="41">
        <v>29271</v>
      </c>
      <c r="L18" s="41">
        <v>29874</v>
      </c>
      <c r="M18" s="18">
        <v>30913</v>
      </c>
      <c r="N18" s="18">
        <v>33015</v>
      </c>
      <c r="O18" s="18">
        <v>37130</v>
      </c>
      <c r="P18" s="18">
        <v>39484</v>
      </c>
      <c r="Q18" s="18">
        <v>39604.347000000002</v>
      </c>
      <c r="R18" s="18">
        <v>38819.900549234997</v>
      </c>
      <c r="S18" s="18">
        <v>39796</v>
      </c>
      <c r="T18" s="18">
        <v>40366</v>
      </c>
      <c r="U18" s="18">
        <v>45872</v>
      </c>
      <c r="V18" s="18">
        <v>44879.8771389459</v>
      </c>
      <c r="W18" s="18">
        <v>44901.500175913869</v>
      </c>
      <c r="X18" s="19">
        <v>46874.336036178618</v>
      </c>
      <c r="Y18" s="19">
        <v>47804.161356563956</v>
      </c>
      <c r="Z18" s="33">
        <v>51662.313552382577</v>
      </c>
      <c r="AA18" s="6">
        <v>52288.860322674474</v>
      </c>
      <c r="AB18" s="6">
        <v>54502.688487996318</v>
      </c>
      <c r="AC18" s="6">
        <v>55652.832472882277</v>
      </c>
      <c r="AD18" s="6">
        <v>56165.103123546818</v>
      </c>
      <c r="AE18" s="264">
        <v>58590.123393760849</v>
      </c>
      <c r="AF18" s="6">
        <v>62974.57080555251</v>
      </c>
      <c r="AG18" s="6">
        <v>64828.932292628597</v>
      </c>
      <c r="AH18" s="6">
        <v>65474.383098579077</v>
      </c>
      <c r="AI18" s="6">
        <v>65585.878201746731</v>
      </c>
      <c r="AJ18" s="6">
        <v>65592.802745623747</v>
      </c>
      <c r="AK18" s="6">
        <v>63589.127195937523</v>
      </c>
      <c r="AL18" s="6">
        <v>65404.057748216532</v>
      </c>
      <c r="AM18" s="34">
        <v>33245</v>
      </c>
      <c r="AN18" s="18">
        <v>39369</v>
      </c>
      <c r="AO18" s="18">
        <v>42454</v>
      </c>
      <c r="AP18" s="18">
        <v>46817</v>
      </c>
      <c r="AQ18" s="18">
        <v>50278</v>
      </c>
      <c r="AR18" s="18">
        <v>50932</v>
      </c>
      <c r="AS18" s="18">
        <v>50282</v>
      </c>
      <c r="AT18" s="18">
        <v>51695</v>
      </c>
      <c r="AU18" s="18">
        <v>53117</v>
      </c>
      <c r="AV18" s="18">
        <v>60547.673254281952</v>
      </c>
      <c r="AW18" s="18">
        <v>61260.2194679565</v>
      </c>
      <c r="AX18" s="18">
        <v>60343.929730798016</v>
      </c>
      <c r="AY18" s="19">
        <v>63321.418058932482</v>
      </c>
      <c r="AZ18" s="19">
        <v>64875.218491413398</v>
      </c>
      <c r="BA18" s="33">
        <v>70860.089931000693</v>
      </c>
      <c r="BB18" s="1">
        <v>71796.069063707779</v>
      </c>
      <c r="BC18" s="1">
        <v>75568.474940648724</v>
      </c>
      <c r="BD18" s="1">
        <v>76785.516178470993</v>
      </c>
      <c r="BE18" s="6">
        <v>77644.82653552368</v>
      </c>
      <c r="BF18" s="6">
        <v>82166.598281920247</v>
      </c>
      <c r="BG18" s="6">
        <v>88542.409018573555</v>
      </c>
      <c r="BH18" s="6">
        <v>92252.59492686567</v>
      </c>
      <c r="BI18" s="33">
        <v>91676.451248076919</v>
      </c>
      <c r="BJ18" s="6">
        <v>90812.388790356083</v>
      </c>
      <c r="BK18" s="6">
        <v>90582.816887441848</v>
      </c>
      <c r="BL18" s="6">
        <v>88599.159389395922</v>
      </c>
      <c r="BM18" s="6">
        <v>91075.044539272829</v>
      </c>
      <c r="BN18" s="34">
        <v>27232</v>
      </c>
      <c r="BO18" s="18">
        <v>32299</v>
      </c>
      <c r="BP18" s="18">
        <v>34103</v>
      </c>
      <c r="BQ18" s="18">
        <v>38183</v>
      </c>
      <c r="BR18" s="18">
        <v>41017</v>
      </c>
      <c r="BS18" s="18">
        <v>40283</v>
      </c>
      <c r="BT18" s="18">
        <v>39690</v>
      </c>
      <c r="BU18" s="18">
        <v>40527</v>
      </c>
      <c r="BV18" s="18">
        <v>41384</v>
      </c>
      <c r="BW18" s="18">
        <v>47055.883524904217</v>
      </c>
      <c r="BX18" s="18">
        <v>46537.066314996198</v>
      </c>
      <c r="BY18" s="18">
        <v>46604.715590951608</v>
      </c>
      <c r="BZ18" s="19">
        <v>48579.106447822705</v>
      </c>
      <c r="CA18" s="19">
        <v>49533.01323998424</v>
      </c>
      <c r="CB18" s="33">
        <v>53908.731209649872</v>
      </c>
      <c r="CC18" s="33">
        <v>54536.288322771601</v>
      </c>
      <c r="CD18" s="33">
        <v>56562.26983956631</v>
      </c>
      <c r="CE18" s="11">
        <v>57869.253706634307</v>
      </c>
      <c r="CF18" s="6">
        <v>58737.442245731392</v>
      </c>
      <c r="CG18" s="6">
        <v>61653.65122277537</v>
      </c>
      <c r="CH18" s="6">
        <v>67123.467092425533</v>
      </c>
      <c r="CI18" s="6">
        <v>69603.664393734129</v>
      </c>
      <c r="CJ18" s="33">
        <v>68777.562699664995</v>
      </c>
      <c r="CK18" s="6">
        <v>68078.118377419363</v>
      </c>
      <c r="CL18" s="6">
        <v>68014.668249918424</v>
      </c>
      <c r="CM18" s="6">
        <v>66293.074236239278</v>
      </c>
      <c r="CN18" s="6">
        <v>67725.86389125204</v>
      </c>
      <c r="CO18" s="34">
        <v>22778</v>
      </c>
      <c r="CP18" s="18">
        <v>27583</v>
      </c>
      <c r="CQ18" s="18">
        <v>29240</v>
      </c>
      <c r="CR18" s="18">
        <v>32538</v>
      </c>
      <c r="CS18" s="18">
        <v>34213</v>
      </c>
      <c r="CT18" s="18">
        <v>34458</v>
      </c>
      <c r="CU18" s="18">
        <v>33948</v>
      </c>
      <c r="CV18" s="18">
        <v>34606</v>
      </c>
      <c r="CW18" s="18">
        <v>35170</v>
      </c>
      <c r="CX18" s="18">
        <v>38797.982647814912</v>
      </c>
      <c r="CY18" s="18">
        <v>38549.284457478003</v>
      </c>
      <c r="CZ18" s="18">
        <v>39079.024362792836</v>
      </c>
      <c r="DA18" s="19">
        <v>40805.030295268385</v>
      </c>
      <c r="DB18" s="19">
        <v>41595.159787240002</v>
      </c>
      <c r="DC18" s="19">
        <v>45353.516217276869</v>
      </c>
      <c r="DD18" s="19">
        <v>46056.690814449394</v>
      </c>
      <c r="DE18" s="19">
        <v>48207.202901088269</v>
      </c>
      <c r="DF18" s="11">
        <v>49231.472291786355</v>
      </c>
      <c r="DG18" s="6">
        <v>50322.019797509296</v>
      </c>
      <c r="DH18" s="6">
        <v>52332.111051067594</v>
      </c>
      <c r="DI18" s="6">
        <v>56486.702495855854</v>
      </c>
      <c r="DJ18" s="6">
        <v>58178.913835718311</v>
      </c>
      <c r="DK18" s="33">
        <v>58139.87442454655</v>
      </c>
      <c r="DL18" s="6">
        <v>57786.565763542341</v>
      </c>
      <c r="DM18" s="6">
        <v>58013.329977902882</v>
      </c>
      <c r="DN18" s="6">
        <v>56838.869110381238</v>
      </c>
      <c r="DO18" s="6">
        <v>59362.714522564907</v>
      </c>
      <c r="DP18" s="36">
        <v>17825</v>
      </c>
      <c r="DQ18" s="18">
        <v>20986</v>
      </c>
      <c r="DR18" s="18">
        <v>21962</v>
      </c>
      <c r="DS18" s="18">
        <v>24185</v>
      </c>
      <c r="DT18" s="18">
        <v>25649</v>
      </c>
      <c r="DU18" s="18">
        <v>25711</v>
      </c>
      <c r="DV18" s="18">
        <v>25302</v>
      </c>
      <c r="DW18" s="18">
        <v>25723</v>
      </c>
      <c r="DX18" s="18">
        <v>26212</v>
      </c>
      <c r="DY18" s="18">
        <v>29627.870722433461</v>
      </c>
      <c r="DZ18" s="18">
        <v>28905.338514680501</v>
      </c>
      <c r="EA18" s="20">
        <v>28932.360926388323</v>
      </c>
      <c r="EB18" s="20">
        <v>30282.591366807341</v>
      </c>
      <c r="EC18" s="20">
        <v>30731.48167021637</v>
      </c>
      <c r="ED18" s="6">
        <v>32984.573304318816</v>
      </c>
      <c r="EE18" s="6">
        <v>33259.638974401438</v>
      </c>
      <c r="EF18" s="6">
        <v>34484.045358847514</v>
      </c>
      <c r="EG18" s="11">
        <v>35528.305347229354</v>
      </c>
      <c r="EH18" s="6">
        <v>36064.476254672729</v>
      </c>
      <c r="EI18" s="6">
        <v>37858.134908533801</v>
      </c>
      <c r="EJ18" s="6">
        <v>40667.821484036394</v>
      </c>
      <c r="EK18" s="6">
        <v>42360.943879646016</v>
      </c>
      <c r="EL18" s="9">
        <v>42529.406797375334</v>
      </c>
      <c r="EM18" s="6">
        <v>42462.540926843103</v>
      </c>
      <c r="EN18" s="6">
        <v>43076.799460190479</v>
      </c>
      <c r="EO18" s="6">
        <v>41604.555901919732</v>
      </c>
      <c r="EP18" s="6">
        <v>42825.225548570736</v>
      </c>
    </row>
    <row r="19" spans="1:146">
      <c r="A19" s="17" t="s">
        <v>23</v>
      </c>
      <c r="B19" s="41">
        <v>19297</v>
      </c>
      <c r="C19" s="41">
        <v>20329</v>
      </c>
      <c r="D19" s="41">
        <v>21927</v>
      </c>
      <c r="E19" s="41">
        <v>24417</v>
      </c>
      <c r="F19" s="41">
        <v>24754</v>
      </c>
      <c r="G19" s="41">
        <v>28202</v>
      </c>
      <c r="H19" s="41">
        <v>28296</v>
      </c>
      <c r="I19" s="41">
        <v>31546</v>
      </c>
      <c r="J19" s="41">
        <v>33925</v>
      </c>
      <c r="K19" s="41">
        <v>36112</v>
      </c>
      <c r="L19" s="41">
        <v>37356</v>
      </c>
      <c r="M19" s="18">
        <v>41041</v>
      </c>
      <c r="N19" s="18">
        <v>44384</v>
      </c>
      <c r="O19" s="18">
        <v>47085</v>
      </c>
      <c r="P19" s="18">
        <v>47312</v>
      </c>
      <c r="Q19" s="18">
        <v>47423.939652634697</v>
      </c>
      <c r="R19" s="18">
        <v>47242.357461428197</v>
      </c>
      <c r="S19" s="18">
        <v>50046</v>
      </c>
      <c r="T19" s="18">
        <v>52525</v>
      </c>
      <c r="U19" s="18">
        <v>53405</v>
      </c>
      <c r="V19" s="18">
        <v>55176.401277334102</v>
      </c>
      <c r="W19" s="18">
        <v>58074.988498414954</v>
      </c>
      <c r="X19" s="19">
        <v>59319.198784243119</v>
      </c>
      <c r="Y19" s="19">
        <v>62620.916768938783</v>
      </c>
      <c r="Z19" s="33">
        <v>67584.878857665462</v>
      </c>
      <c r="AA19" s="6">
        <v>67978.123258314357</v>
      </c>
      <c r="AB19" s="6">
        <v>68297.934556059117</v>
      </c>
      <c r="AC19" s="6">
        <v>71138.737991764428</v>
      </c>
      <c r="AD19" s="6">
        <v>72413.833338342229</v>
      </c>
      <c r="AE19" s="264">
        <v>76409.649729303492</v>
      </c>
      <c r="AF19" s="6">
        <v>77248.414428381569</v>
      </c>
      <c r="AG19" s="6">
        <v>80634.366753341586</v>
      </c>
      <c r="AH19" s="6">
        <v>81158.682618265375</v>
      </c>
      <c r="AI19" s="6">
        <v>80478.95291009717</v>
      </c>
      <c r="AJ19" s="6">
        <v>81222.938638556327</v>
      </c>
      <c r="AK19" s="6">
        <v>77349.397185301001</v>
      </c>
      <c r="AL19" s="6">
        <v>79109.908691490098</v>
      </c>
      <c r="AM19" s="34">
        <v>37883</v>
      </c>
      <c r="AN19" s="18">
        <v>54931</v>
      </c>
      <c r="AO19" s="18">
        <v>59556</v>
      </c>
      <c r="AP19" s="18">
        <v>62659</v>
      </c>
      <c r="AQ19" s="18">
        <v>62361</v>
      </c>
      <c r="AR19" s="18">
        <v>62581</v>
      </c>
      <c r="AS19" s="18">
        <v>63478</v>
      </c>
      <c r="AT19" s="18">
        <v>66360</v>
      </c>
      <c r="AU19" s="18">
        <v>69623</v>
      </c>
      <c r="AV19" s="18">
        <v>70954.616105253735</v>
      </c>
      <c r="AW19" s="18">
        <v>73064.740984463802</v>
      </c>
      <c r="AX19" s="18">
        <v>78131.626378272631</v>
      </c>
      <c r="AY19" s="19">
        <v>79305.938568398953</v>
      </c>
      <c r="AZ19" s="19">
        <v>84596.458712163541</v>
      </c>
      <c r="BA19" s="33">
        <v>92493.072026574722</v>
      </c>
      <c r="BB19" s="1">
        <v>93584.099972884476</v>
      </c>
      <c r="BC19" s="1">
        <v>94232.270392385399</v>
      </c>
      <c r="BD19" s="1">
        <v>97512.34650987132</v>
      </c>
      <c r="BE19" s="6">
        <v>100432.30744798489</v>
      </c>
      <c r="BF19" s="6">
        <v>105117.45266690211</v>
      </c>
      <c r="BG19" s="6">
        <v>109074.88317673378</v>
      </c>
      <c r="BH19" s="6">
        <v>114446.36496282528</v>
      </c>
      <c r="BI19" s="33">
        <v>114903.87663006273</v>
      </c>
      <c r="BJ19" s="6">
        <v>114004.12994166066</v>
      </c>
      <c r="BK19" s="6">
        <v>115025.98856348061</v>
      </c>
      <c r="BL19" s="6">
        <v>108626.23245337936</v>
      </c>
      <c r="BM19" s="6">
        <v>110667.39313458501</v>
      </c>
      <c r="BN19" s="34">
        <v>29031</v>
      </c>
      <c r="BO19" s="18">
        <v>40929</v>
      </c>
      <c r="BP19" s="18">
        <v>44285</v>
      </c>
      <c r="BQ19" s="18">
        <v>46813</v>
      </c>
      <c r="BR19" s="18">
        <v>46401</v>
      </c>
      <c r="BS19" s="18">
        <v>46297</v>
      </c>
      <c r="BT19" s="18">
        <v>46499</v>
      </c>
      <c r="BU19" s="18">
        <v>48566</v>
      </c>
      <c r="BV19" s="18">
        <v>50594</v>
      </c>
      <c r="BW19" s="18">
        <v>51568.093698300661</v>
      </c>
      <c r="BX19" s="18">
        <v>52940.0258830292</v>
      </c>
      <c r="BY19" s="18">
        <v>55208.031929338678</v>
      </c>
      <c r="BZ19" s="19">
        <v>58536.530472616716</v>
      </c>
      <c r="CA19" s="19">
        <v>61628.582179174598</v>
      </c>
      <c r="CB19" s="33">
        <v>67577.188395063058</v>
      </c>
      <c r="CC19" s="33">
        <v>67300.303665172411</v>
      </c>
      <c r="CD19" s="33">
        <v>66996.407152948668</v>
      </c>
      <c r="CE19" s="11">
        <v>69131.775034762788</v>
      </c>
      <c r="CF19" s="6">
        <v>71699.753730152734</v>
      </c>
      <c r="CG19" s="6">
        <v>75071.28954485897</v>
      </c>
      <c r="CH19" s="6">
        <v>78080.271041932705</v>
      </c>
      <c r="CI19" s="6">
        <v>82252.349980265353</v>
      </c>
      <c r="CJ19" s="33">
        <v>81861.616236754213</v>
      </c>
      <c r="CK19" s="6">
        <v>81246.602108148145</v>
      </c>
      <c r="CL19" s="6">
        <v>80992.21083370765</v>
      </c>
      <c r="CM19" s="6">
        <v>77160.818155123721</v>
      </c>
      <c r="CN19" s="6">
        <v>78829.988322888908</v>
      </c>
      <c r="CO19" s="34">
        <v>23508</v>
      </c>
      <c r="CP19" s="18">
        <v>33817</v>
      </c>
      <c r="CQ19" s="18">
        <v>36854</v>
      </c>
      <c r="CR19" s="18">
        <v>38839</v>
      </c>
      <c r="CS19" s="18">
        <v>38846</v>
      </c>
      <c r="CT19" s="18">
        <v>39051</v>
      </c>
      <c r="CU19" s="18">
        <v>39331</v>
      </c>
      <c r="CV19" s="18">
        <v>41148</v>
      </c>
      <c r="CW19" s="18">
        <v>42631</v>
      </c>
      <c r="CX19" s="18">
        <v>42894.736449154785</v>
      </c>
      <c r="CY19" s="18">
        <v>44185.131401478997</v>
      </c>
      <c r="CZ19" s="18">
        <v>46258.470537951005</v>
      </c>
      <c r="DA19" s="19">
        <v>48664.304927264471</v>
      </c>
      <c r="DB19" s="19">
        <v>52105.847301244023</v>
      </c>
      <c r="DC19" s="19">
        <v>57067.836390626959</v>
      </c>
      <c r="DD19" s="19">
        <v>56153.265682173915</v>
      </c>
      <c r="DE19" s="19">
        <v>56031.234365228243</v>
      </c>
      <c r="DF19" s="11">
        <v>58841.480191315793</v>
      </c>
      <c r="DG19" s="6">
        <v>59622.018914944441</v>
      </c>
      <c r="DH19" s="6">
        <v>62929.464551911646</v>
      </c>
      <c r="DI19" s="6">
        <v>64427.675780844162</v>
      </c>
      <c r="DJ19" s="6">
        <v>67998.860854392668</v>
      </c>
      <c r="DK19" s="33">
        <v>68004.721256122037</v>
      </c>
      <c r="DL19" s="6">
        <v>67836.610830391408</v>
      </c>
      <c r="DM19" s="6">
        <v>68981.597089295057</v>
      </c>
      <c r="DN19" s="6">
        <v>65832.109158392152</v>
      </c>
      <c r="DO19" s="6">
        <v>67630.151955091467</v>
      </c>
      <c r="DP19" s="36">
        <v>17879</v>
      </c>
      <c r="DQ19" s="18">
        <v>25789</v>
      </c>
      <c r="DR19" s="18">
        <v>27957</v>
      </c>
      <c r="DS19" s="18">
        <v>28989</v>
      </c>
      <c r="DT19" s="18">
        <v>29627</v>
      </c>
      <c r="DU19" s="18">
        <v>29027</v>
      </c>
      <c r="DV19" s="18">
        <v>29257</v>
      </c>
      <c r="DW19" s="18">
        <v>32350</v>
      </c>
      <c r="DX19" s="18">
        <v>33579</v>
      </c>
      <c r="DY19" s="18">
        <v>34703.639491862072</v>
      </c>
      <c r="DZ19" s="18">
        <v>35983.807656760597</v>
      </c>
      <c r="EA19" s="20">
        <v>35644.215884785284</v>
      </c>
      <c r="EB19" s="20">
        <v>39155.663643759399</v>
      </c>
      <c r="EC19" s="20">
        <v>41883.766714890509</v>
      </c>
      <c r="ED19" s="6">
        <v>45743.928206444441</v>
      </c>
      <c r="EE19" s="6">
        <v>45099.15527090909</v>
      </c>
      <c r="EF19" s="6">
        <v>46619.964469277584</v>
      </c>
      <c r="EG19" s="11">
        <v>47199.430832816906</v>
      </c>
      <c r="EH19" s="6">
        <v>48277.269265737705</v>
      </c>
      <c r="EI19" s="6">
        <v>50850.140490992366</v>
      </c>
      <c r="EJ19" s="6">
        <v>52291.185568503934</v>
      </c>
      <c r="EK19" s="6">
        <v>51910.734613207547</v>
      </c>
      <c r="EL19" s="9">
        <v>53947.832794660695</v>
      </c>
      <c r="EM19" s="6">
        <v>55119.232844712249</v>
      </c>
      <c r="EN19" s="6">
        <v>56305.501617159556</v>
      </c>
      <c r="EO19" s="6">
        <v>51908.935990127771</v>
      </c>
      <c r="EP19" s="6">
        <v>54153.175271572036</v>
      </c>
    </row>
    <row r="20" spans="1:146">
      <c r="A20" s="17" t="s">
        <v>24</v>
      </c>
      <c r="B20" s="41">
        <v>17129</v>
      </c>
      <c r="C20" s="41">
        <v>16216</v>
      </c>
      <c r="D20" s="41">
        <v>19098</v>
      </c>
      <c r="E20" s="41">
        <v>21300</v>
      </c>
      <c r="F20" s="41">
        <v>23676</v>
      </c>
      <c r="G20" s="41">
        <v>23765</v>
      </c>
      <c r="H20" s="41">
        <v>26521</v>
      </c>
      <c r="I20" s="41">
        <v>27663</v>
      </c>
      <c r="J20" s="41">
        <v>29264</v>
      </c>
      <c r="K20" s="41">
        <v>29540</v>
      </c>
      <c r="L20" s="41">
        <v>31530</v>
      </c>
      <c r="M20" s="18">
        <v>34704</v>
      </c>
      <c r="N20" s="18">
        <v>35008</v>
      </c>
      <c r="O20" s="18">
        <v>35346</v>
      </c>
      <c r="P20" s="18">
        <v>36427</v>
      </c>
      <c r="Q20" s="18">
        <v>39291.469557296397</v>
      </c>
      <c r="R20" s="18">
        <v>40800.318039327401</v>
      </c>
      <c r="S20" s="18">
        <v>44280</v>
      </c>
      <c r="T20" s="18">
        <v>45359</v>
      </c>
      <c r="U20" s="18">
        <v>44849</v>
      </c>
      <c r="V20" s="18">
        <v>46019.618298963898</v>
      </c>
      <c r="W20" s="18">
        <v>48605.690607901772</v>
      </c>
      <c r="X20" s="19">
        <v>51226.209407348033</v>
      </c>
      <c r="Y20" s="19">
        <v>51550.75887589364</v>
      </c>
      <c r="Z20" s="33">
        <v>52394.499422683752</v>
      </c>
      <c r="AA20" s="6">
        <v>53330.474875466753</v>
      </c>
      <c r="AB20" s="6">
        <v>54362.323138095242</v>
      </c>
      <c r="AC20" s="6">
        <v>56015.265488358025</v>
      </c>
      <c r="AD20" s="6">
        <v>56076.323531952919</v>
      </c>
      <c r="AE20" s="264">
        <v>59930.282711775646</v>
      </c>
      <c r="AF20" s="6">
        <v>62652.964899937579</v>
      </c>
      <c r="AG20" s="6">
        <v>62770.992606152904</v>
      </c>
      <c r="AH20" s="6">
        <v>62528.093971512135</v>
      </c>
      <c r="AI20" s="6">
        <v>62816.482272798901</v>
      </c>
      <c r="AJ20" s="6">
        <v>64657.137035562198</v>
      </c>
      <c r="AK20" s="6">
        <v>64368.731866132461</v>
      </c>
      <c r="AL20" s="6">
        <v>66022.881426274194</v>
      </c>
      <c r="AM20" s="34">
        <v>33719</v>
      </c>
      <c r="AN20" s="18">
        <v>43709</v>
      </c>
      <c r="AO20" s="18">
        <v>44160</v>
      </c>
      <c r="AP20" s="18">
        <v>44704</v>
      </c>
      <c r="AQ20" s="18">
        <v>45719</v>
      </c>
      <c r="AR20" s="18">
        <v>49123</v>
      </c>
      <c r="AS20" s="18">
        <v>51171</v>
      </c>
      <c r="AT20" s="18">
        <v>55468</v>
      </c>
      <c r="AU20" s="18">
        <v>56626</v>
      </c>
      <c r="AV20" s="18">
        <v>56840.175917497079</v>
      </c>
      <c r="AW20" s="18">
        <v>58996.477772394399</v>
      </c>
      <c r="AX20" s="18">
        <v>63203.130346864993</v>
      </c>
      <c r="AY20" s="19">
        <v>67863.820860179563</v>
      </c>
      <c r="AZ20" s="19">
        <v>67436.700283160273</v>
      </c>
      <c r="BA20" s="33">
        <v>69025.542739954079</v>
      </c>
      <c r="BB20" s="1">
        <v>69443.259846711124</v>
      </c>
      <c r="BC20" s="1">
        <v>71262.490392743362</v>
      </c>
      <c r="BD20" s="1">
        <v>74189.428105316154</v>
      </c>
      <c r="BE20" s="6">
        <v>74547.582000093127</v>
      </c>
      <c r="BF20" s="6">
        <v>81252.207515895425</v>
      </c>
      <c r="BG20" s="6">
        <v>85737.730529442968</v>
      </c>
      <c r="BH20" s="6">
        <v>86755.191014814816</v>
      </c>
      <c r="BI20" s="33">
        <v>87872.32668994565</v>
      </c>
      <c r="BJ20" s="6">
        <v>86896.227739107344</v>
      </c>
      <c r="BK20" s="6">
        <v>89904.184663245498</v>
      </c>
      <c r="BL20" s="6">
        <v>88445.468810205159</v>
      </c>
      <c r="BM20" s="6">
        <v>90319.999156372563</v>
      </c>
      <c r="BN20" s="34">
        <v>27006</v>
      </c>
      <c r="BO20" s="18">
        <v>35471</v>
      </c>
      <c r="BP20" s="18">
        <v>35697</v>
      </c>
      <c r="BQ20" s="18">
        <v>35859</v>
      </c>
      <c r="BR20" s="18">
        <v>36820</v>
      </c>
      <c r="BS20" s="18">
        <v>39613</v>
      </c>
      <c r="BT20" s="18">
        <v>41586</v>
      </c>
      <c r="BU20" s="18">
        <v>44265</v>
      </c>
      <c r="BV20" s="18">
        <v>45723</v>
      </c>
      <c r="BW20" s="18">
        <v>46025.544448831912</v>
      </c>
      <c r="BX20" s="18">
        <v>47816.442872503598</v>
      </c>
      <c r="BY20" s="18">
        <v>50413.162210679882</v>
      </c>
      <c r="BZ20" s="19">
        <v>53011.386656370967</v>
      </c>
      <c r="CA20" s="19">
        <v>53775.970412370261</v>
      </c>
      <c r="CB20" s="33">
        <v>54538.558890565524</v>
      </c>
      <c r="CC20" s="33">
        <v>56216.946474145661</v>
      </c>
      <c r="CD20" s="33">
        <v>57113.278629529086</v>
      </c>
      <c r="CE20" s="11">
        <v>59528.154502063269</v>
      </c>
      <c r="CF20" s="6">
        <v>59150.467855904259</v>
      </c>
      <c r="CG20" s="6">
        <v>63500.173828098705</v>
      </c>
      <c r="CH20" s="6">
        <v>68059.424645569627</v>
      </c>
      <c r="CI20" s="6">
        <v>68351.619790437151</v>
      </c>
      <c r="CJ20" s="33">
        <v>67184.379283703704</v>
      </c>
      <c r="CK20" s="6">
        <v>67331.25147659854</v>
      </c>
      <c r="CL20" s="6">
        <v>68873.857111290316</v>
      </c>
      <c r="CM20" s="6">
        <v>68808.508000998816</v>
      </c>
      <c r="CN20" s="6">
        <v>70117.037863830075</v>
      </c>
      <c r="CO20" s="34">
        <v>22475</v>
      </c>
      <c r="CP20" s="18">
        <v>30137</v>
      </c>
      <c r="CQ20" s="18">
        <v>30423</v>
      </c>
      <c r="CR20" s="18">
        <v>30924</v>
      </c>
      <c r="CS20" s="18">
        <v>32279</v>
      </c>
      <c r="CT20" s="18">
        <v>34357</v>
      </c>
      <c r="CU20" s="18">
        <v>35619</v>
      </c>
      <c r="CV20" s="18">
        <v>38540</v>
      </c>
      <c r="CW20" s="18">
        <v>39203</v>
      </c>
      <c r="CX20" s="18">
        <v>39308.606688766158</v>
      </c>
      <c r="CY20" s="18">
        <v>39481.565563368698</v>
      </c>
      <c r="CZ20" s="18">
        <v>41320.563098671329</v>
      </c>
      <c r="DA20" s="19">
        <v>43856.688226212951</v>
      </c>
      <c r="DB20" s="19">
        <v>43758.49358200431</v>
      </c>
      <c r="DC20" s="19">
        <v>44866.311576685082</v>
      </c>
      <c r="DD20" s="19">
        <v>46937.155233238576</v>
      </c>
      <c r="DE20" s="19">
        <v>48217.280275875484</v>
      </c>
      <c r="DF20" s="11">
        <v>50295.682955693155</v>
      </c>
      <c r="DG20" s="6">
        <v>50643.17470993688</v>
      </c>
      <c r="DH20" s="6">
        <v>54683.021549163503</v>
      </c>
      <c r="DI20" s="6">
        <v>56669.771252689148</v>
      </c>
      <c r="DJ20" s="6">
        <v>57024.471461270667</v>
      </c>
      <c r="DK20" s="33">
        <v>56703.512490579087</v>
      </c>
      <c r="DL20" s="6">
        <v>57791.179785715409</v>
      </c>
      <c r="DM20" s="6">
        <v>59567.703652052049</v>
      </c>
      <c r="DN20" s="6">
        <v>60285.884940205979</v>
      </c>
      <c r="DO20" s="6">
        <v>62447.658393812279</v>
      </c>
      <c r="DP20" s="36">
        <v>17929</v>
      </c>
      <c r="DQ20" s="18">
        <v>22103</v>
      </c>
      <c r="DR20" s="18">
        <v>22245</v>
      </c>
      <c r="DS20" s="18">
        <v>21849</v>
      </c>
      <c r="DT20" s="18">
        <v>22342</v>
      </c>
      <c r="DU20" s="18">
        <v>24701</v>
      </c>
      <c r="DV20" s="18">
        <v>26260</v>
      </c>
      <c r="DW20" s="18">
        <v>28793</v>
      </c>
      <c r="DX20" s="18">
        <v>29327</v>
      </c>
      <c r="DY20" s="18">
        <v>29130.785896160458</v>
      </c>
      <c r="DZ20" s="18">
        <v>30175.6493339466</v>
      </c>
      <c r="EA20" s="20">
        <v>31152.902426783628</v>
      </c>
      <c r="EB20" s="20">
        <v>30631.009981624367</v>
      </c>
      <c r="EC20" s="20">
        <v>33625.487142615799</v>
      </c>
      <c r="ED20" s="6">
        <v>33300.972949698495</v>
      </c>
      <c r="EE20" s="6">
        <v>34850.377106681321</v>
      </c>
      <c r="EF20" s="6">
        <v>34846.271493320462</v>
      </c>
      <c r="EG20" s="11">
        <v>35892.881952643678</v>
      </c>
      <c r="EH20" s="6">
        <v>35998.532547635012</v>
      </c>
      <c r="EI20" s="6">
        <v>38818.012641328547</v>
      </c>
      <c r="EJ20" s="6">
        <v>40215.360103061226</v>
      </c>
      <c r="EK20" s="6">
        <v>41251.434512377855</v>
      </c>
      <c r="EL20" s="9">
        <v>41673.343213953485</v>
      </c>
      <c r="EM20" s="6">
        <v>41829.063639444103</v>
      </c>
      <c r="EN20" s="6">
        <v>43060.10558445441</v>
      </c>
      <c r="EO20" s="6">
        <v>42415.114626338524</v>
      </c>
      <c r="EP20" s="6">
        <v>43503.938213802823</v>
      </c>
    </row>
    <row r="21" spans="1:146">
      <c r="A21" s="17" t="s">
        <v>25</v>
      </c>
      <c r="B21" s="41">
        <v>18667</v>
      </c>
      <c r="C21" s="41">
        <v>20049</v>
      </c>
      <c r="D21" s="41">
        <v>21490</v>
      </c>
      <c r="E21" s="41">
        <v>24528</v>
      </c>
      <c r="F21" s="41">
        <v>24519</v>
      </c>
      <c r="G21" s="41">
        <v>26692</v>
      </c>
      <c r="H21" s="41">
        <v>28071</v>
      </c>
      <c r="I21" s="41">
        <v>31003</v>
      </c>
      <c r="J21" s="41">
        <v>34034</v>
      </c>
      <c r="K21" s="41">
        <v>35676</v>
      </c>
      <c r="L21" s="41">
        <v>37552</v>
      </c>
      <c r="M21" s="18">
        <v>39269</v>
      </c>
      <c r="N21" s="18">
        <v>41295</v>
      </c>
      <c r="O21" s="18">
        <v>43849</v>
      </c>
      <c r="P21" s="18">
        <v>44122</v>
      </c>
      <c r="Q21" s="18">
        <v>44680.581833795201</v>
      </c>
      <c r="R21" s="18">
        <v>46283.888523706199</v>
      </c>
      <c r="S21" s="18">
        <v>49017</v>
      </c>
      <c r="T21" s="18">
        <v>49942</v>
      </c>
      <c r="U21" s="18">
        <v>52954</v>
      </c>
      <c r="V21" s="18">
        <v>54929.589999152297</v>
      </c>
      <c r="W21" s="18">
        <v>56311.303294756333</v>
      </c>
      <c r="X21" s="19">
        <v>58568.178820084868</v>
      </c>
      <c r="Y21" s="19">
        <v>61617.912261759535</v>
      </c>
      <c r="Z21" s="33">
        <v>62408.495734113792</v>
      </c>
      <c r="AA21" s="6">
        <v>63848.951531472099</v>
      </c>
      <c r="AB21" s="6">
        <v>63861.040541944843</v>
      </c>
      <c r="AC21" s="6">
        <v>66853.797687359664</v>
      </c>
      <c r="AD21" s="6">
        <v>68047.98691216232</v>
      </c>
      <c r="AE21" s="264">
        <v>72492.555204897959</v>
      </c>
      <c r="AF21" s="6">
        <v>76740.598491398283</v>
      </c>
      <c r="AG21" s="6">
        <v>79395.164297063646</v>
      </c>
      <c r="AH21" s="6">
        <v>79533.217853819646</v>
      </c>
      <c r="AI21" s="6">
        <v>79332.810015933195</v>
      </c>
      <c r="AJ21" s="6">
        <v>79226.203274355343</v>
      </c>
      <c r="AK21" s="6">
        <v>77556.272890930573</v>
      </c>
      <c r="AL21" s="6">
        <v>78318.215206434979</v>
      </c>
      <c r="AM21" s="34">
        <v>36797</v>
      </c>
      <c r="AN21" s="18">
        <v>51339</v>
      </c>
      <c r="AO21" s="18">
        <v>54457</v>
      </c>
      <c r="AP21" s="18">
        <v>57662</v>
      </c>
      <c r="AQ21" s="18">
        <v>57405</v>
      </c>
      <c r="AR21" s="18">
        <v>58418</v>
      </c>
      <c r="AS21" s="18">
        <v>60499</v>
      </c>
      <c r="AT21" s="18">
        <v>63990</v>
      </c>
      <c r="AU21" s="18">
        <v>65243</v>
      </c>
      <c r="AV21" s="18">
        <v>69507.566995912217</v>
      </c>
      <c r="AW21" s="18">
        <v>72367.772315060298</v>
      </c>
      <c r="AX21" s="18">
        <v>74352.270553739741</v>
      </c>
      <c r="AY21" s="19">
        <v>77923.948500459766</v>
      </c>
      <c r="AZ21" s="19">
        <v>82609.143757559097</v>
      </c>
      <c r="BA21" s="33">
        <v>84171.910671019505</v>
      </c>
      <c r="BB21" s="1">
        <v>86221.584366460491</v>
      </c>
      <c r="BC21" s="1">
        <v>85698.830193258866</v>
      </c>
      <c r="BD21" s="1">
        <v>90425.381106756977</v>
      </c>
      <c r="BE21" s="6">
        <v>92714.426097038202</v>
      </c>
      <c r="BF21" s="6">
        <v>100330.17983578162</v>
      </c>
      <c r="BG21" s="6">
        <v>107595.71690407065</v>
      </c>
      <c r="BH21" s="6">
        <v>110937.47663361469</v>
      </c>
      <c r="BI21" s="33">
        <v>110977.8663939695</v>
      </c>
      <c r="BJ21" s="6">
        <v>111209.74035163083</v>
      </c>
      <c r="BK21" s="6">
        <v>110964.80949870402</v>
      </c>
      <c r="BL21" s="6">
        <v>109216.63888773015</v>
      </c>
      <c r="BM21" s="6">
        <v>109809.5154874345</v>
      </c>
      <c r="BN21" s="34">
        <v>28114</v>
      </c>
      <c r="BO21" s="18">
        <v>38965</v>
      </c>
      <c r="BP21" s="18">
        <v>41305</v>
      </c>
      <c r="BQ21" s="18">
        <v>43662</v>
      </c>
      <c r="BR21" s="18">
        <v>43384</v>
      </c>
      <c r="BS21" s="18">
        <v>43753</v>
      </c>
      <c r="BT21" s="18">
        <v>45466</v>
      </c>
      <c r="BU21" s="18">
        <v>48096</v>
      </c>
      <c r="BV21" s="18">
        <v>48278</v>
      </c>
      <c r="BW21" s="18">
        <v>51140.768408028503</v>
      </c>
      <c r="BX21" s="18">
        <v>53204.642302685999</v>
      </c>
      <c r="BY21" s="18">
        <v>54852.66376298161</v>
      </c>
      <c r="BZ21" s="19">
        <v>57111.849589245838</v>
      </c>
      <c r="CA21" s="19">
        <v>60349.799292073774</v>
      </c>
      <c r="CB21" s="33">
        <v>61516.454406313685</v>
      </c>
      <c r="CC21" s="33">
        <v>62558.730887980491</v>
      </c>
      <c r="CD21" s="33">
        <v>62699.406438791571</v>
      </c>
      <c r="CE21" s="11">
        <v>65557.840530913236</v>
      </c>
      <c r="CF21" s="6">
        <v>67176.697312077638</v>
      </c>
      <c r="CG21" s="6">
        <v>72832.070424151592</v>
      </c>
      <c r="CH21" s="6">
        <v>77196.103910797741</v>
      </c>
      <c r="CI21" s="6">
        <v>80059.816921444872</v>
      </c>
      <c r="CJ21" s="33">
        <v>79272.397933668341</v>
      </c>
      <c r="CK21" s="6">
        <v>78771.143588214662</v>
      </c>
      <c r="CL21" s="6">
        <v>78101.274033936963</v>
      </c>
      <c r="CM21" s="6">
        <v>77246.906301445328</v>
      </c>
      <c r="CN21" s="6">
        <v>77560.2275207028</v>
      </c>
      <c r="CO21" s="34">
        <v>23521</v>
      </c>
      <c r="CP21" s="18">
        <v>32759</v>
      </c>
      <c r="CQ21" s="18">
        <v>34727</v>
      </c>
      <c r="CR21" s="18">
        <v>36440</v>
      </c>
      <c r="CS21" s="18">
        <v>36156</v>
      </c>
      <c r="CT21" s="18">
        <v>37011</v>
      </c>
      <c r="CU21" s="18">
        <v>38512</v>
      </c>
      <c r="CV21" s="18">
        <v>40700</v>
      </c>
      <c r="CW21" s="18">
        <v>41281</v>
      </c>
      <c r="CX21" s="18">
        <v>43434.639483406063</v>
      </c>
      <c r="CY21" s="18">
        <v>44627.060345143604</v>
      </c>
      <c r="CZ21" s="18">
        <v>45917.651923423313</v>
      </c>
      <c r="DA21" s="19">
        <v>48013.172746124277</v>
      </c>
      <c r="DB21" s="19">
        <v>50353.156356772073</v>
      </c>
      <c r="DC21" s="19">
        <v>52173.856939822115</v>
      </c>
      <c r="DD21" s="19">
        <v>53274.548972046781</v>
      </c>
      <c r="DE21" s="19">
        <v>54143.446818086319</v>
      </c>
      <c r="DF21" s="11">
        <v>57199.205204932739</v>
      </c>
      <c r="DG21" s="6">
        <v>58274.265159565031</v>
      </c>
      <c r="DH21" s="6">
        <v>62288.91146273927</v>
      </c>
      <c r="DI21" s="6">
        <v>65584.582604834301</v>
      </c>
      <c r="DJ21" s="6">
        <v>67843.649939743118</v>
      </c>
      <c r="DK21" s="33">
        <v>66985.211817031071</v>
      </c>
      <c r="DL21" s="6">
        <v>67119.989633777426</v>
      </c>
      <c r="DM21" s="6">
        <v>67403.004364335386</v>
      </c>
      <c r="DN21" s="6">
        <v>68734.849675318983</v>
      </c>
      <c r="DO21" s="6">
        <v>69263.761103430006</v>
      </c>
      <c r="DP21" s="36">
        <v>19605</v>
      </c>
      <c r="DQ21" s="18">
        <v>27010</v>
      </c>
      <c r="DR21" s="18">
        <v>28393</v>
      </c>
      <c r="DS21" s="18">
        <v>31475</v>
      </c>
      <c r="DT21" s="18">
        <v>29818</v>
      </c>
      <c r="DU21" s="18">
        <v>29735</v>
      </c>
      <c r="DV21" s="18">
        <v>32902</v>
      </c>
      <c r="DW21" s="18">
        <v>35042</v>
      </c>
      <c r="DX21" s="18">
        <v>35310</v>
      </c>
      <c r="DY21" s="18">
        <v>37424.522937209302</v>
      </c>
      <c r="DZ21" s="18">
        <v>38758.519862619003</v>
      </c>
      <c r="EA21" s="20">
        <v>37316.894717027033</v>
      </c>
      <c r="EB21" s="20">
        <v>40544.285229743589</v>
      </c>
      <c r="EC21" s="20">
        <v>43994.062132000006</v>
      </c>
      <c r="ED21" s="6">
        <v>43006.126850721645</v>
      </c>
      <c r="EE21" s="6">
        <v>44678.870968421048</v>
      </c>
      <c r="EF21" s="6">
        <v>47056.484542600003</v>
      </c>
      <c r="EG21" s="11">
        <v>50207.157601265819</v>
      </c>
      <c r="EH21" s="6">
        <v>53578.307761999997</v>
      </c>
      <c r="EI21" s="6">
        <v>51325.13046894117</v>
      </c>
      <c r="EJ21" s="6">
        <v>53819.261618348624</v>
      </c>
      <c r="EK21" s="6">
        <v>59967.940205747131</v>
      </c>
      <c r="EL21" s="9">
        <v>58952.187439790578</v>
      </c>
      <c r="EM21" s="6">
        <v>57502.924204678369</v>
      </c>
      <c r="EN21" s="6">
        <v>58274.928426436782</v>
      </c>
      <c r="EO21" s="6">
        <v>54230.869184511648</v>
      </c>
      <c r="EP21" s="6">
        <v>52110.485884485737</v>
      </c>
    </row>
    <row r="22" spans="1:146">
      <c r="A22" s="17" t="s">
        <v>26</v>
      </c>
      <c r="B22" s="32">
        <v>16928</v>
      </c>
      <c r="C22" s="32">
        <v>18117</v>
      </c>
      <c r="D22" s="32">
        <v>19441</v>
      </c>
      <c r="E22" s="32">
        <v>21998</v>
      </c>
      <c r="F22" s="32">
        <v>24635</v>
      </c>
      <c r="G22" s="43">
        <v>27809</v>
      </c>
      <c r="H22" s="32">
        <v>27454</v>
      </c>
      <c r="I22" s="32">
        <v>27823</v>
      </c>
      <c r="J22" s="32">
        <v>31531</v>
      </c>
      <c r="K22" s="32">
        <v>31474</v>
      </c>
      <c r="L22" s="32">
        <v>32149</v>
      </c>
      <c r="M22" s="18">
        <v>34289</v>
      </c>
      <c r="N22" s="18">
        <v>36573</v>
      </c>
      <c r="O22" s="18">
        <v>38904</v>
      </c>
      <c r="P22" s="18">
        <v>39679</v>
      </c>
      <c r="Q22" s="18">
        <v>40496.431941818199</v>
      </c>
      <c r="R22" s="18">
        <v>41336.000415518902</v>
      </c>
      <c r="S22" s="18">
        <v>42433</v>
      </c>
      <c r="T22" s="18">
        <v>43416</v>
      </c>
      <c r="U22" s="18">
        <v>45249</v>
      </c>
      <c r="V22" s="18">
        <v>47613.690915077401</v>
      </c>
      <c r="W22" s="18">
        <v>48398.441588636975</v>
      </c>
      <c r="X22" s="19">
        <v>50805.25856950591</v>
      </c>
      <c r="Y22" s="19">
        <v>52512</v>
      </c>
      <c r="Z22" s="33">
        <v>53957.176100838013</v>
      </c>
      <c r="AA22" s="6">
        <v>54037.226511057997</v>
      </c>
      <c r="AB22" s="6">
        <v>54629.23868621976</v>
      </c>
      <c r="AC22" s="6">
        <v>57105.910081422808</v>
      </c>
      <c r="AD22" s="6">
        <v>59803.875988429339</v>
      </c>
      <c r="AE22" s="264">
        <v>63236.976196047086</v>
      </c>
      <c r="AF22" s="6">
        <v>64773.340603694072</v>
      </c>
      <c r="AG22" s="6">
        <v>66782.071992002078</v>
      </c>
      <c r="AH22" s="6">
        <v>66620.046984630986</v>
      </c>
      <c r="AI22" s="6">
        <v>66816.984268899527</v>
      </c>
      <c r="AJ22" s="6">
        <v>68501.009799443738</v>
      </c>
      <c r="AK22" s="6">
        <v>69337.956295025841</v>
      </c>
      <c r="AL22" s="6">
        <v>71113.757485745577</v>
      </c>
      <c r="AM22" s="34">
        <f>((535*36916)+(381*32635))/(535+381)</f>
        <v>35135.365720524016</v>
      </c>
      <c r="AN22" s="18">
        <v>42548</v>
      </c>
      <c r="AO22" s="18">
        <v>45307</v>
      </c>
      <c r="AP22" s="18">
        <v>48646</v>
      </c>
      <c r="AQ22" s="18">
        <v>49896</v>
      </c>
      <c r="AR22" s="18">
        <v>50826</v>
      </c>
      <c r="AS22" s="18">
        <v>51674</v>
      </c>
      <c r="AT22" s="18">
        <v>53546</v>
      </c>
      <c r="AU22" s="18">
        <v>55549</v>
      </c>
      <c r="AV22" s="18">
        <v>58439.042256849738</v>
      </c>
      <c r="AW22" s="18">
        <v>63095.176752502601</v>
      </c>
      <c r="AX22" s="18">
        <v>63246.65340717489</v>
      </c>
      <c r="AY22" s="19">
        <v>66918.574360636456</v>
      </c>
      <c r="AZ22" s="19">
        <v>65223.585393960282</v>
      </c>
      <c r="BA22" s="33">
        <v>74270.564064727994</v>
      </c>
      <c r="BB22" s="1">
        <v>72430.98448821764</v>
      </c>
      <c r="BC22" s="1">
        <v>74314.84012064815</v>
      </c>
      <c r="BD22" s="1">
        <v>77807.08122206961</v>
      </c>
      <c r="BE22" s="6">
        <v>81635.554825451167</v>
      </c>
      <c r="BF22" s="6">
        <v>87789.656598356669</v>
      </c>
      <c r="BG22" s="6">
        <v>91656.727021980027</v>
      </c>
      <c r="BH22" s="6">
        <v>93634.026493275116</v>
      </c>
      <c r="BI22" s="33">
        <v>92940.646662867017</v>
      </c>
      <c r="BJ22" s="6">
        <v>94344.138759067355</v>
      </c>
      <c r="BK22" s="6">
        <v>95993.892991274595</v>
      </c>
      <c r="BL22" s="6">
        <v>96642.782321243954</v>
      </c>
      <c r="BM22" s="6">
        <v>99101.349818294577</v>
      </c>
      <c r="BN22" s="34">
        <f>((442*28419)+(295*29482))/(442+295)</f>
        <v>28844.488466757124</v>
      </c>
      <c r="BO22" s="18">
        <v>35427</v>
      </c>
      <c r="BP22" s="18">
        <v>37299</v>
      </c>
      <c r="BQ22" s="18">
        <v>39850</v>
      </c>
      <c r="BR22" s="18">
        <v>40783</v>
      </c>
      <c r="BS22" s="18">
        <v>40696</v>
      </c>
      <c r="BT22" s="18">
        <v>41510</v>
      </c>
      <c r="BU22" s="18">
        <v>42352</v>
      </c>
      <c r="BV22" s="18">
        <v>43092</v>
      </c>
      <c r="BW22" s="18">
        <v>44875.19072725514</v>
      </c>
      <c r="BX22" s="18">
        <v>46916.989202347402</v>
      </c>
      <c r="BY22" s="18">
        <v>48526.716868614996</v>
      </c>
      <c r="BZ22" s="19">
        <v>50737.640179904192</v>
      </c>
      <c r="CA22" s="19">
        <v>52468.216998907767</v>
      </c>
      <c r="CB22" s="33">
        <v>54248.101192154965</v>
      </c>
      <c r="CC22" s="33">
        <v>54190.788240533984</v>
      </c>
      <c r="CD22" s="33">
        <v>54315.864182658384</v>
      </c>
      <c r="CE22" s="11">
        <v>57838.518357239656</v>
      </c>
      <c r="CF22" s="6">
        <v>60735.387960663393</v>
      </c>
      <c r="CG22" s="6">
        <v>64734.851396763283</v>
      </c>
      <c r="CH22" s="6">
        <v>66166.705815632187</v>
      </c>
      <c r="CI22" s="6">
        <v>67464.674492960898</v>
      </c>
      <c r="CJ22" s="33">
        <v>66916.056176180253</v>
      </c>
      <c r="CK22" s="6">
        <v>66256.438672746328</v>
      </c>
      <c r="CL22" s="6">
        <v>67452.748790358979</v>
      </c>
      <c r="CM22" s="6">
        <v>68701.593661607054</v>
      </c>
      <c r="CN22" s="6">
        <v>71389.082916453219</v>
      </c>
      <c r="CO22" s="34">
        <f>((485*23543)+(529*26226))/(485+529)</f>
        <v>24942.711045364893</v>
      </c>
      <c r="CP22" s="18">
        <v>30239</v>
      </c>
      <c r="CQ22" s="18">
        <v>32148</v>
      </c>
      <c r="CR22" s="18">
        <v>34243</v>
      </c>
      <c r="CS22" s="18">
        <v>35259</v>
      </c>
      <c r="CT22" s="18">
        <v>35590</v>
      </c>
      <c r="CU22" s="18">
        <v>36096</v>
      </c>
      <c r="CV22" s="18">
        <v>36785</v>
      </c>
      <c r="CW22" s="18">
        <v>37369</v>
      </c>
      <c r="CX22" s="18">
        <v>38447.83810118019</v>
      </c>
      <c r="CY22" s="18">
        <v>39659.830301166498</v>
      </c>
      <c r="CZ22" s="18">
        <v>41002.720403015526</v>
      </c>
      <c r="DA22" s="19">
        <v>42428.867788502517</v>
      </c>
      <c r="DB22" s="19">
        <v>43942.24520057084</v>
      </c>
      <c r="DC22" s="19">
        <v>45246.240428701829</v>
      </c>
      <c r="DD22" s="19">
        <v>45918.086031431521</v>
      </c>
      <c r="DE22" s="19">
        <v>46306.070771113489</v>
      </c>
      <c r="DF22" s="11">
        <v>48913.325690370373</v>
      </c>
      <c r="DG22" s="6">
        <v>51763.138435301451</v>
      </c>
      <c r="DH22" s="6">
        <v>54773.815377524952</v>
      </c>
      <c r="DI22" s="6">
        <v>55134.66593339399</v>
      </c>
      <c r="DJ22" s="6">
        <v>56226.207939629632</v>
      </c>
      <c r="DK22" s="33">
        <v>56855.334875785586</v>
      </c>
      <c r="DL22" s="6">
        <v>56960.608642215855</v>
      </c>
      <c r="DM22" s="6">
        <v>58526.492159493675</v>
      </c>
      <c r="DN22" s="6">
        <v>58794.178688517852</v>
      </c>
      <c r="DO22" s="6">
        <v>60754.164020722426</v>
      </c>
      <c r="DP22" s="36">
        <f>((95*16757)+(305*21149))/(95+305)</f>
        <v>20105.900000000001</v>
      </c>
      <c r="DQ22" s="18">
        <v>24366</v>
      </c>
      <c r="DR22" s="18">
        <v>25920</v>
      </c>
      <c r="DS22" s="18">
        <v>27737</v>
      </c>
      <c r="DT22" s="18">
        <v>28115</v>
      </c>
      <c r="DU22" s="18">
        <v>28444</v>
      </c>
      <c r="DV22" s="18">
        <v>28624</v>
      </c>
      <c r="DW22" s="18">
        <v>28699</v>
      </c>
      <c r="DX22" s="18">
        <v>29128</v>
      </c>
      <c r="DY22" s="18">
        <v>29997.34974736573</v>
      </c>
      <c r="DZ22" s="18">
        <v>30870.225452481602</v>
      </c>
      <c r="EA22" s="20">
        <v>30971.24295143603</v>
      </c>
      <c r="EB22" s="20">
        <v>31549.382891296296</v>
      </c>
      <c r="EC22" s="20">
        <v>33743.899617266186</v>
      </c>
      <c r="ED22" s="6">
        <v>32423.330192367492</v>
      </c>
      <c r="EE22" s="6">
        <v>33246.708154877197</v>
      </c>
      <c r="EF22" s="6">
        <v>33004.493194215691</v>
      </c>
      <c r="EG22" s="11">
        <v>34846.177744407796</v>
      </c>
      <c r="EH22" s="6">
        <v>36509.926879548024</v>
      </c>
      <c r="EI22" s="6">
        <v>37896.451944840424</v>
      </c>
      <c r="EJ22" s="6">
        <v>38651.980502583981</v>
      </c>
      <c r="EK22" s="6">
        <v>40385.135529365078</v>
      </c>
      <c r="EL22" s="9">
        <v>40433.644271076526</v>
      </c>
      <c r="EM22" s="6">
        <v>40927.748899753693</v>
      </c>
      <c r="EN22" s="6">
        <v>41876.907310714283</v>
      </c>
      <c r="EO22" s="6">
        <v>42686.878147632429</v>
      </c>
      <c r="EP22" s="6">
        <v>43778.739054791542</v>
      </c>
    </row>
    <row r="23" spans="1:146">
      <c r="A23" s="17" t="s">
        <v>27</v>
      </c>
      <c r="B23" s="41">
        <v>17467</v>
      </c>
      <c r="C23" s="41">
        <v>19411</v>
      </c>
      <c r="D23" s="41">
        <v>21054</v>
      </c>
      <c r="E23" s="41">
        <v>23517</v>
      </c>
      <c r="F23" s="41">
        <v>25975</v>
      </c>
      <c r="G23" s="41">
        <v>26107</v>
      </c>
      <c r="H23" s="41">
        <v>27952</v>
      </c>
      <c r="I23" s="41">
        <v>29969</v>
      </c>
      <c r="J23" s="41">
        <v>31764</v>
      </c>
      <c r="K23" s="41">
        <v>32924</v>
      </c>
      <c r="L23" s="41">
        <v>34633</v>
      </c>
      <c r="M23" s="18">
        <v>36664</v>
      </c>
      <c r="N23" s="18">
        <v>38688</v>
      </c>
      <c r="O23" s="18">
        <v>40808</v>
      </c>
      <c r="P23" s="18">
        <v>41410</v>
      </c>
      <c r="Q23" s="18">
        <v>42229.991339551103</v>
      </c>
      <c r="R23" s="18">
        <v>42504.2830030408</v>
      </c>
      <c r="S23" s="18">
        <v>45150</v>
      </c>
      <c r="T23" s="18">
        <v>47036</v>
      </c>
      <c r="U23" s="18">
        <v>48619</v>
      </c>
      <c r="V23" s="18">
        <v>49849.7787222794</v>
      </c>
      <c r="W23" s="18">
        <v>51689.823913847838</v>
      </c>
      <c r="X23" s="19">
        <v>54493.315685503505</v>
      </c>
      <c r="Y23" s="19">
        <v>56785.315388645286</v>
      </c>
      <c r="Z23" s="33">
        <v>58505.988926584694</v>
      </c>
      <c r="AA23" s="6">
        <v>59592.213886377198</v>
      </c>
      <c r="AB23" s="6">
        <v>60049.590577108436</v>
      </c>
      <c r="AC23" s="6">
        <v>62674.191636054034</v>
      </c>
      <c r="AD23" s="6">
        <v>64921.487748324529</v>
      </c>
      <c r="AE23" s="264">
        <v>66317.069776500473</v>
      </c>
      <c r="AF23" s="6">
        <v>68742.495175678108</v>
      </c>
      <c r="AG23" s="6">
        <v>69305.461160516934</v>
      </c>
      <c r="AH23" s="6">
        <v>70066.963346718505</v>
      </c>
      <c r="AI23" s="6">
        <v>70111.743118967046</v>
      </c>
      <c r="AJ23" s="6">
        <v>71527.846738593405</v>
      </c>
      <c r="AK23" s="6">
        <v>74782.340525064646</v>
      </c>
      <c r="AL23" s="6">
        <v>75515.35156604198</v>
      </c>
      <c r="AM23" s="34">
        <v>36932</v>
      </c>
      <c r="AN23" s="18">
        <v>47385</v>
      </c>
      <c r="AO23" s="18">
        <v>50074</v>
      </c>
      <c r="AP23" s="18">
        <v>51992</v>
      </c>
      <c r="AQ23" s="18">
        <v>52708</v>
      </c>
      <c r="AR23" s="18">
        <v>53980</v>
      </c>
      <c r="AS23" s="18">
        <v>54064</v>
      </c>
      <c r="AT23" s="18">
        <v>57271</v>
      </c>
      <c r="AU23" s="18">
        <v>59502</v>
      </c>
      <c r="AV23" s="18">
        <v>61781.501311369757</v>
      </c>
      <c r="AW23" s="18">
        <v>63365.193580603198</v>
      </c>
      <c r="AX23" s="18">
        <v>65855.218865039002</v>
      </c>
      <c r="AY23" s="19">
        <v>69315.041204636567</v>
      </c>
      <c r="AZ23" s="19">
        <v>72020.522822846266</v>
      </c>
      <c r="BA23" s="33">
        <v>74562.035551492649</v>
      </c>
      <c r="BB23" s="1">
        <v>76392.328799419847</v>
      </c>
      <c r="BC23" s="1">
        <v>76860.955337082021</v>
      </c>
      <c r="BD23" s="1">
        <v>81243.910456493701</v>
      </c>
      <c r="BE23" s="6">
        <v>85581.145098454333</v>
      </c>
      <c r="BF23" s="6">
        <v>89392.144112525246</v>
      </c>
      <c r="BG23" s="6">
        <v>92915.128336363647</v>
      </c>
      <c r="BH23" s="6">
        <v>94777.386302086961</v>
      </c>
      <c r="BI23" s="33">
        <v>95298.720725971725</v>
      </c>
      <c r="BJ23" s="6">
        <v>95606.892432047985</v>
      </c>
      <c r="BK23" s="6">
        <v>97788.156203820603</v>
      </c>
      <c r="BL23" s="6">
        <v>103563.9939028904</v>
      </c>
      <c r="BM23" s="6">
        <v>105660.94468668205</v>
      </c>
      <c r="BN23" s="34">
        <v>27989</v>
      </c>
      <c r="BO23" s="18">
        <v>35729</v>
      </c>
      <c r="BP23" s="18">
        <v>38248</v>
      </c>
      <c r="BQ23" s="18">
        <v>40127</v>
      </c>
      <c r="BR23" s="18">
        <v>40843</v>
      </c>
      <c r="BS23" s="18">
        <v>41549</v>
      </c>
      <c r="BT23" s="18">
        <v>41562</v>
      </c>
      <c r="BU23" s="18">
        <v>44027</v>
      </c>
      <c r="BV23" s="18">
        <v>45633</v>
      </c>
      <c r="BW23" s="18">
        <v>47296.04794780579</v>
      </c>
      <c r="BX23" s="18">
        <v>48635.546540257099</v>
      </c>
      <c r="BY23" s="18">
        <v>50485.665843506256</v>
      </c>
      <c r="BZ23" s="19">
        <v>52991.895868253676</v>
      </c>
      <c r="CA23" s="19">
        <v>55082.994292099909</v>
      </c>
      <c r="CB23" s="33">
        <v>56642.545433270141</v>
      </c>
      <c r="CC23" s="33">
        <v>57573.669107869158</v>
      </c>
      <c r="CD23" s="33">
        <v>58240.568046046516</v>
      </c>
      <c r="CE23" s="11">
        <v>61677.198810939852</v>
      </c>
      <c r="CF23" s="6">
        <v>64354.75012428443</v>
      </c>
      <c r="CG23" s="6">
        <v>66553.025834509099</v>
      </c>
      <c r="CH23" s="6">
        <v>69278.257861594204</v>
      </c>
      <c r="CI23" s="6">
        <v>70534.699158761068</v>
      </c>
      <c r="CJ23" s="33">
        <v>70363.69988496622</v>
      </c>
      <c r="CK23" s="6">
        <v>70739.17969701493</v>
      </c>
      <c r="CL23" s="6">
        <v>71835.544972661868</v>
      </c>
      <c r="CM23" s="6">
        <v>75419.027804882338</v>
      </c>
      <c r="CN23" s="6">
        <v>76202.186940225205</v>
      </c>
      <c r="CO23" s="34">
        <v>22954</v>
      </c>
      <c r="CP23" s="18">
        <v>30387</v>
      </c>
      <c r="CQ23" s="18">
        <v>31859</v>
      </c>
      <c r="CR23" s="18">
        <v>33376</v>
      </c>
      <c r="CS23" s="18">
        <v>33815</v>
      </c>
      <c r="CT23" s="18">
        <v>34854</v>
      </c>
      <c r="CU23" s="18">
        <v>34739</v>
      </c>
      <c r="CV23" s="18">
        <v>36809</v>
      </c>
      <c r="CW23" s="18">
        <v>38062</v>
      </c>
      <c r="CX23" s="18">
        <v>39354.333173427229</v>
      </c>
      <c r="CY23" s="18">
        <v>39917.4363252439</v>
      </c>
      <c r="CZ23" s="18">
        <v>41051.044122211868</v>
      </c>
      <c r="DA23" s="19">
        <v>43932.070462688884</v>
      </c>
      <c r="DB23" s="19">
        <v>45785.859694942286</v>
      </c>
      <c r="DC23" s="19">
        <v>46959.438627685777</v>
      </c>
      <c r="DD23" s="19">
        <v>48327.468884303031</v>
      </c>
      <c r="DE23" s="19">
        <v>49509.061741389152</v>
      </c>
      <c r="DF23" s="11">
        <v>52226.195651703296</v>
      </c>
      <c r="DG23" s="6">
        <v>54880.426082084741</v>
      </c>
      <c r="DH23" s="6">
        <v>57498.906585765762</v>
      </c>
      <c r="DI23" s="6">
        <v>60206.233682739345</v>
      </c>
      <c r="DJ23" s="6">
        <v>61271.912642185343</v>
      </c>
      <c r="DK23" s="33">
        <v>61739.020448600881</v>
      </c>
      <c r="DL23" s="6">
        <v>61568.679277568743</v>
      </c>
      <c r="DM23" s="6">
        <v>62533.336461726503</v>
      </c>
      <c r="DN23" s="6">
        <v>65508.268100379391</v>
      </c>
      <c r="DO23" s="6">
        <v>66146.28499620923</v>
      </c>
      <c r="DP23" s="36">
        <v>17075</v>
      </c>
      <c r="DQ23" s="18">
        <v>22006</v>
      </c>
      <c r="DR23" s="18">
        <v>23229</v>
      </c>
      <c r="DS23" s="18">
        <v>24401</v>
      </c>
      <c r="DT23" s="18">
        <v>24312</v>
      </c>
      <c r="DU23" s="18">
        <v>24851</v>
      </c>
      <c r="DV23" s="18">
        <v>25326</v>
      </c>
      <c r="DW23" s="18">
        <v>26246</v>
      </c>
      <c r="DX23" s="18">
        <v>27779</v>
      </c>
      <c r="DY23" s="18">
        <v>28600.829518225255</v>
      </c>
      <c r="DZ23" s="18">
        <v>28054.9289482237</v>
      </c>
      <c r="EA23" s="20">
        <v>30712.221606153846</v>
      </c>
      <c r="EB23" s="20">
        <v>32503.075100817612</v>
      </c>
      <c r="EC23" s="20">
        <v>34263.973507239265</v>
      </c>
      <c r="ED23" s="6">
        <v>35419.278348589338</v>
      </c>
      <c r="EE23" s="6">
        <v>36114.861193215336</v>
      </c>
      <c r="EF23" s="6">
        <v>37028.525152012575</v>
      </c>
      <c r="EG23" s="11">
        <v>38788.53951446541</v>
      </c>
      <c r="EH23" s="6">
        <v>40363.275146483516</v>
      </c>
      <c r="EI23" s="6">
        <v>41750.283900985218</v>
      </c>
      <c r="EJ23" s="6">
        <v>44032.811833333333</v>
      </c>
      <c r="EK23" s="6">
        <v>44227.389364179107</v>
      </c>
      <c r="EL23" s="9">
        <v>44746.145194859811</v>
      </c>
      <c r="EM23" s="6">
        <v>44774.371528859054</v>
      </c>
      <c r="EN23" s="6">
        <v>45469.708577730191</v>
      </c>
      <c r="EO23" s="6">
        <v>48175.328671759184</v>
      </c>
      <c r="EP23" s="6">
        <v>48184.140903248859</v>
      </c>
    </row>
    <row r="24" spans="1:146">
      <c r="A24" s="17" t="s">
        <v>28</v>
      </c>
      <c r="B24" s="41">
        <v>17972</v>
      </c>
      <c r="C24" s="41">
        <v>19255</v>
      </c>
      <c r="D24" s="41">
        <v>20574</v>
      </c>
      <c r="E24" s="41">
        <v>21918</v>
      </c>
      <c r="F24" s="41">
        <v>22531</v>
      </c>
      <c r="G24" s="41">
        <v>25067</v>
      </c>
      <c r="H24" s="41">
        <v>25346</v>
      </c>
      <c r="I24" s="41">
        <v>29177</v>
      </c>
      <c r="J24" s="41">
        <v>31166</v>
      </c>
      <c r="K24" s="41">
        <v>33955</v>
      </c>
      <c r="L24" s="41">
        <v>35183</v>
      </c>
      <c r="M24" s="18">
        <v>37510</v>
      </c>
      <c r="N24" s="18">
        <v>38935</v>
      </c>
      <c r="O24" s="18">
        <v>41047</v>
      </c>
      <c r="P24" s="18">
        <v>41134</v>
      </c>
      <c r="Q24" s="18">
        <v>42282.653631056899</v>
      </c>
      <c r="R24" s="18">
        <v>44972.382698278903</v>
      </c>
      <c r="S24" s="18">
        <v>48003</v>
      </c>
      <c r="T24" s="18">
        <v>47638</v>
      </c>
      <c r="U24" s="18">
        <v>49226</v>
      </c>
      <c r="V24" s="18">
        <v>49489.6509584675</v>
      </c>
      <c r="W24" s="18">
        <v>49698.462915065997</v>
      </c>
      <c r="X24" s="19">
        <v>51805.812586331631</v>
      </c>
      <c r="Y24" s="19">
        <v>53224.970797460111</v>
      </c>
      <c r="Z24" s="33">
        <v>55762.482249674162</v>
      </c>
      <c r="AA24" s="6">
        <v>56917.321353226645</v>
      </c>
      <c r="AB24" s="6">
        <v>58598.325145503084</v>
      </c>
      <c r="AC24" s="6">
        <v>60110.29662795004</v>
      </c>
      <c r="AD24" s="6">
        <v>61616.566102119963</v>
      </c>
      <c r="AE24" s="264">
        <v>63378.752753267196</v>
      </c>
      <c r="AF24" s="6">
        <v>66163.010479589255</v>
      </c>
      <c r="AG24" s="6">
        <v>66251.873644651496</v>
      </c>
      <c r="AH24" s="6">
        <v>67217.103449595699</v>
      </c>
      <c r="AI24" s="6">
        <v>67160.426279245294</v>
      </c>
      <c r="AJ24" s="6">
        <v>70713.51860566136</v>
      </c>
      <c r="AK24" s="6">
        <v>70562.404069923374</v>
      </c>
      <c r="AL24" s="6">
        <v>72708.693360899328</v>
      </c>
      <c r="AM24" s="34">
        <v>31602</v>
      </c>
      <c r="AN24" s="18">
        <v>46524</v>
      </c>
      <c r="AO24" s="18">
        <v>48520</v>
      </c>
      <c r="AP24" s="18">
        <v>50988</v>
      </c>
      <c r="AQ24" s="18">
        <v>50827</v>
      </c>
      <c r="AR24" s="18">
        <v>52214</v>
      </c>
      <c r="AS24" s="18">
        <v>55794</v>
      </c>
      <c r="AT24" s="18">
        <v>59821</v>
      </c>
      <c r="AU24" s="18">
        <v>59434</v>
      </c>
      <c r="AV24" s="18">
        <v>61076.176096292955</v>
      </c>
      <c r="AW24" s="18">
        <v>61812.994971382701</v>
      </c>
      <c r="AX24" s="18">
        <v>62611.672287355374</v>
      </c>
      <c r="AY24" s="19">
        <v>65561.732363895804</v>
      </c>
      <c r="AZ24" s="19">
        <v>68097.257181216555</v>
      </c>
      <c r="BA24" s="33">
        <v>71198.157349436136</v>
      </c>
      <c r="BB24" s="6">
        <v>73099.292631988705</v>
      </c>
      <c r="BC24" s="6">
        <v>76231.375882086853</v>
      </c>
      <c r="BD24" s="6">
        <v>78298.202516077537</v>
      </c>
      <c r="BE24" s="6">
        <v>80944.451581215224</v>
      </c>
      <c r="BF24" s="6">
        <v>82968.641174573204</v>
      </c>
      <c r="BG24" s="6">
        <v>87705.215481006875</v>
      </c>
      <c r="BH24" s="6">
        <v>87089.583381253542</v>
      </c>
      <c r="BI24" s="33">
        <v>89551.949207799451</v>
      </c>
      <c r="BJ24" s="6">
        <v>89490.38025434663</v>
      </c>
      <c r="BK24" s="6">
        <v>93143.377582813366</v>
      </c>
      <c r="BL24" s="6">
        <v>94301.774177053958</v>
      </c>
      <c r="BM24" s="6">
        <v>97554.700888517822</v>
      </c>
      <c r="BN24" s="34">
        <v>25232</v>
      </c>
      <c r="BO24" s="18">
        <v>36524</v>
      </c>
      <c r="BP24" s="18">
        <v>38057</v>
      </c>
      <c r="BQ24" s="18">
        <v>40241</v>
      </c>
      <c r="BR24" s="18">
        <v>39966</v>
      </c>
      <c r="BS24" s="18">
        <v>41964</v>
      </c>
      <c r="BT24" s="18">
        <v>44031</v>
      </c>
      <c r="BU24" s="18">
        <v>46846</v>
      </c>
      <c r="BV24" s="18">
        <v>46327</v>
      </c>
      <c r="BW24" s="18">
        <v>46876.625666980195</v>
      </c>
      <c r="BX24" s="18">
        <v>47738.560096448899</v>
      </c>
      <c r="BY24" s="18">
        <v>47440.032369712877</v>
      </c>
      <c r="BZ24" s="19">
        <v>49700.58186919905</v>
      </c>
      <c r="CA24" s="19">
        <v>51873.792411066235</v>
      </c>
      <c r="CB24" s="33">
        <v>54117.694852437657</v>
      </c>
      <c r="CC24" s="33">
        <v>56161.002869860473</v>
      </c>
      <c r="CD24" s="33">
        <v>57863.041397071691</v>
      </c>
      <c r="CE24" s="11">
        <v>60024.624949413555</v>
      </c>
      <c r="CF24" s="6">
        <v>62248.36842032909</v>
      </c>
      <c r="CG24" s="6">
        <v>63941.234804970925</v>
      </c>
      <c r="CH24" s="6">
        <v>67114.419600284498</v>
      </c>
      <c r="CI24" s="6">
        <v>67451.126006175429</v>
      </c>
      <c r="CJ24" s="33">
        <v>67670.380488033596</v>
      </c>
      <c r="CK24" s="6">
        <v>67446.417528091406</v>
      </c>
      <c r="CL24" s="6">
        <v>75278.992669750893</v>
      </c>
      <c r="CM24" s="6">
        <v>72111.07565250383</v>
      </c>
      <c r="CN24" s="6">
        <v>73006.054625928649</v>
      </c>
      <c r="CO24" s="34">
        <v>20918</v>
      </c>
      <c r="CP24" s="18">
        <v>30360</v>
      </c>
      <c r="CQ24" s="18">
        <v>31735</v>
      </c>
      <c r="CR24" s="18">
        <v>33516</v>
      </c>
      <c r="CS24" s="18">
        <v>33364</v>
      </c>
      <c r="CT24" s="18">
        <v>33556</v>
      </c>
      <c r="CU24" s="18">
        <v>36555</v>
      </c>
      <c r="CV24" s="18">
        <v>38436</v>
      </c>
      <c r="CW24" s="18">
        <v>37946</v>
      </c>
      <c r="CX24" s="18">
        <v>38558.775849914673</v>
      </c>
      <c r="CY24" s="18">
        <v>38398.1592472306</v>
      </c>
      <c r="CZ24" s="18">
        <v>39131.242557646001</v>
      </c>
      <c r="DA24" s="19">
        <v>41448.222847540979</v>
      </c>
      <c r="DB24" s="19">
        <v>42822.978231216672</v>
      </c>
      <c r="DC24" s="48">
        <v>45007.912640659859</v>
      </c>
      <c r="DD24" s="19">
        <v>46356.184638069666</v>
      </c>
      <c r="DE24" s="19">
        <v>48512.354008860762</v>
      </c>
      <c r="DF24" s="11">
        <v>50096.272530824026</v>
      </c>
      <c r="DG24" s="6">
        <v>51700.079083163539</v>
      </c>
      <c r="DH24" s="6">
        <v>52858.022294453891</v>
      </c>
      <c r="DI24" s="6">
        <v>55743.733394289426</v>
      </c>
      <c r="DJ24" s="6">
        <v>55684.692336868684</v>
      </c>
      <c r="DK24" s="33">
        <v>55535.193088815358</v>
      </c>
      <c r="DL24" s="6">
        <v>56349.175674069149</v>
      </c>
      <c r="DM24" s="6">
        <v>58649.741222537108</v>
      </c>
      <c r="DN24" s="6">
        <v>59677.872141492189</v>
      </c>
      <c r="DO24" s="6">
        <v>61666.259645290171</v>
      </c>
      <c r="DP24" s="36">
        <v>16451</v>
      </c>
      <c r="DQ24" s="18">
        <v>22711</v>
      </c>
      <c r="DR24" s="18">
        <v>23420</v>
      </c>
      <c r="DS24" s="18">
        <v>23931</v>
      </c>
      <c r="DT24" s="18">
        <v>24375</v>
      </c>
      <c r="DU24" s="18">
        <v>24695</v>
      </c>
      <c r="DV24" s="18">
        <v>26535</v>
      </c>
      <c r="DW24" s="18">
        <v>28003</v>
      </c>
      <c r="DX24" s="18">
        <v>27725</v>
      </c>
      <c r="DY24" s="18">
        <v>28647.862902213739</v>
      </c>
      <c r="DZ24" s="18">
        <v>29580.970086588201</v>
      </c>
      <c r="EA24" s="20">
        <v>29481.593043042252</v>
      </c>
      <c r="EB24" s="20">
        <v>30655.991298025972</v>
      </c>
      <c r="EC24" s="20">
        <v>31867.492664562211</v>
      </c>
      <c r="ED24" s="6">
        <v>33205.007394666667</v>
      </c>
      <c r="EE24" s="6">
        <v>33727.213935952939</v>
      </c>
      <c r="EF24" s="6">
        <v>34701.531475905882</v>
      </c>
      <c r="EG24" s="11">
        <v>36198.940694669924</v>
      </c>
      <c r="EH24" s="6">
        <v>36524.78662589474</v>
      </c>
      <c r="EI24" s="6">
        <v>38819.166428839504</v>
      </c>
      <c r="EJ24" s="6">
        <v>39817.629905853653</v>
      </c>
      <c r="EK24" s="6">
        <v>40446.102472264633</v>
      </c>
      <c r="EL24" s="9">
        <v>40759.590661951217</v>
      </c>
      <c r="EM24" s="6">
        <v>40498.545316397234</v>
      </c>
      <c r="EN24" s="6">
        <v>42175.079982553194</v>
      </c>
      <c r="EO24" s="6">
        <v>41996.342910966836</v>
      </c>
      <c r="EP24" s="6">
        <v>44118.768357209163</v>
      </c>
    </row>
    <row r="25" spans="1:146">
      <c r="A25" s="17" t="s">
        <v>29</v>
      </c>
      <c r="B25" s="41">
        <v>19039</v>
      </c>
      <c r="C25" s="41">
        <v>19840</v>
      </c>
      <c r="D25" s="41">
        <v>20955</v>
      </c>
      <c r="E25" s="41">
        <v>22416</v>
      </c>
      <c r="F25" s="41">
        <v>26465</v>
      </c>
      <c r="G25" s="41">
        <v>28887</v>
      </c>
      <c r="H25" s="41">
        <v>30278</v>
      </c>
      <c r="I25" s="41">
        <v>31532</v>
      </c>
      <c r="J25" s="41">
        <v>33130</v>
      </c>
      <c r="K25" s="41">
        <v>33810</v>
      </c>
      <c r="L25" s="41">
        <v>36990</v>
      </c>
      <c r="M25" s="18">
        <v>39504</v>
      </c>
      <c r="N25" s="18">
        <v>41756</v>
      </c>
      <c r="O25" s="18">
        <v>42293</v>
      </c>
      <c r="P25" s="18">
        <v>43209</v>
      </c>
      <c r="Q25" s="18">
        <v>44253.634556951598</v>
      </c>
      <c r="R25" s="18">
        <v>45679.854303104999</v>
      </c>
      <c r="S25" s="18">
        <v>46460</v>
      </c>
      <c r="T25" s="18">
        <v>47947</v>
      </c>
      <c r="U25" s="18">
        <v>50415</v>
      </c>
      <c r="V25" s="18">
        <v>51196.934463359401</v>
      </c>
      <c r="W25" s="18">
        <v>53027.33639080709</v>
      </c>
      <c r="X25" s="19">
        <v>55479.099260268762</v>
      </c>
      <c r="Y25" s="19">
        <v>57902.795431109698</v>
      </c>
      <c r="Z25" s="33">
        <v>60042.432821565802</v>
      </c>
      <c r="AA25" s="6">
        <v>62060.421423989494</v>
      </c>
      <c r="AB25" s="6">
        <v>62526.775898439242</v>
      </c>
      <c r="AC25" s="33">
        <v>65192.421255525209</v>
      </c>
      <c r="AD25" s="33">
        <v>67619.426361314458</v>
      </c>
      <c r="AE25" s="262">
        <v>68875.460231464473</v>
      </c>
      <c r="AF25" s="33">
        <v>72147.875825341078</v>
      </c>
      <c r="AG25" s="33">
        <v>74690.587887960777</v>
      </c>
      <c r="AH25" s="33">
        <v>76261.234018070681</v>
      </c>
      <c r="AI25" s="33">
        <v>85161.071393400547</v>
      </c>
      <c r="AJ25" s="33">
        <v>77716.512572093867</v>
      </c>
      <c r="AK25" s="33">
        <v>78644.835103040357</v>
      </c>
      <c r="AL25" s="33">
        <v>80368.270056098787</v>
      </c>
      <c r="AM25" s="34">
        <v>39121</v>
      </c>
      <c r="AN25" s="19">
        <v>50536</v>
      </c>
      <c r="AO25" s="18">
        <v>53280</v>
      </c>
      <c r="AP25" s="18">
        <v>55272</v>
      </c>
      <c r="AQ25" s="18">
        <v>56417</v>
      </c>
      <c r="AR25" s="18">
        <v>57939</v>
      </c>
      <c r="AS25" s="18">
        <v>60076</v>
      </c>
      <c r="AT25" s="18">
        <v>61071</v>
      </c>
      <c r="AU25" s="18">
        <v>63147</v>
      </c>
      <c r="AV25" s="18">
        <v>66398.526669990024</v>
      </c>
      <c r="AW25" s="18">
        <v>68067.129201222197</v>
      </c>
      <c r="AX25" s="18">
        <v>70734.715988212396</v>
      </c>
      <c r="AY25" s="19">
        <v>74798.634141855393</v>
      </c>
      <c r="AZ25" s="19">
        <v>78501.085888077854</v>
      </c>
      <c r="BA25" s="33">
        <v>81796.827792148877</v>
      </c>
      <c r="BB25" s="6">
        <v>85219.659209838443</v>
      </c>
      <c r="BC25" s="6">
        <v>86112.588052393708</v>
      </c>
      <c r="BD25" s="6">
        <v>90393.389638716006</v>
      </c>
      <c r="BE25" s="33">
        <v>93774.542387378562</v>
      </c>
      <c r="BF25" s="33">
        <v>97154.879294025013</v>
      </c>
      <c r="BG25" s="33">
        <v>101942.95674896635</v>
      </c>
      <c r="BH25" s="33">
        <v>106928.577816253</v>
      </c>
      <c r="BI25" s="33">
        <v>109112.85358532802</v>
      </c>
      <c r="BJ25" s="33">
        <v>109758.07101240676</v>
      </c>
      <c r="BK25" s="33">
        <v>112759.28730482994</v>
      </c>
      <c r="BL25" s="33">
        <v>114407.18598565849</v>
      </c>
      <c r="BM25" s="33">
        <v>115610.98793228692</v>
      </c>
      <c r="BN25" s="34">
        <v>30063</v>
      </c>
      <c r="BO25" s="18">
        <v>37382</v>
      </c>
      <c r="BP25" s="18">
        <v>39318</v>
      </c>
      <c r="BQ25" s="18">
        <v>40671</v>
      </c>
      <c r="BR25" s="18">
        <v>41494</v>
      </c>
      <c r="BS25" s="18">
        <v>42140</v>
      </c>
      <c r="BT25" s="18">
        <v>43638</v>
      </c>
      <c r="BU25" s="18">
        <v>44353</v>
      </c>
      <c r="BV25" s="18">
        <v>45609</v>
      </c>
      <c r="BW25" s="18">
        <v>47371.481084700368</v>
      </c>
      <c r="BX25" s="18">
        <v>49485.0850656455</v>
      </c>
      <c r="BY25" s="18">
        <v>50709.063803501114</v>
      </c>
      <c r="BZ25" s="19">
        <v>53391.518691843354</v>
      </c>
      <c r="CA25" s="19">
        <v>55635.903809523807</v>
      </c>
      <c r="CB25" s="33">
        <v>58430.237731531633</v>
      </c>
      <c r="CC25" s="33">
        <v>60659.034836273393</v>
      </c>
      <c r="CD25" s="33">
        <v>61270.254559264271</v>
      </c>
      <c r="CE25" s="11">
        <v>64232.220944100533</v>
      </c>
      <c r="CF25" s="33">
        <v>65969.755392847306</v>
      </c>
      <c r="CG25" s="33">
        <v>68384.711043159972</v>
      </c>
      <c r="CH25" s="33">
        <v>71720.299818958025</v>
      </c>
      <c r="CI25" s="33">
        <v>74144.374160265812</v>
      </c>
      <c r="CJ25" s="33">
        <v>76143.892203863434</v>
      </c>
      <c r="CK25" s="33">
        <v>76221.662012852117</v>
      </c>
      <c r="CL25" s="33">
        <v>77271.453837628651</v>
      </c>
      <c r="CM25" s="33">
        <v>78686.7184393637</v>
      </c>
      <c r="CN25" s="33">
        <v>80365.451901042237</v>
      </c>
      <c r="CO25" s="34">
        <v>24732</v>
      </c>
      <c r="CP25" s="18">
        <v>31598</v>
      </c>
      <c r="CQ25" s="18">
        <v>33224</v>
      </c>
      <c r="CR25" s="18">
        <v>34491</v>
      </c>
      <c r="CS25" s="18">
        <v>35691</v>
      </c>
      <c r="CT25" s="18">
        <v>36132</v>
      </c>
      <c r="CU25" s="18">
        <v>37420</v>
      </c>
      <c r="CV25" s="18">
        <v>37812</v>
      </c>
      <c r="CW25" s="18">
        <v>38891</v>
      </c>
      <c r="CX25" s="18">
        <v>40410.345179451091</v>
      </c>
      <c r="CY25" s="18">
        <v>41674.305272618301</v>
      </c>
      <c r="CZ25" s="18">
        <v>43220.630407151257</v>
      </c>
      <c r="DA25" s="19">
        <v>45397.081646913946</v>
      </c>
      <c r="DB25" s="19">
        <v>48048.842362924282</v>
      </c>
      <c r="DC25" s="19">
        <v>49848.480279008174</v>
      </c>
      <c r="DD25" s="19">
        <v>52281.599350687888</v>
      </c>
      <c r="DE25" s="19">
        <v>53359.390477928486</v>
      </c>
      <c r="DF25" s="11">
        <v>55820.684222596312</v>
      </c>
      <c r="DG25" s="33">
        <v>58923.022988170233</v>
      </c>
      <c r="DH25" s="33">
        <v>59826.234679320478</v>
      </c>
      <c r="DI25" s="33">
        <v>62857.224292475461</v>
      </c>
      <c r="DJ25" s="33">
        <v>65005.343874248472</v>
      </c>
      <c r="DK25" s="33">
        <v>66361.602965525715</v>
      </c>
      <c r="DL25" s="33">
        <v>65776.767740275769</v>
      </c>
      <c r="DM25" s="33">
        <v>67574.946626970224</v>
      </c>
      <c r="DN25" s="33">
        <v>68915.349009205325</v>
      </c>
      <c r="DO25" s="33">
        <v>69447.159052664603</v>
      </c>
      <c r="DP25" s="36">
        <v>18567</v>
      </c>
      <c r="DQ25" s="18">
        <v>23279</v>
      </c>
      <c r="DR25" s="18">
        <v>24517</v>
      </c>
      <c r="DS25" s="18">
        <v>25520</v>
      </c>
      <c r="DT25" s="18">
        <v>26633</v>
      </c>
      <c r="DU25" s="18">
        <v>26508</v>
      </c>
      <c r="DV25" s="18">
        <v>28177</v>
      </c>
      <c r="DW25" s="18">
        <v>28698</v>
      </c>
      <c r="DX25" s="18">
        <v>29146</v>
      </c>
      <c r="DY25" s="18">
        <v>31049.109589041094</v>
      </c>
      <c r="DZ25" s="18">
        <v>32222.941087613301</v>
      </c>
      <c r="EA25" s="20">
        <v>33344.553272687073</v>
      </c>
      <c r="EB25" s="20">
        <v>33817.264468693094</v>
      </c>
      <c r="EC25" s="20">
        <v>35354.334862385324</v>
      </c>
      <c r="ED25" s="33">
        <v>37725.60196771982</v>
      </c>
      <c r="EE25" s="33">
        <v>38445.626508257461</v>
      </c>
      <c r="EF25" s="33">
        <v>37739.934548909368</v>
      </c>
      <c r="EG25" s="11">
        <v>38880.185252424242</v>
      </c>
      <c r="EH25" s="33">
        <v>39094.829340026074</v>
      </c>
      <c r="EI25" s="33">
        <v>39856.653927884319</v>
      </c>
      <c r="EJ25" s="33">
        <v>42234.760741723665</v>
      </c>
      <c r="EK25" s="33">
        <v>44409.002872536141</v>
      </c>
      <c r="EL25" s="9">
        <v>44733.000139750002</v>
      </c>
      <c r="EM25" s="33">
        <v>45334.801016849015</v>
      </c>
      <c r="EN25" s="33">
        <v>44915.404920314548</v>
      </c>
      <c r="EO25" s="33">
        <v>46808.205512187284</v>
      </c>
      <c r="EP25" s="33">
        <v>47699.650771363333</v>
      </c>
    </row>
    <row r="26" spans="1:146">
      <c r="A26" s="17" t="s">
        <v>30</v>
      </c>
      <c r="B26" s="41">
        <v>18659</v>
      </c>
      <c r="C26" s="41">
        <v>20023</v>
      </c>
      <c r="D26" s="41">
        <v>21567</v>
      </c>
      <c r="E26" s="41">
        <v>23504</v>
      </c>
      <c r="F26" s="41">
        <v>25836</v>
      </c>
      <c r="G26" s="41">
        <v>27735</v>
      </c>
      <c r="H26" s="41">
        <v>28087</v>
      </c>
      <c r="I26" s="41">
        <v>30920</v>
      </c>
      <c r="J26" s="41">
        <v>34143</v>
      </c>
      <c r="K26" s="41">
        <v>37875</v>
      </c>
      <c r="L26" s="41">
        <v>40601</v>
      </c>
      <c r="M26" s="18">
        <v>43678</v>
      </c>
      <c r="N26" s="18">
        <v>46941</v>
      </c>
      <c r="O26" s="18">
        <v>48026</v>
      </c>
      <c r="P26" s="18">
        <v>48300</v>
      </c>
      <c r="Q26" s="18">
        <v>48394.478976327599</v>
      </c>
      <c r="R26" s="18">
        <v>49133.7087816321</v>
      </c>
      <c r="S26" s="18">
        <v>50802</v>
      </c>
      <c r="T26" s="18">
        <v>52658</v>
      </c>
      <c r="U26" s="18">
        <v>53897</v>
      </c>
      <c r="V26" s="18">
        <v>56255.426230814002</v>
      </c>
      <c r="W26" s="18">
        <v>58800.008194343049</v>
      </c>
      <c r="X26" s="19">
        <v>61861.536355582284</v>
      </c>
      <c r="Y26" s="19">
        <v>66474.640172507658</v>
      </c>
      <c r="Z26" s="33">
        <v>66768.676413162684</v>
      </c>
      <c r="AA26" s="6">
        <v>66924.301964688566</v>
      </c>
      <c r="AB26" s="6">
        <v>68074.646641537009</v>
      </c>
      <c r="AC26" s="33">
        <v>70629.419892354184</v>
      </c>
      <c r="AD26" s="33">
        <v>73947.409714351394</v>
      </c>
      <c r="AE26" s="262">
        <v>76995.889688203373</v>
      </c>
      <c r="AF26" s="33">
        <v>79725.856199720321</v>
      </c>
      <c r="AG26" s="33">
        <v>80440.482495997261</v>
      </c>
      <c r="AH26" s="33">
        <v>80650.084406453097</v>
      </c>
      <c r="AI26" s="33">
        <v>80471.193759384754</v>
      </c>
      <c r="AJ26" s="33">
        <v>82808.327343906305</v>
      </c>
      <c r="AK26" s="33">
        <v>79874.97239367188</v>
      </c>
      <c r="AL26" s="33">
        <v>87040.636021785991</v>
      </c>
      <c r="AM26" s="34">
        <v>36944</v>
      </c>
      <c r="AN26" s="19">
        <v>56161</v>
      </c>
      <c r="AO26" s="18">
        <v>60197</v>
      </c>
      <c r="AP26" s="18">
        <v>61516</v>
      </c>
      <c r="AQ26" s="18">
        <v>61510</v>
      </c>
      <c r="AR26" s="18">
        <v>61726</v>
      </c>
      <c r="AS26" s="18">
        <v>63046</v>
      </c>
      <c r="AT26" s="18">
        <v>64944</v>
      </c>
      <c r="AU26" s="18">
        <v>67322</v>
      </c>
      <c r="AV26" s="18">
        <v>69071.785395797851</v>
      </c>
      <c r="AW26" s="18">
        <v>72135.780452229199</v>
      </c>
      <c r="AX26" s="18">
        <v>76749.967868302338</v>
      </c>
      <c r="AY26" s="19">
        <v>80759.619931651891</v>
      </c>
      <c r="AZ26" s="19">
        <v>88262.180670884845</v>
      </c>
      <c r="BA26" s="33">
        <v>89665.106894168028</v>
      </c>
      <c r="BB26" s="6">
        <v>89270.263574978264</v>
      </c>
      <c r="BC26" s="6">
        <v>91380.965123341404</v>
      </c>
      <c r="BD26" s="6">
        <v>95287.045430311991</v>
      </c>
      <c r="BE26" s="33">
        <v>100715.47411441975</v>
      </c>
      <c r="BF26" s="33">
        <v>105163.73259228739</v>
      </c>
      <c r="BG26" s="33">
        <v>110392.64207838463</v>
      </c>
      <c r="BH26" s="33">
        <v>110612.3139954962</v>
      </c>
      <c r="BI26" s="33">
        <v>110961.64908872974</v>
      </c>
      <c r="BJ26" s="33">
        <v>111377.68054619484</v>
      </c>
      <c r="BK26" s="33">
        <v>114769.43169085457</v>
      </c>
      <c r="BL26" s="33">
        <v>110325.36890769118</v>
      </c>
      <c r="BM26" s="33">
        <v>121631.93443595825</v>
      </c>
      <c r="BN26" s="34">
        <v>27760</v>
      </c>
      <c r="BO26" s="18">
        <v>42077</v>
      </c>
      <c r="BP26" s="18">
        <v>45088</v>
      </c>
      <c r="BQ26" s="18">
        <v>46067</v>
      </c>
      <c r="BR26" s="18">
        <v>45798</v>
      </c>
      <c r="BS26" s="18">
        <v>46262</v>
      </c>
      <c r="BT26" s="18">
        <v>46812</v>
      </c>
      <c r="BU26" s="18">
        <v>48091</v>
      </c>
      <c r="BV26" s="18">
        <v>49660</v>
      </c>
      <c r="BW26" s="18">
        <v>50995.042056404098</v>
      </c>
      <c r="BX26" s="18">
        <v>53473.151871575697</v>
      </c>
      <c r="BY26" s="18">
        <v>56199.021488316561</v>
      </c>
      <c r="BZ26" s="19">
        <v>59536.422065205355</v>
      </c>
      <c r="CA26" s="19">
        <v>63669.880042897646</v>
      </c>
      <c r="CB26" s="33">
        <v>64198.670355736816</v>
      </c>
      <c r="CC26" s="33">
        <v>64168.080539652859</v>
      </c>
      <c r="CD26" s="33">
        <v>65552.12183305189</v>
      </c>
      <c r="CE26" s="11">
        <v>67924.813625045819</v>
      </c>
      <c r="CF26" s="33">
        <v>72184.042761549223</v>
      </c>
      <c r="CG26" s="33">
        <v>74901.206633202892</v>
      </c>
      <c r="CH26" s="33">
        <v>78367.909899259263</v>
      </c>
      <c r="CI26" s="33">
        <v>79313.48499424402</v>
      </c>
      <c r="CJ26" s="33">
        <v>78087.085054355688</v>
      </c>
      <c r="CK26" s="33">
        <v>77705.375201826842</v>
      </c>
      <c r="CL26" s="33">
        <v>79337.969533511452</v>
      </c>
      <c r="CM26" s="33">
        <v>75873.546454467025</v>
      </c>
      <c r="CN26" s="33">
        <v>83942.530025552493</v>
      </c>
      <c r="CO26" s="34">
        <v>23000</v>
      </c>
      <c r="CP26" s="18">
        <v>34668</v>
      </c>
      <c r="CQ26" s="18">
        <v>37059</v>
      </c>
      <c r="CR26" s="18">
        <v>37503</v>
      </c>
      <c r="CS26" s="18">
        <v>37382</v>
      </c>
      <c r="CT26" s="18">
        <v>37808</v>
      </c>
      <c r="CU26" s="18">
        <v>38507</v>
      </c>
      <c r="CV26" s="18">
        <v>39622</v>
      </c>
      <c r="CW26" s="18">
        <v>40744</v>
      </c>
      <c r="CX26" s="18">
        <v>41741.179294798763</v>
      </c>
      <c r="CY26" s="18">
        <v>43287.620084541697</v>
      </c>
      <c r="CZ26" s="18">
        <v>45049.973501279339</v>
      </c>
      <c r="DA26" s="19">
        <v>47474.747704246256</v>
      </c>
      <c r="DB26" s="19">
        <v>50139.03502215819</v>
      </c>
      <c r="DC26" s="19">
        <v>50966.199884194801</v>
      </c>
      <c r="DD26" s="19">
        <v>51419.845612890582</v>
      </c>
      <c r="DE26" s="19">
        <v>52604.198351173916</v>
      </c>
      <c r="DF26" s="11">
        <v>55102.844502028544</v>
      </c>
      <c r="DG26" s="33">
        <v>58055.184380946637</v>
      </c>
      <c r="DH26" s="33">
        <v>60654.900096278267</v>
      </c>
      <c r="DI26" s="33">
        <v>63059.242642429213</v>
      </c>
      <c r="DJ26" s="33">
        <v>64419.107131604149</v>
      </c>
      <c r="DK26" s="33">
        <v>64591.00046001649</v>
      </c>
      <c r="DL26" s="33">
        <v>64669.136509969787</v>
      </c>
      <c r="DM26" s="33">
        <v>66330.986903267418</v>
      </c>
      <c r="DN26" s="33">
        <v>65466.875723640151</v>
      </c>
      <c r="DO26" s="33">
        <v>70440.591580491222</v>
      </c>
      <c r="DP26" s="36">
        <v>18211</v>
      </c>
      <c r="DQ26" s="18">
        <v>26137</v>
      </c>
      <c r="DR26" s="18">
        <v>27807</v>
      </c>
      <c r="DS26" s="18">
        <v>28646</v>
      </c>
      <c r="DT26" s="18">
        <v>28439</v>
      </c>
      <c r="DU26" s="18">
        <v>29283</v>
      </c>
      <c r="DV26" s="18">
        <v>28765</v>
      </c>
      <c r="DW26" s="18">
        <v>29709</v>
      </c>
      <c r="DX26" s="18">
        <v>30445</v>
      </c>
      <c r="DY26" s="18">
        <v>31672.886312844035</v>
      </c>
      <c r="DZ26" s="18">
        <v>32886.106293812998</v>
      </c>
      <c r="EA26" s="20">
        <v>34726.305704690261</v>
      </c>
      <c r="EB26" s="20">
        <v>35923.326378701822</v>
      </c>
      <c r="EC26" s="20">
        <v>37830.433471476092</v>
      </c>
      <c r="ED26" s="33">
        <v>37980.955291038066</v>
      </c>
      <c r="EE26" s="33">
        <v>38180.628799375001</v>
      </c>
      <c r="EF26" s="33">
        <v>38376.020630713101</v>
      </c>
      <c r="EG26" s="11">
        <v>40314.769558726708</v>
      </c>
      <c r="EH26" s="33">
        <v>42433.981192492756</v>
      </c>
      <c r="EI26" s="33">
        <v>44592.671626980613</v>
      </c>
      <c r="EJ26" s="33">
        <v>47137.637357772626</v>
      </c>
      <c r="EK26" s="33">
        <v>48471.08699297424</v>
      </c>
      <c r="EL26" s="9">
        <v>48355.272898424242</v>
      </c>
      <c r="EM26" s="33">
        <v>48173.439396909496</v>
      </c>
      <c r="EN26" s="33">
        <v>49937.731073371426</v>
      </c>
      <c r="EO26" s="33">
        <v>48571.65882198383</v>
      </c>
      <c r="EP26" s="33">
        <v>50120.717918780741</v>
      </c>
    </row>
    <row r="27" spans="1:146" s="52" customFormat="1">
      <c r="A27" s="49" t="s">
        <v>31</v>
      </c>
      <c r="B27" s="50">
        <v>16635</v>
      </c>
      <c r="C27" s="50">
        <v>18276</v>
      </c>
      <c r="D27" s="50">
        <v>19328</v>
      </c>
      <c r="E27" s="50">
        <v>21005</v>
      </c>
      <c r="F27" s="50">
        <v>23266</v>
      </c>
      <c r="G27" s="50">
        <v>23304</v>
      </c>
      <c r="H27" s="50">
        <v>23372</v>
      </c>
      <c r="I27" s="50">
        <v>26084</v>
      </c>
      <c r="J27" s="50">
        <v>28467</v>
      </c>
      <c r="K27" s="50">
        <v>29011</v>
      </c>
      <c r="L27" s="50">
        <v>30287</v>
      </c>
      <c r="M27" s="51">
        <v>31119</v>
      </c>
      <c r="N27" s="51">
        <v>32389</v>
      </c>
      <c r="O27" s="51">
        <v>35999</v>
      </c>
      <c r="P27" s="51">
        <v>36285</v>
      </c>
      <c r="Q27" s="51">
        <v>36484.689168638099</v>
      </c>
      <c r="R27" s="51">
        <v>38849.402720608399</v>
      </c>
      <c r="S27" s="51">
        <v>40035</v>
      </c>
      <c r="T27" s="51">
        <v>42496</v>
      </c>
      <c r="U27" s="51">
        <v>43827</v>
      </c>
      <c r="V27" s="51">
        <v>44943.047834502497</v>
      </c>
      <c r="W27" s="51">
        <v>46866.800496213073</v>
      </c>
      <c r="X27" s="51">
        <v>48514.189339556346</v>
      </c>
      <c r="Y27" s="51">
        <v>51181.934074728539</v>
      </c>
      <c r="Z27" s="52">
        <v>52472.059985036431</v>
      </c>
      <c r="AA27" s="2">
        <v>53207.508406483073</v>
      </c>
      <c r="AB27" s="2">
        <v>53780.533653992352</v>
      </c>
      <c r="AC27" s="52">
        <v>54702.425122139713</v>
      </c>
      <c r="AD27" s="52">
        <v>56070.68866088504</v>
      </c>
      <c r="AE27" s="265">
        <v>58850.327402446106</v>
      </c>
      <c r="AF27" s="52">
        <v>62001.770349976403</v>
      </c>
      <c r="AG27" s="52">
        <v>64961.76252350524</v>
      </c>
      <c r="AH27" s="52">
        <v>64924.3900046532</v>
      </c>
      <c r="AI27" s="52">
        <v>65285.464099351499</v>
      </c>
      <c r="AJ27" s="52">
        <v>67726.610859824039</v>
      </c>
      <c r="AK27" s="52">
        <v>68035.328719392855</v>
      </c>
      <c r="AL27" s="52">
        <v>68673.164703980685</v>
      </c>
      <c r="AM27" s="53">
        <v>29773</v>
      </c>
      <c r="AN27" s="51">
        <v>39101</v>
      </c>
      <c r="AO27" s="51">
        <v>40412</v>
      </c>
      <c r="AP27" s="51">
        <v>45051</v>
      </c>
      <c r="AQ27" s="51">
        <v>45701</v>
      </c>
      <c r="AR27" s="51">
        <v>45738</v>
      </c>
      <c r="AS27" s="51">
        <v>48230</v>
      </c>
      <c r="AT27" s="51">
        <v>49380</v>
      </c>
      <c r="AU27" s="51">
        <v>51888</v>
      </c>
      <c r="AV27" s="51">
        <v>53403.730408179552</v>
      </c>
      <c r="AW27" s="51">
        <v>55037.696450051</v>
      </c>
      <c r="AX27" s="51">
        <v>57489.272705657073</v>
      </c>
      <c r="AY27" s="51">
        <v>60082.159176143039</v>
      </c>
      <c r="AZ27" s="51">
        <v>63412.356770697676</v>
      </c>
      <c r="BA27" s="52">
        <v>65253.826635927369</v>
      </c>
      <c r="BB27" s="12">
        <v>66772.84190810952</v>
      </c>
      <c r="BC27" s="2">
        <v>66985.45084040596</v>
      </c>
      <c r="BD27" s="2">
        <v>68075.287372837076</v>
      </c>
      <c r="BE27" s="52">
        <v>69345.496774694446</v>
      </c>
      <c r="BF27" s="52">
        <v>73986.007809202798</v>
      </c>
      <c r="BG27" s="52">
        <v>78438.381709677429</v>
      </c>
      <c r="BH27" s="52">
        <v>84104.160528818451</v>
      </c>
      <c r="BI27" s="52">
        <v>84810.070395942035</v>
      </c>
      <c r="BJ27" s="52">
        <v>85025.979041260754</v>
      </c>
      <c r="BK27" s="52">
        <v>87397.556397198874</v>
      </c>
      <c r="BL27" s="52">
        <v>86946.163332465483</v>
      </c>
      <c r="BM27" s="52">
        <v>87615.160730732488</v>
      </c>
      <c r="BN27" s="53">
        <v>23728</v>
      </c>
      <c r="BO27" s="51">
        <v>31368</v>
      </c>
      <c r="BP27" s="51">
        <v>32751</v>
      </c>
      <c r="BQ27" s="51">
        <v>36536</v>
      </c>
      <c r="BR27" s="51">
        <v>36578</v>
      </c>
      <c r="BS27" s="51">
        <v>36581</v>
      </c>
      <c r="BT27" s="51">
        <v>38395</v>
      </c>
      <c r="BU27" s="51">
        <v>39475</v>
      </c>
      <c r="BV27" s="51">
        <v>41477</v>
      </c>
      <c r="BW27" s="51">
        <v>42491.294320556372</v>
      </c>
      <c r="BX27" s="51">
        <v>43931.162324581499</v>
      </c>
      <c r="BY27" s="51">
        <v>45896.194414141421</v>
      </c>
      <c r="BZ27" s="51">
        <v>48110.319049835576</v>
      </c>
      <c r="CA27" s="51">
        <v>50608.774370647247</v>
      </c>
      <c r="CB27" s="52">
        <v>51609.797271541989</v>
      </c>
      <c r="CC27" s="52">
        <v>52659.159785215998</v>
      </c>
      <c r="CD27" s="52">
        <v>53407.195601421321</v>
      </c>
      <c r="CE27" s="14">
        <v>54440.522413854545</v>
      </c>
      <c r="CF27" s="52">
        <v>55821.361170182478</v>
      </c>
      <c r="CG27" s="52">
        <v>58242.696357142857</v>
      </c>
      <c r="CH27" s="52">
        <v>60599.032145062833</v>
      </c>
      <c r="CI27" s="52">
        <v>64624.196610638304</v>
      </c>
      <c r="CJ27" s="52">
        <v>65054.922291062394</v>
      </c>
      <c r="CK27" s="52">
        <v>65758.364294897954</v>
      </c>
      <c r="CL27" s="52">
        <v>68879.565849504943</v>
      </c>
      <c r="CM27" s="52">
        <v>70216.872792621347</v>
      </c>
      <c r="CN27" s="52">
        <v>71142.951708345237</v>
      </c>
      <c r="CO27" s="53">
        <v>19859</v>
      </c>
      <c r="CP27" s="51">
        <v>25281</v>
      </c>
      <c r="CQ27" s="51">
        <v>26653</v>
      </c>
      <c r="CR27" s="51">
        <v>29445</v>
      </c>
      <c r="CS27" s="51">
        <v>30140</v>
      </c>
      <c r="CT27" s="51">
        <v>30280</v>
      </c>
      <c r="CU27" s="51">
        <v>32393</v>
      </c>
      <c r="CV27" s="51">
        <v>33445</v>
      </c>
      <c r="CW27" s="51">
        <v>35012</v>
      </c>
      <c r="CX27" s="51">
        <v>36208.80840916399</v>
      </c>
      <c r="CY27" s="51">
        <v>36599.243211271503</v>
      </c>
      <c r="CZ27" s="51">
        <v>38098.083609810674</v>
      </c>
      <c r="DA27" s="51">
        <v>39118.670101430791</v>
      </c>
      <c r="DB27" s="51">
        <v>40954.243097487437</v>
      </c>
      <c r="DC27" s="54">
        <v>42113.607928723053</v>
      </c>
      <c r="DD27" s="51">
        <v>43004.965205838511</v>
      </c>
      <c r="DE27" s="51">
        <v>43599.022040640804</v>
      </c>
      <c r="DF27" s="14">
        <v>45072.822681987178</v>
      </c>
      <c r="DG27" s="52">
        <v>46797.967687741933</v>
      </c>
      <c r="DH27" s="52">
        <v>48948.904004827593</v>
      </c>
      <c r="DI27" s="52">
        <v>51636.288860561304</v>
      </c>
      <c r="DJ27" s="52">
        <v>53953.866825484758</v>
      </c>
      <c r="DK27" s="52">
        <v>53926.174088144326</v>
      </c>
      <c r="DL27" s="52">
        <v>54871.529626429481</v>
      </c>
      <c r="DM27" s="52">
        <v>57462.798280600749</v>
      </c>
      <c r="DN27" s="52">
        <v>58398.702772376404</v>
      </c>
      <c r="DO27" s="52">
        <v>59152.235239145397</v>
      </c>
      <c r="DP27" s="53">
        <v>16144</v>
      </c>
      <c r="DQ27" s="51">
        <v>19451</v>
      </c>
      <c r="DR27" s="51">
        <v>20383</v>
      </c>
      <c r="DS27" s="51">
        <v>22564</v>
      </c>
      <c r="DT27" s="51">
        <v>23144</v>
      </c>
      <c r="DU27" s="51">
        <v>23466</v>
      </c>
      <c r="DV27" s="51">
        <v>26185</v>
      </c>
      <c r="DW27" s="51">
        <v>26653</v>
      </c>
      <c r="DX27" s="51">
        <v>28883</v>
      </c>
      <c r="DY27" s="51">
        <v>29600.068280555555</v>
      </c>
      <c r="DZ27" s="51">
        <v>29359.648590468802</v>
      </c>
      <c r="EA27" s="52">
        <v>30014.494092888894</v>
      </c>
      <c r="EB27" s="52">
        <v>31304.650729275363</v>
      </c>
      <c r="EC27" s="52">
        <v>33518.586671470592</v>
      </c>
      <c r="ED27" s="52">
        <v>34219.985733557049</v>
      </c>
      <c r="EE27" s="52">
        <v>33699.009672533335</v>
      </c>
      <c r="EF27" s="52">
        <v>33242.368649064752</v>
      </c>
      <c r="EG27" s="14">
        <v>33237.651086615384</v>
      </c>
      <c r="EH27" s="52">
        <v>34386.580635572522</v>
      </c>
      <c r="EI27" s="52">
        <v>34942.191072268906</v>
      </c>
      <c r="EJ27" s="52">
        <v>37014.46654358974</v>
      </c>
      <c r="EK27" s="52">
        <v>39016.382172151898</v>
      </c>
      <c r="EL27" s="73">
        <v>39571.521993063587</v>
      </c>
      <c r="EM27" s="52">
        <v>39138.409138947369</v>
      </c>
      <c r="EN27" s="52">
        <v>41243.839300483087</v>
      </c>
      <c r="EO27" s="52">
        <v>39874.661284841095</v>
      </c>
      <c r="EP27" s="52">
        <v>39786.148508097824</v>
      </c>
    </row>
    <row r="28" spans="1:146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7"/>
      <c r="AD28" s="56"/>
      <c r="AE28" s="261"/>
      <c r="AF28" s="56"/>
      <c r="AG28" s="56"/>
      <c r="AH28" s="56"/>
      <c r="AI28" s="56"/>
      <c r="AJ28" s="56"/>
      <c r="AK28" s="56"/>
      <c r="AL28" s="56"/>
      <c r="AM28" s="65"/>
      <c r="AN28" s="57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65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65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65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</row>
    <row r="29" spans="1:146">
      <c r="A29" s="59" t="s">
        <v>79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74">
        <v>58163.521934758159</v>
      </c>
      <c r="AD29" s="59"/>
      <c r="AE29" s="269">
        <v>62688</v>
      </c>
      <c r="AF29" s="61">
        <v>63904.053999999996</v>
      </c>
      <c r="AG29" s="56">
        <v>68867.064351378955</v>
      </c>
      <c r="AH29" s="61">
        <v>71557.187071498527</v>
      </c>
      <c r="AI29" s="61">
        <v>73331.529636711275</v>
      </c>
      <c r="AJ29" s="61">
        <v>74921</v>
      </c>
      <c r="AK29" s="61">
        <v>77468.146610444383</v>
      </c>
      <c r="AL29" s="61">
        <v>77178.297666596598</v>
      </c>
      <c r="AM29" s="66"/>
      <c r="AN29" s="6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61">
        <v>76302.903553299489</v>
      </c>
      <c r="BE29" s="59"/>
      <c r="BF29" s="61">
        <v>81971</v>
      </c>
      <c r="BG29" s="61">
        <v>84733.902912621357</v>
      </c>
      <c r="BH29" s="59">
        <v>92454.078817733985</v>
      </c>
      <c r="BI29" s="61">
        <v>96994.676767676763</v>
      </c>
      <c r="BJ29" s="61">
        <v>98092.526829268289</v>
      </c>
      <c r="BK29" s="61">
        <v>100751</v>
      </c>
      <c r="BL29" s="61">
        <v>107165.23251942286</v>
      </c>
      <c r="BM29" s="61">
        <v>106089.37725533079</v>
      </c>
      <c r="BN29" s="66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61">
        <v>59217.244343891405</v>
      </c>
      <c r="CF29" s="59"/>
      <c r="CG29" s="61">
        <v>66092</v>
      </c>
      <c r="CH29" s="61">
        <v>67811.571969696975</v>
      </c>
      <c r="CI29" s="59">
        <v>71939.724528301886</v>
      </c>
      <c r="CJ29" s="61">
        <v>74364.204861111109</v>
      </c>
      <c r="CK29" s="61">
        <v>75972.300341296926</v>
      </c>
      <c r="CL29" s="61">
        <v>78048</v>
      </c>
      <c r="CM29" s="61">
        <v>80075.845588235286</v>
      </c>
      <c r="CN29" s="61">
        <v>80277.397505845671</v>
      </c>
      <c r="CO29" s="66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61">
        <v>51433.032828282827</v>
      </c>
      <c r="DG29" s="59"/>
      <c r="DH29" s="61">
        <v>54521</v>
      </c>
      <c r="DI29" s="61">
        <v>55867.192825112106</v>
      </c>
      <c r="DJ29" s="59">
        <v>59556.71328671329</v>
      </c>
      <c r="DK29" s="61">
        <v>62459.37777777778</v>
      </c>
      <c r="DL29" s="61">
        <v>64424.296460176993</v>
      </c>
      <c r="DM29" s="61">
        <v>66094</v>
      </c>
      <c r="DN29" s="61">
        <v>67108.401211203629</v>
      </c>
      <c r="DO29" s="61">
        <v>67457.20840336135</v>
      </c>
      <c r="DP29" s="66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61">
        <v>43157.76470588235</v>
      </c>
      <c r="EH29" s="59"/>
      <c r="EI29" s="61">
        <v>46297</v>
      </c>
      <c r="EJ29" s="61">
        <v>45108.742424242424</v>
      </c>
      <c r="EK29" s="59">
        <v>49765.213333333333</v>
      </c>
      <c r="EL29" s="56">
        <v>51991.792207792205</v>
      </c>
      <c r="EM29" s="61">
        <v>53543.285714285717</v>
      </c>
      <c r="EN29" s="61">
        <v>56958</v>
      </c>
      <c r="EO29" s="61">
        <v>56327.272727272728</v>
      </c>
      <c r="EP29" s="61">
        <v>55542.45608108108</v>
      </c>
    </row>
    <row r="30" spans="1:146">
      <c r="A30" s="56" t="s">
        <v>80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74">
        <v>73015.370783730163</v>
      </c>
      <c r="AD30" s="56"/>
      <c r="AE30" s="261">
        <v>78137</v>
      </c>
      <c r="AF30" s="56">
        <v>81761.959337349399</v>
      </c>
      <c r="AG30" s="56">
        <v>81570.180697723001</v>
      </c>
      <c r="AH30" s="61">
        <v>82929.051683965256</v>
      </c>
      <c r="AI30" s="61">
        <v>83614.186661073822</v>
      </c>
      <c r="AJ30" s="61">
        <v>84405</v>
      </c>
      <c r="AK30" s="61">
        <v>84857.798596790104</v>
      </c>
      <c r="AL30" s="61">
        <v>85569.770404491137</v>
      </c>
      <c r="AM30" s="65"/>
      <c r="AN30" s="57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61">
        <v>95300.367256637168</v>
      </c>
      <c r="BE30" s="56"/>
      <c r="BF30" s="56">
        <v>105309</v>
      </c>
      <c r="BG30" s="56">
        <v>111023.51300665457</v>
      </c>
      <c r="BH30" s="56">
        <v>112079.3045045045</v>
      </c>
      <c r="BI30" s="61">
        <v>113487.25733093955</v>
      </c>
      <c r="BJ30" s="61">
        <v>115104.7838494232</v>
      </c>
      <c r="BK30" s="61">
        <v>117993</v>
      </c>
      <c r="BL30" s="61">
        <v>117564.27496991577</v>
      </c>
      <c r="BM30" s="61">
        <v>121779.95621340274</v>
      </c>
      <c r="BN30" s="65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61">
        <v>66059.351131221716</v>
      </c>
      <c r="CF30" s="56"/>
      <c r="CG30" s="56">
        <v>72528</v>
      </c>
      <c r="CH30" s="56">
        <v>76841.274914089343</v>
      </c>
      <c r="CI30" s="56">
        <v>77416.555649957518</v>
      </c>
      <c r="CJ30" s="56">
        <v>78422.224166666667</v>
      </c>
      <c r="CK30" s="61">
        <v>80602.83043837882</v>
      </c>
      <c r="CL30" s="61">
        <v>81117</v>
      </c>
      <c r="CM30" s="61">
        <v>81469.003500384191</v>
      </c>
      <c r="CN30" s="61">
        <v>84474.035725858717</v>
      </c>
      <c r="CO30" s="65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61">
        <v>57631.226618705034</v>
      </c>
      <c r="DG30" s="56"/>
      <c r="DH30" s="61">
        <v>63628</v>
      </c>
      <c r="DI30" s="56">
        <v>66275.873933649287</v>
      </c>
      <c r="DJ30" s="56">
        <v>66115.043399638336</v>
      </c>
      <c r="DK30" s="61">
        <v>67185.900386847192</v>
      </c>
      <c r="DL30" s="61">
        <v>68393.025150905436</v>
      </c>
      <c r="DM30" s="61">
        <v>69977</v>
      </c>
      <c r="DN30" s="61">
        <v>71702.125056586694</v>
      </c>
      <c r="DO30" s="61">
        <v>72825.792781179509</v>
      </c>
      <c r="DP30" s="65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61">
        <v>36381.1231884058</v>
      </c>
      <c r="EH30" s="56"/>
      <c r="EI30" s="61">
        <v>37335</v>
      </c>
      <c r="EJ30" s="56">
        <v>37591.293478260872</v>
      </c>
      <c r="EK30" s="56">
        <v>37088.901869158879</v>
      </c>
      <c r="EL30" s="56">
        <v>35370.235023041474</v>
      </c>
      <c r="EM30" s="61">
        <v>37344.649305555555</v>
      </c>
      <c r="EN30" s="61">
        <v>37522</v>
      </c>
      <c r="EO30" s="61">
        <v>38786.461883408076</v>
      </c>
      <c r="EP30" s="61">
        <v>39533.369483919218</v>
      </c>
    </row>
    <row r="31" spans="1:146">
      <c r="A31" s="56" t="s">
        <v>81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74">
        <v>78761.043733846862</v>
      </c>
      <c r="AD31" s="56"/>
      <c r="AE31" s="261">
        <v>81839</v>
      </c>
      <c r="AF31" s="56">
        <v>87473.773330208584</v>
      </c>
      <c r="AG31" s="56">
        <v>89929.943882287407</v>
      </c>
      <c r="AH31" s="61">
        <v>92721.270168855539</v>
      </c>
      <c r="AI31" s="61">
        <v>92820.535229569738</v>
      </c>
      <c r="AJ31" s="61">
        <v>94291</v>
      </c>
      <c r="AK31" s="61">
        <v>95090.523488058097</v>
      </c>
      <c r="AL31" s="61">
        <v>96373.652992633506</v>
      </c>
      <c r="AM31" s="65"/>
      <c r="AN31" s="57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61">
        <v>97592.078919714171</v>
      </c>
      <c r="BE31" s="56"/>
      <c r="BF31" s="56">
        <v>103516</v>
      </c>
      <c r="BG31" s="56">
        <v>110872.01470588235</v>
      </c>
      <c r="BH31" s="56">
        <v>113770.28832037997</v>
      </c>
      <c r="BI31" s="61">
        <v>116481.60302585525</v>
      </c>
      <c r="BJ31" s="61">
        <v>116141.84052770448</v>
      </c>
      <c r="BK31" s="61">
        <v>118011</v>
      </c>
      <c r="BL31" s="61">
        <v>118677.18728335149</v>
      </c>
      <c r="BM31" s="61">
        <v>121002.90394607036</v>
      </c>
      <c r="BN31" s="65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61">
        <v>69302.08780903666</v>
      </c>
      <c r="CF31" s="56"/>
      <c r="CG31" s="56">
        <v>72018</v>
      </c>
      <c r="CH31" s="56">
        <v>78367.348174322731</v>
      </c>
      <c r="CI31" s="56">
        <v>80393.819553953595</v>
      </c>
      <c r="CJ31" s="56">
        <v>80664.896867469884</v>
      </c>
      <c r="CK31" s="61">
        <v>80915.251848532382</v>
      </c>
      <c r="CL31" s="61">
        <v>82694</v>
      </c>
      <c r="CM31" s="61">
        <v>82998.449634093835</v>
      </c>
      <c r="CN31" s="61">
        <v>84144.314025037136</v>
      </c>
      <c r="CO31" s="65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61">
        <v>58828.653000458085</v>
      </c>
      <c r="DG31" s="56"/>
      <c r="DH31" s="61">
        <v>62947</v>
      </c>
      <c r="DI31" s="56">
        <v>68350.493316624896</v>
      </c>
      <c r="DJ31" s="56">
        <v>70788.149120992763</v>
      </c>
      <c r="DK31" s="61">
        <v>71626.117855455828</v>
      </c>
      <c r="DL31" s="61">
        <v>71826.56236052567</v>
      </c>
      <c r="DM31" s="61">
        <v>73257</v>
      </c>
      <c r="DN31" s="61">
        <v>74321.872197935081</v>
      </c>
      <c r="DO31" s="61">
        <v>76335.584288052371</v>
      </c>
      <c r="DP31" s="65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61">
        <v>40524</v>
      </c>
      <c r="EH31" s="56"/>
      <c r="EI31" s="61">
        <v>50306</v>
      </c>
      <c r="EJ31" s="56">
        <v>53168.666666666664</v>
      </c>
      <c r="EK31" s="56">
        <v>57601.583333333336</v>
      </c>
      <c r="EL31" s="56">
        <v>45618</v>
      </c>
      <c r="EM31" s="61">
        <v>55621.714285714283</v>
      </c>
      <c r="EN31" s="61">
        <v>56706</v>
      </c>
      <c r="EO31" s="61">
        <v>48931.8</v>
      </c>
      <c r="EP31" s="61">
        <v>51588.346153846156</v>
      </c>
    </row>
    <row r="32" spans="1:146">
      <c r="A32" s="56" t="s">
        <v>82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74">
        <v>63227.979664804472</v>
      </c>
      <c r="AD32" s="56"/>
      <c r="AE32" s="261">
        <v>67253</v>
      </c>
      <c r="AF32" s="56">
        <v>70859.061322568246</v>
      </c>
      <c r="AG32" s="56">
        <v>72994.542233357191</v>
      </c>
      <c r="AH32" s="61">
        <v>73013.877936857563</v>
      </c>
      <c r="AI32" s="61">
        <v>73149.588449626521</v>
      </c>
      <c r="AJ32" s="61">
        <v>75236</v>
      </c>
      <c r="AK32" s="61">
        <v>75125.41282274948</v>
      </c>
      <c r="AL32" s="61">
        <v>76501.707161319748</v>
      </c>
      <c r="AM32" s="65"/>
      <c r="AN32" s="57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61">
        <v>83717.298402555913</v>
      </c>
      <c r="BE32" s="56"/>
      <c r="BF32" s="56">
        <v>90922</v>
      </c>
      <c r="BG32" s="56">
        <v>96183.027932960889</v>
      </c>
      <c r="BH32" s="56">
        <v>101261.58132343847</v>
      </c>
      <c r="BI32" s="61">
        <v>99524.629606099115</v>
      </c>
      <c r="BJ32" s="61">
        <v>99247.720606826799</v>
      </c>
      <c r="BK32" s="61">
        <v>102884</v>
      </c>
      <c r="BL32" s="61">
        <v>104283.40549201961</v>
      </c>
      <c r="BM32" s="61">
        <v>105874.56217372161</v>
      </c>
      <c r="BN32" s="65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61">
        <v>61909.057534246575</v>
      </c>
      <c r="CF32" s="56"/>
      <c r="CG32" s="56">
        <v>68552</v>
      </c>
      <c r="CH32" s="56">
        <v>73792.545679012343</v>
      </c>
      <c r="CI32" s="56">
        <v>77683.525396825396</v>
      </c>
      <c r="CJ32" s="56">
        <v>77812.227858293074</v>
      </c>
      <c r="CK32" s="61">
        <v>77369.3714063714</v>
      </c>
      <c r="CL32" s="61">
        <v>78316</v>
      </c>
      <c r="CM32" s="61">
        <v>78735.155613919895</v>
      </c>
      <c r="CN32" s="61">
        <v>80069.362941541011</v>
      </c>
      <c r="CO32" s="65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61">
        <v>53155.789523809523</v>
      </c>
      <c r="DG32" s="56"/>
      <c r="DH32" s="61">
        <v>57316</v>
      </c>
      <c r="DI32" s="56">
        <v>59289.791044776117</v>
      </c>
      <c r="DJ32" s="56">
        <v>61889.621086261977</v>
      </c>
      <c r="DK32" s="61">
        <v>62172.674822923371</v>
      </c>
      <c r="DL32" s="61">
        <v>62478.94261766602</v>
      </c>
      <c r="DM32" s="61">
        <v>64778</v>
      </c>
      <c r="DN32" s="61">
        <v>64243.777054002945</v>
      </c>
      <c r="DO32" s="61">
        <v>67085.037707922194</v>
      </c>
      <c r="DP32" s="65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61">
        <v>38389.495446265937</v>
      </c>
      <c r="EH32" s="56"/>
      <c r="EI32" s="61">
        <v>42761</v>
      </c>
      <c r="EJ32" s="56">
        <v>43197.047156726767</v>
      </c>
      <c r="EK32" s="56">
        <v>45197.69033760186</v>
      </c>
      <c r="EL32" s="56">
        <v>45610.40111111111</v>
      </c>
      <c r="EM32" s="61">
        <v>46291.673728813563</v>
      </c>
      <c r="EN32" s="61">
        <v>47914</v>
      </c>
      <c r="EO32" s="61">
        <v>49724.888238916254</v>
      </c>
      <c r="EP32" s="61">
        <v>51424.258205476792</v>
      </c>
    </row>
    <row r="33" spans="1:146">
      <c r="A33" s="56" t="s">
        <v>83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74">
        <v>69456.671104150359</v>
      </c>
      <c r="AD33" s="56"/>
      <c r="AE33" s="261">
        <v>73687</v>
      </c>
      <c r="AF33" s="56">
        <v>80880.615774240228</v>
      </c>
      <c r="AG33" s="56">
        <v>87875.244254760342</v>
      </c>
      <c r="AH33" s="61">
        <v>89325.231263383292</v>
      </c>
      <c r="AI33" s="61">
        <v>83192.468588322241</v>
      </c>
      <c r="AJ33" s="61">
        <v>87812</v>
      </c>
      <c r="AK33" s="61">
        <v>87765.321841687459</v>
      </c>
      <c r="AL33" s="61">
        <v>90329.115696887675</v>
      </c>
      <c r="AM33" s="65"/>
      <c r="AN33" s="57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61">
        <v>86635.905325443789</v>
      </c>
      <c r="BE33" s="56"/>
      <c r="BF33" s="56">
        <v>92309</v>
      </c>
      <c r="BG33" s="56">
        <v>100479.3126142596</v>
      </c>
      <c r="BH33" s="56">
        <v>110660.256227758</v>
      </c>
      <c r="BI33" s="61">
        <v>111025.45255474452</v>
      </c>
      <c r="BJ33" s="61">
        <v>103951.42300194931</v>
      </c>
      <c r="BK33" s="61">
        <v>110189</v>
      </c>
      <c r="BL33" s="61">
        <v>110272.43590280687</v>
      </c>
      <c r="BM33" s="61">
        <v>113368.12903225806</v>
      </c>
      <c r="BN33" s="65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61">
        <v>65906.537091988124</v>
      </c>
      <c r="CF33" s="56"/>
      <c r="CG33" s="56">
        <v>70063</v>
      </c>
      <c r="CH33" s="56">
        <v>76943.291066282414</v>
      </c>
      <c r="CI33" s="56">
        <v>85335.592896174858</v>
      </c>
      <c r="CJ33" s="56">
        <v>85101.7485380117</v>
      </c>
      <c r="CK33" s="61">
        <v>79413.056022408957</v>
      </c>
      <c r="CL33" s="61">
        <v>84626</v>
      </c>
      <c r="CM33" s="61">
        <v>83885.103874227963</v>
      </c>
      <c r="CN33" s="61">
        <v>85768.658240907927</v>
      </c>
      <c r="CO33" s="65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61">
        <v>56432.724832214764</v>
      </c>
      <c r="DG33" s="56"/>
      <c r="DH33" s="61">
        <v>60531</v>
      </c>
      <c r="DI33" s="56">
        <v>65702.664772727279</v>
      </c>
      <c r="DJ33" s="56">
        <v>72560.059808612437</v>
      </c>
      <c r="DK33" s="61">
        <v>72744.021052631579</v>
      </c>
      <c r="DL33" s="61">
        <v>67741.838616714696</v>
      </c>
      <c r="DM33" s="61">
        <v>71914</v>
      </c>
      <c r="DN33" s="61">
        <v>72740.801535735372</v>
      </c>
      <c r="DO33" s="61">
        <v>75785.151524879606</v>
      </c>
      <c r="DP33" s="65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61">
        <v>42550.444444444445</v>
      </c>
      <c r="EH33" s="56"/>
      <c r="EI33" s="61">
        <v>45726</v>
      </c>
      <c r="EJ33" s="56">
        <v>51383.580882352944</v>
      </c>
      <c r="EK33" s="56">
        <v>56949.158192090399</v>
      </c>
      <c r="EL33" s="56">
        <v>57673.091603053435</v>
      </c>
      <c r="EM33" s="61">
        <v>54231.257352941175</v>
      </c>
      <c r="EN33" s="61">
        <v>59017</v>
      </c>
      <c r="EO33" s="61">
        <v>59356.949501661133</v>
      </c>
      <c r="EP33" s="61">
        <v>60789.423101467772</v>
      </c>
    </row>
    <row r="34" spans="1:146">
      <c r="A34" s="56" t="s">
        <v>84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74">
        <v>52105.269972451788</v>
      </c>
      <c r="AD34" s="56"/>
      <c r="AE34" s="261">
        <v>56018</v>
      </c>
      <c r="AF34" s="56">
        <v>58668.969366562822</v>
      </c>
      <c r="AG34" s="56">
        <v>60496.440669371194</v>
      </c>
      <c r="AH34" s="61">
        <v>61597.21983914209</v>
      </c>
      <c r="AI34" s="61">
        <v>61481.463572584995</v>
      </c>
      <c r="AJ34" s="61">
        <v>61866</v>
      </c>
      <c r="AK34" s="61">
        <v>63821.1137927081</v>
      </c>
      <c r="AL34" s="61">
        <v>62705.143409116361</v>
      </c>
      <c r="AM34" s="65"/>
      <c r="AN34" s="57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61">
        <v>66532.924354243543</v>
      </c>
      <c r="BE34" s="56"/>
      <c r="BF34" s="56">
        <v>73616</v>
      </c>
      <c r="BG34" s="56">
        <v>76997.671052631573</v>
      </c>
      <c r="BH34" s="56">
        <v>80182.897196261678</v>
      </c>
      <c r="BI34" s="61">
        <v>80196.576709796675</v>
      </c>
      <c r="BJ34" s="61">
        <v>80083.108928571426</v>
      </c>
      <c r="BK34" s="61">
        <v>79648</v>
      </c>
      <c r="BL34" s="61">
        <v>84040.223183739174</v>
      </c>
      <c r="BM34" s="61">
        <v>79927.165425323401</v>
      </c>
      <c r="BN34" s="65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61">
        <v>54878.486111111109</v>
      </c>
      <c r="CF34" s="56"/>
      <c r="CG34" s="56">
        <v>58713</v>
      </c>
      <c r="CH34" s="56">
        <v>61366.076109936577</v>
      </c>
      <c r="CI34" s="56">
        <v>63618.055670103095</v>
      </c>
      <c r="CJ34" s="56">
        <v>63515.405679513184</v>
      </c>
      <c r="CK34" s="61">
        <v>62700.475054229937</v>
      </c>
      <c r="CL34" s="61">
        <v>63499</v>
      </c>
      <c r="CM34" s="61">
        <v>66725.960416666669</v>
      </c>
      <c r="CN34" s="61">
        <v>65841.91996402877</v>
      </c>
      <c r="CO34" s="65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61">
        <v>46396.995260663505</v>
      </c>
      <c r="DG34" s="56"/>
      <c r="DH34" s="61">
        <v>49416</v>
      </c>
      <c r="DI34" s="56">
        <v>53318.020361990952</v>
      </c>
      <c r="DJ34" s="56">
        <v>54728.757575757576</v>
      </c>
      <c r="DK34" s="61">
        <v>54635.482222222221</v>
      </c>
      <c r="DL34" s="61">
        <v>54650.846330275228</v>
      </c>
      <c r="DM34" s="61">
        <v>56109</v>
      </c>
      <c r="DN34" s="61">
        <v>56227.845994950658</v>
      </c>
      <c r="DO34" s="61">
        <v>56753.596374045803</v>
      </c>
      <c r="DP34" s="65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61">
        <v>37435.282608695656</v>
      </c>
      <c r="EH34" s="56"/>
      <c r="EI34" s="61">
        <v>41215</v>
      </c>
      <c r="EJ34" s="56">
        <v>44207.44976076555</v>
      </c>
      <c r="EK34" s="56">
        <v>45677.657142857141</v>
      </c>
      <c r="EL34" s="56">
        <v>43295.61006289308</v>
      </c>
      <c r="EM34" s="61">
        <v>42920.894736842107</v>
      </c>
      <c r="EN34" s="61">
        <v>44294</v>
      </c>
      <c r="EO34" s="61">
        <v>45329.774767801857</v>
      </c>
      <c r="EP34" s="61">
        <v>44841.387247278384</v>
      </c>
    </row>
    <row r="35" spans="1:146">
      <c r="A35" s="56" t="s">
        <v>85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74">
        <v>52321.185645272599</v>
      </c>
      <c r="AD35" s="56"/>
      <c r="AE35" s="261">
        <v>57045</v>
      </c>
      <c r="AF35" s="56">
        <v>59076.946579804557</v>
      </c>
      <c r="AG35" s="56">
        <v>61124.711875405577</v>
      </c>
      <c r="AH35" s="61">
        <v>61270.840103159251</v>
      </c>
      <c r="AI35" s="61">
        <v>61264.366373902136</v>
      </c>
      <c r="AJ35" s="61">
        <v>61712</v>
      </c>
      <c r="AK35" s="61">
        <v>57735.044490698579</v>
      </c>
      <c r="AL35" s="61">
        <v>72892.58641975309</v>
      </c>
      <c r="AM35" s="65"/>
      <c r="AN35" s="57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61">
        <v>65861.09210526316</v>
      </c>
      <c r="BE35" s="56"/>
      <c r="BF35" s="56">
        <v>71536</v>
      </c>
      <c r="BG35" s="56">
        <v>73817.242236024846</v>
      </c>
      <c r="BH35" s="56">
        <v>76707.749473684205</v>
      </c>
      <c r="BI35" s="61">
        <v>78006.39832285115</v>
      </c>
      <c r="BJ35" s="61">
        <v>77925.312127236582</v>
      </c>
      <c r="BK35" s="61">
        <v>78752</v>
      </c>
      <c r="BL35" s="61">
        <v>69662.831677381648</v>
      </c>
      <c r="BM35" s="61">
        <v>93183.600984211604</v>
      </c>
      <c r="BN35" s="65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61">
        <v>52913.429824561405</v>
      </c>
      <c r="CF35" s="56"/>
      <c r="CG35" s="56">
        <v>57521</v>
      </c>
      <c r="CH35" s="56">
        <v>60567.567901234564</v>
      </c>
      <c r="CI35" s="56">
        <v>62946.746268656716</v>
      </c>
      <c r="CJ35" s="56">
        <v>62264.133136094671</v>
      </c>
      <c r="CK35" s="61">
        <v>62154.722797927461</v>
      </c>
      <c r="CL35" s="61">
        <v>62955</v>
      </c>
      <c r="CM35" s="61">
        <v>58183.395163433437</v>
      </c>
      <c r="CN35" s="61">
        <v>76534.298457222991</v>
      </c>
      <c r="CO35" s="65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61">
        <v>46591.697368421053</v>
      </c>
      <c r="DG35" s="56"/>
      <c r="DH35" s="61">
        <v>50637</v>
      </c>
      <c r="DI35" s="56">
        <v>52945.696832579182</v>
      </c>
      <c r="DJ35" s="56">
        <v>55458.76470588235</v>
      </c>
      <c r="DK35" s="61">
        <v>55344.07</v>
      </c>
      <c r="DL35" s="61">
        <v>54508.255494505494</v>
      </c>
      <c r="DM35" s="61">
        <v>55894</v>
      </c>
      <c r="DN35" s="61">
        <v>54142.132284921368</v>
      </c>
      <c r="DO35" s="61">
        <v>61150.162740899359</v>
      </c>
      <c r="DP35" s="65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61">
        <v>37044.172839506173</v>
      </c>
      <c r="EH35" s="56"/>
      <c r="EI35" s="61">
        <v>40750</v>
      </c>
      <c r="EJ35" s="56">
        <v>41886.433179723499</v>
      </c>
      <c r="EK35" s="56">
        <v>42683.644144144142</v>
      </c>
      <c r="EL35" s="56">
        <v>44157.304347826088</v>
      </c>
      <c r="EM35" s="61">
        <v>42301.933673469386</v>
      </c>
      <c r="EN35" s="61">
        <v>42293</v>
      </c>
      <c r="EO35" s="61">
        <v>41847.728033472806</v>
      </c>
      <c r="EP35" s="61">
        <v>47056.707414829667</v>
      </c>
    </row>
    <row r="36" spans="1:146">
      <c r="A36" s="56" t="s">
        <v>86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74">
        <v>73978.210835509133</v>
      </c>
      <c r="AD36" s="56"/>
      <c r="AE36" s="261">
        <v>79796</v>
      </c>
      <c r="AF36" s="56">
        <v>83318.887298747766</v>
      </c>
      <c r="AG36" s="56">
        <v>82707.962399283802</v>
      </c>
      <c r="AH36" s="61">
        <v>89330.221941992437</v>
      </c>
      <c r="AI36" s="61">
        <v>89272.390759075904</v>
      </c>
      <c r="AJ36" s="61">
        <v>89246</v>
      </c>
      <c r="AK36" s="61">
        <v>88088.26627981948</v>
      </c>
      <c r="AL36" s="61">
        <v>86365.026437320135</v>
      </c>
      <c r="AM36" s="65"/>
      <c r="AN36" s="57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61">
        <v>99768.220489977728</v>
      </c>
      <c r="BE36" s="56"/>
      <c r="BF36" s="56">
        <v>110159</v>
      </c>
      <c r="BG36" s="56">
        <v>114720.87472035794</v>
      </c>
      <c r="BH36" s="56">
        <v>97856.962352941177</v>
      </c>
      <c r="BI36" s="61">
        <v>120694.85256410256</v>
      </c>
      <c r="BJ36" s="61">
        <v>119859.852494577</v>
      </c>
      <c r="BK36" s="61">
        <v>119542</v>
      </c>
      <c r="BL36" s="61">
        <v>118070.00766016713</v>
      </c>
      <c r="BM36" s="61">
        <v>118002.65415111941</v>
      </c>
      <c r="BN36" s="65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61">
        <v>73525.09821428571</v>
      </c>
      <c r="CF36" s="56"/>
      <c r="CG36" s="56">
        <v>81651</v>
      </c>
      <c r="CH36" s="56">
        <v>84317.688212927751</v>
      </c>
      <c r="CI36" s="56">
        <v>88784.45889101339</v>
      </c>
      <c r="CJ36" s="56">
        <v>88472.615079365074</v>
      </c>
      <c r="CK36" s="61">
        <v>87115.964636542238</v>
      </c>
      <c r="CL36" s="61">
        <v>86095</v>
      </c>
      <c r="CM36" s="61">
        <v>84406.708097928436</v>
      </c>
      <c r="CN36" s="61">
        <v>85195.742115027839</v>
      </c>
      <c r="CO36" s="65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61">
        <v>58612.014989293362</v>
      </c>
      <c r="DG36" s="56"/>
      <c r="DH36" s="61">
        <v>63237</v>
      </c>
      <c r="DI36" s="56">
        <v>66689.248472505089</v>
      </c>
      <c r="DJ36" s="56">
        <v>70714.56465517242</v>
      </c>
      <c r="DK36" s="61">
        <v>70531.308584686776</v>
      </c>
      <c r="DL36" s="61">
        <v>69580.244680851058</v>
      </c>
      <c r="DM36" s="61">
        <v>70233</v>
      </c>
      <c r="DN36" s="61">
        <v>69543.586776859505</v>
      </c>
      <c r="DO36" s="61">
        <v>68175.309448818894</v>
      </c>
      <c r="DP36" s="65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61">
        <v>41596.822222222225</v>
      </c>
      <c r="EH36" s="56"/>
      <c r="EI36" s="61">
        <v>50232</v>
      </c>
      <c r="EJ36" s="56">
        <v>52208.085106382976</v>
      </c>
      <c r="EK36" s="56">
        <v>54823.518518518518</v>
      </c>
      <c r="EL36" s="56">
        <v>56847.353658536587</v>
      </c>
      <c r="EM36" s="61">
        <v>55809.827160493827</v>
      </c>
      <c r="EN36" s="61">
        <v>55629</v>
      </c>
      <c r="EO36" s="61">
        <v>62525.4375</v>
      </c>
      <c r="EP36" s="61">
        <v>52610.13675213675</v>
      </c>
    </row>
    <row r="37" spans="1:146">
      <c r="A37" s="57" t="s">
        <v>87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74">
        <v>61862.467724288843</v>
      </c>
      <c r="AD37" s="57"/>
      <c r="AE37" s="266">
        <v>63275</v>
      </c>
      <c r="AF37" s="57">
        <v>67245.860914662888</v>
      </c>
      <c r="AG37" s="57">
        <v>68923.943063714411</v>
      </c>
      <c r="AH37" s="62">
        <v>70553.568038740923</v>
      </c>
      <c r="AI37" s="62">
        <v>70629.767790262165</v>
      </c>
      <c r="AJ37" s="62">
        <v>70024</v>
      </c>
      <c r="AK37" s="62">
        <v>69994.360411072092</v>
      </c>
      <c r="AL37" s="62">
        <v>72179.695910140857</v>
      </c>
      <c r="AM37" s="65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62">
        <v>78663.102773246326</v>
      </c>
      <c r="BE37" s="57"/>
      <c r="BF37" s="57">
        <v>79114</v>
      </c>
      <c r="BG37" s="57">
        <v>85875.620312500003</v>
      </c>
      <c r="BH37" s="57">
        <v>89476.081447963807</v>
      </c>
      <c r="BI37" s="62">
        <v>90093.869300911858</v>
      </c>
      <c r="BJ37" s="62">
        <v>89442.17176128093</v>
      </c>
      <c r="BK37" s="62">
        <v>88794</v>
      </c>
      <c r="BL37" s="62">
        <v>90185.075481520049</v>
      </c>
      <c r="BM37" s="62">
        <v>89693.588898816175</v>
      </c>
      <c r="BN37" s="65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62">
        <v>59097.742307692308</v>
      </c>
      <c r="CF37" s="57"/>
      <c r="CG37" s="57">
        <v>61780</v>
      </c>
      <c r="CH37" s="57">
        <v>66842.125619834711</v>
      </c>
      <c r="CI37" s="57">
        <v>67594.780966767372</v>
      </c>
      <c r="CJ37" s="57">
        <v>68924.222580645161</v>
      </c>
      <c r="CK37" s="62">
        <v>68980.278026905828</v>
      </c>
      <c r="CL37" s="62">
        <v>68780</v>
      </c>
      <c r="CM37" s="62">
        <v>68084.862298353575</v>
      </c>
      <c r="CN37" s="62">
        <v>67796.060198419364</v>
      </c>
      <c r="CO37" s="65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62">
        <v>51615.862669245646</v>
      </c>
      <c r="DG37" s="57"/>
      <c r="DH37" s="62">
        <v>53673</v>
      </c>
      <c r="DI37" s="57">
        <v>57037.403877221324</v>
      </c>
      <c r="DJ37" s="57">
        <v>57091.779844961238</v>
      </c>
      <c r="DK37" s="62">
        <v>58259.021238938054</v>
      </c>
      <c r="DL37" s="62">
        <v>58265.21146953405</v>
      </c>
      <c r="DM37" s="62">
        <v>58677</v>
      </c>
      <c r="DN37" s="62">
        <v>59627.303648843925</v>
      </c>
      <c r="DO37" s="62">
        <v>56097.490697674417</v>
      </c>
      <c r="DP37" s="65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62">
        <v>36806.446428571428</v>
      </c>
      <c r="EH37" s="57"/>
      <c r="EI37" s="62">
        <v>40938</v>
      </c>
      <c r="EJ37" s="57">
        <v>43853.880341880344</v>
      </c>
      <c r="EK37" s="57">
        <v>43059.55238095238</v>
      </c>
      <c r="EL37" s="57">
        <v>42213.975903614461</v>
      </c>
      <c r="EM37" s="62">
        <v>42032.289473684214</v>
      </c>
      <c r="EN37" s="62">
        <v>42028</v>
      </c>
      <c r="EO37" s="62">
        <v>40300.479820627799</v>
      </c>
      <c r="EP37" s="62">
        <v>52127.114208935171</v>
      </c>
    </row>
    <row r="38" spans="1:146">
      <c r="A38" s="57" t="s">
        <v>88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74">
        <v>57539.200817995908</v>
      </c>
      <c r="AD38" s="57"/>
      <c r="AE38" s="266">
        <v>63674</v>
      </c>
      <c r="AF38" s="57">
        <v>64882.017964071856</v>
      </c>
      <c r="AG38" s="57">
        <v>67107.862745098042</v>
      </c>
      <c r="AH38" s="62">
        <v>69576.039727988551</v>
      </c>
      <c r="AI38" s="62">
        <v>69533.689003436433</v>
      </c>
      <c r="AJ38" s="62">
        <v>71604</v>
      </c>
      <c r="AK38" s="62">
        <v>71232.837075103351</v>
      </c>
      <c r="AL38" s="62">
        <v>75121.429827175205</v>
      </c>
      <c r="AM38" s="65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62">
        <v>75040.267625899287</v>
      </c>
      <c r="BE38" s="57"/>
      <c r="BF38" s="57">
        <v>85666</v>
      </c>
      <c r="BG38" s="57">
        <v>86162.306918238988</v>
      </c>
      <c r="BH38" s="57">
        <v>87954.053030303025</v>
      </c>
      <c r="BI38" s="62">
        <v>90350.854216867476</v>
      </c>
      <c r="BJ38" s="62">
        <v>90907.392065344218</v>
      </c>
      <c r="BK38" s="62">
        <v>95751</v>
      </c>
      <c r="BL38" s="62">
        <v>97622.523970290335</v>
      </c>
      <c r="BM38" s="62">
        <v>103079.31669595782</v>
      </c>
      <c r="BN38" s="65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62">
        <v>57386.02247191011</v>
      </c>
      <c r="CF38" s="57"/>
      <c r="CG38" s="57">
        <v>62259</v>
      </c>
      <c r="CH38" s="57">
        <v>64384.331664580728</v>
      </c>
      <c r="CI38" s="57">
        <v>67371.319600499381</v>
      </c>
      <c r="CJ38" s="57">
        <v>70250.236180904525</v>
      </c>
      <c r="CK38" s="62">
        <v>70970.36045056321</v>
      </c>
      <c r="CL38" s="62">
        <v>74771</v>
      </c>
      <c r="CM38" s="62">
        <v>76275.3512249169</v>
      </c>
      <c r="CN38" s="62">
        <v>79392.128426586554</v>
      </c>
      <c r="CO38" s="65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62">
        <v>49565.604105571845</v>
      </c>
      <c r="DG38" s="57"/>
      <c r="DH38" s="62">
        <v>56806</v>
      </c>
      <c r="DI38" s="57">
        <v>57545.416666666664</v>
      </c>
      <c r="DJ38" s="57">
        <v>60367.710674157301</v>
      </c>
      <c r="DK38" s="62">
        <v>62217.466034755133</v>
      </c>
      <c r="DL38" s="62">
        <v>62520.167441860467</v>
      </c>
      <c r="DM38" s="62">
        <v>65217</v>
      </c>
      <c r="DN38" s="62">
        <v>67017.179173592973</v>
      </c>
      <c r="DO38" s="62">
        <v>68502.866404051776</v>
      </c>
      <c r="DP38" s="65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62">
        <v>37440.512987012989</v>
      </c>
      <c r="EH38" s="57"/>
      <c r="EI38" s="62">
        <v>40170</v>
      </c>
      <c r="EJ38" s="57">
        <v>41531.011135857458</v>
      </c>
      <c r="EK38" s="57">
        <v>46320.998178506372</v>
      </c>
      <c r="EL38" s="57">
        <v>43338.190476190473</v>
      </c>
      <c r="EM38" s="62">
        <v>43297.895985401461</v>
      </c>
      <c r="EN38" s="62">
        <v>47655</v>
      </c>
      <c r="EO38" s="62">
        <v>45852.124328147103</v>
      </c>
      <c r="EP38" s="62">
        <v>48151.550584715806</v>
      </c>
    </row>
    <row r="39" spans="1:146">
      <c r="A39" s="57" t="s">
        <v>89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74">
        <v>59465.283404816895</v>
      </c>
      <c r="AD39" s="57"/>
      <c r="AE39" s="266">
        <v>64507</v>
      </c>
      <c r="AF39" s="57">
        <v>67385.665145985404</v>
      </c>
      <c r="AG39" s="57">
        <v>69463.27115666178</v>
      </c>
      <c r="AH39" s="62">
        <v>69362.193725251302</v>
      </c>
      <c r="AI39" s="62">
        <v>71573.113366645848</v>
      </c>
      <c r="AJ39" s="62">
        <v>72496</v>
      </c>
      <c r="AK39" s="62">
        <v>67337.007473805628</v>
      </c>
      <c r="AL39" s="62">
        <v>68461.695486194469</v>
      </c>
      <c r="AM39" s="65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62">
        <v>78321.379424778759</v>
      </c>
      <c r="BE39" s="57"/>
      <c r="BF39" s="57">
        <v>85458</v>
      </c>
      <c r="BG39" s="57">
        <v>90061.978991596639</v>
      </c>
      <c r="BH39" s="57">
        <v>93952.265284974099</v>
      </c>
      <c r="BI39" s="62">
        <v>91453.1503531786</v>
      </c>
      <c r="BJ39" s="62">
        <v>95639.009523809524</v>
      </c>
      <c r="BK39" s="62">
        <v>98117</v>
      </c>
      <c r="BL39" s="62">
        <v>98717.388877445934</v>
      </c>
      <c r="BM39" s="62">
        <v>99712.104468218997</v>
      </c>
      <c r="BN39" s="65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62">
        <v>57922.748062015504</v>
      </c>
      <c r="CF39" s="57"/>
      <c r="CG39" s="57">
        <v>63289</v>
      </c>
      <c r="CH39" s="57">
        <v>66304.753882915174</v>
      </c>
      <c r="CI39" s="57">
        <v>67941.139722863736</v>
      </c>
      <c r="CJ39" s="57">
        <v>68014.331441543705</v>
      </c>
      <c r="CK39" s="62">
        <v>69629.244212962964</v>
      </c>
      <c r="CL39" s="62">
        <v>71151</v>
      </c>
      <c r="CM39" s="62">
        <v>71031.687847730602</v>
      </c>
      <c r="CN39" s="62">
        <v>73059.526816322017</v>
      </c>
      <c r="CO39" s="65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62">
        <v>51425.608208955222</v>
      </c>
      <c r="DG39" s="57"/>
      <c r="DH39" s="62">
        <v>55476</v>
      </c>
      <c r="DI39" s="57">
        <v>58327.927810650886</v>
      </c>
      <c r="DJ39" s="57">
        <v>59624.740950226245</v>
      </c>
      <c r="DK39" s="62">
        <v>60304.718631178708</v>
      </c>
      <c r="DL39" s="62">
        <v>61589.905660377357</v>
      </c>
      <c r="DM39" s="62">
        <v>61514</v>
      </c>
      <c r="DN39" s="62">
        <v>60671.287734009362</v>
      </c>
      <c r="DO39" s="62">
        <v>64208.206046511623</v>
      </c>
      <c r="DP39" s="65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62">
        <v>39572.288732394365</v>
      </c>
      <c r="EH39" s="57"/>
      <c r="EI39" s="62">
        <v>42334</v>
      </c>
      <c r="EJ39" s="57">
        <v>44490.956896551725</v>
      </c>
      <c r="EK39" s="57">
        <v>46179.6</v>
      </c>
      <c r="EL39" s="57">
        <v>45783.901785714283</v>
      </c>
      <c r="EM39" s="62">
        <v>43508.340206185567</v>
      </c>
      <c r="EN39" s="62">
        <v>46278</v>
      </c>
      <c r="EO39" s="62">
        <v>46246.7780104712</v>
      </c>
      <c r="EP39" s="62">
        <v>45221.631477927069</v>
      </c>
    </row>
    <row r="40" spans="1:146">
      <c r="A40" s="57" t="s">
        <v>90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74">
        <v>66389.742358078598</v>
      </c>
      <c r="AD40" s="57"/>
      <c r="AE40" s="266">
        <v>82472</v>
      </c>
      <c r="AF40" s="57">
        <v>74533.893948977435</v>
      </c>
      <c r="AG40" s="57">
        <v>76711.314602518323</v>
      </c>
      <c r="AH40" s="62">
        <v>79606.325835610682</v>
      </c>
      <c r="AI40" s="62">
        <v>79645.351993389791</v>
      </c>
      <c r="AJ40" s="62">
        <v>79444</v>
      </c>
      <c r="AK40" s="62">
        <v>77589.32031550596</v>
      </c>
      <c r="AL40" s="62">
        <v>81171.419912977755</v>
      </c>
      <c r="AM40" s="65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62">
        <v>85492.040750323416</v>
      </c>
      <c r="BE40" s="57"/>
      <c r="BF40" s="57">
        <v>108575</v>
      </c>
      <c r="BG40" s="57">
        <v>98218.95272020725</v>
      </c>
      <c r="BH40" s="57">
        <v>103546.09443402126</v>
      </c>
      <c r="BI40" s="62">
        <v>103817.31202531645</v>
      </c>
      <c r="BJ40" s="62">
        <v>104019.65103189493</v>
      </c>
      <c r="BK40" s="62">
        <v>103804</v>
      </c>
      <c r="BL40" s="62">
        <v>101840.92502010184</v>
      </c>
      <c r="BM40" s="62">
        <v>107056.99161974597</v>
      </c>
      <c r="BN40" s="65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62">
        <v>63036.991452991453</v>
      </c>
      <c r="CF40" s="57"/>
      <c r="CG40" s="57">
        <v>80059</v>
      </c>
      <c r="CH40" s="57">
        <v>72972.5</v>
      </c>
      <c r="CI40" s="57">
        <v>77024.581802274712</v>
      </c>
      <c r="CJ40" s="57">
        <v>77505.055363321793</v>
      </c>
      <c r="CK40" s="62">
        <v>77271.84521739131</v>
      </c>
      <c r="CL40" s="62">
        <v>77033</v>
      </c>
      <c r="CM40" s="62">
        <v>76910.548114851845</v>
      </c>
      <c r="CN40" s="62">
        <v>80858.979654747222</v>
      </c>
      <c r="CO40" s="65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62">
        <v>56401.295381310418</v>
      </c>
      <c r="DG40" s="57"/>
      <c r="DH40" s="62">
        <v>70738</v>
      </c>
      <c r="DI40" s="57">
        <v>64725.689340101526</v>
      </c>
      <c r="DJ40" s="57">
        <v>67905.828301886795</v>
      </c>
      <c r="DK40" s="62">
        <v>68328.947527749755</v>
      </c>
      <c r="DL40" s="62">
        <v>70047.344129554651</v>
      </c>
      <c r="DM40" s="62">
        <v>71005</v>
      </c>
      <c r="DN40" s="62">
        <v>72018.384457584165</v>
      </c>
      <c r="DO40" s="62">
        <v>75378.356628982539</v>
      </c>
      <c r="DP40" s="65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62">
        <v>37384.282608695656</v>
      </c>
      <c r="EH40" s="57"/>
      <c r="EI40" s="62">
        <v>42994</v>
      </c>
      <c r="EJ40" s="57">
        <v>43500.777142857143</v>
      </c>
      <c r="EK40" s="57">
        <v>43306.276679841896</v>
      </c>
      <c r="EL40" s="57">
        <v>46910.933035714283</v>
      </c>
      <c r="EM40" s="62">
        <v>47997.729613733907</v>
      </c>
      <c r="EN40" s="62">
        <v>45567</v>
      </c>
      <c r="EO40" s="62">
        <v>46963.97302431611</v>
      </c>
      <c r="EP40" s="62">
        <v>47435.808209959621</v>
      </c>
    </row>
    <row r="41" spans="1:146">
      <c r="A41" s="58" t="s">
        <v>91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75">
        <v>65049.701399688958</v>
      </c>
      <c r="AD41" s="58"/>
      <c r="AE41" s="267">
        <v>68321</v>
      </c>
      <c r="AF41" s="58">
        <v>72210.364161849706</v>
      </c>
      <c r="AG41" s="58">
        <v>76172.896503496508</v>
      </c>
      <c r="AH41" s="63">
        <v>78941.341095890413</v>
      </c>
      <c r="AI41" s="63">
        <v>79013.122972972968</v>
      </c>
      <c r="AJ41" s="63">
        <v>78360</v>
      </c>
      <c r="AK41" s="63">
        <v>78302.443438914022</v>
      </c>
      <c r="AL41" s="63">
        <v>79285.734193548386</v>
      </c>
      <c r="AM41" s="67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63">
        <v>82534.971962616823</v>
      </c>
      <c r="BE41" s="58"/>
      <c r="BF41" s="58">
        <v>87755</v>
      </c>
      <c r="BG41" s="58">
        <v>94495.004608294927</v>
      </c>
      <c r="BH41" s="58">
        <v>102081.37674418604</v>
      </c>
      <c r="BI41" s="63">
        <v>106370.50704225352</v>
      </c>
      <c r="BJ41" s="63">
        <v>107024.96313364056</v>
      </c>
      <c r="BK41" s="63">
        <v>105555</v>
      </c>
      <c r="BL41" s="63">
        <v>106417.17587939698</v>
      </c>
      <c r="BM41" s="63">
        <v>108883.94271099743</v>
      </c>
      <c r="BN41" s="67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63">
        <v>62382.791139240508</v>
      </c>
      <c r="CF41" s="58"/>
      <c r="CG41" s="58">
        <v>66952</v>
      </c>
      <c r="CH41" s="58">
        <v>71222.42774566474</v>
      </c>
      <c r="CI41" s="58">
        <v>74201.83798882681</v>
      </c>
      <c r="CJ41" s="58">
        <v>76480.825641025644</v>
      </c>
      <c r="CK41" s="63">
        <v>76078.470297029708</v>
      </c>
      <c r="CL41" s="63">
        <v>75718</v>
      </c>
      <c r="CM41" s="63">
        <v>76171.866117404745</v>
      </c>
      <c r="CN41" s="63">
        <v>75664.354302969296</v>
      </c>
      <c r="CO41" s="67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63">
        <v>58932.592356687899</v>
      </c>
      <c r="DG41" s="58"/>
      <c r="DH41" s="63">
        <v>59984</v>
      </c>
      <c r="DI41" s="58">
        <v>62806.981481481482</v>
      </c>
      <c r="DJ41" s="58">
        <v>65463.699421965321</v>
      </c>
      <c r="DK41" s="63">
        <v>68123.982558139542</v>
      </c>
      <c r="DL41" s="63">
        <v>66964.885057471271</v>
      </c>
      <c r="DM41" s="63">
        <v>66714</v>
      </c>
      <c r="DN41" s="63">
        <v>67501.767015706806</v>
      </c>
      <c r="DO41" s="63">
        <v>68902.866141732287</v>
      </c>
      <c r="DP41" s="67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63">
        <v>49316</v>
      </c>
      <c r="EH41" s="58"/>
      <c r="EI41" s="63">
        <v>66112</v>
      </c>
      <c r="EJ41" s="58">
        <v>55260</v>
      </c>
      <c r="EK41" s="58">
        <v>57054</v>
      </c>
      <c r="EL41" s="58">
        <v>59060</v>
      </c>
      <c r="EM41" s="63">
        <v>72720</v>
      </c>
      <c r="EN41" s="63">
        <v>86004</v>
      </c>
      <c r="EO41" s="63">
        <v>86004</v>
      </c>
      <c r="EP41" s="63">
        <v>70506</v>
      </c>
    </row>
    <row r="42" spans="1:146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7"/>
      <c r="AD42" s="56"/>
      <c r="AE42" s="261"/>
      <c r="AF42" s="56"/>
      <c r="AG42" s="56"/>
      <c r="AH42" s="56"/>
      <c r="AI42" s="56"/>
      <c r="AJ42" s="56"/>
      <c r="AK42" s="56"/>
      <c r="AL42" s="56"/>
      <c r="AM42" s="65"/>
      <c r="AN42" s="57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65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65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65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</row>
    <row r="43" spans="1:146">
      <c r="A43" s="56" t="s">
        <v>93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7">
        <v>65352.32450033685</v>
      </c>
      <c r="AD43" s="56"/>
      <c r="AE43" s="261">
        <v>69072</v>
      </c>
      <c r="AF43" s="56">
        <v>72265.226552984168</v>
      </c>
      <c r="AG43" s="56">
        <v>74094.532768177378</v>
      </c>
      <c r="AH43" s="56">
        <v>75183.392639372818</v>
      </c>
      <c r="AI43" s="56">
        <v>76072.56918798665</v>
      </c>
      <c r="AJ43" s="56">
        <v>77674</v>
      </c>
      <c r="AK43" s="56">
        <v>79153.970540826645</v>
      </c>
      <c r="AL43" s="56">
        <v>79880.084849847364</v>
      </c>
      <c r="AM43" s="65"/>
      <c r="AN43" s="57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>
        <v>90089.36034036256</v>
      </c>
      <c r="BE43" s="56"/>
      <c r="BF43" s="56">
        <v>97440</v>
      </c>
      <c r="BG43" s="56">
        <v>101543.37233201582</v>
      </c>
      <c r="BH43" s="56">
        <v>103914.58284371327</v>
      </c>
      <c r="BI43" s="56">
        <v>105645.50899843505</v>
      </c>
      <c r="BJ43" s="56">
        <v>107000.03609678699</v>
      </c>
      <c r="BK43" s="56">
        <v>109345</v>
      </c>
      <c r="BL43" s="56">
        <v>113548.25919732441</v>
      </c>
      <c r="BM43" s="56">
        <v>113330.0723296521</v>
      </c>
      <c r="BN43" s="65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>
        <v>65278.189617245931</v>
      </c>
      <c r="CF43" s="56"/>
      <c r="CG43" s="56">
        <v>68957</v>
      </c>
      <c r="CH43" s="56">
        <v>72125.24959083469</v>
      </c>
      <c r="CI43" s="56">
        <v>73804.175417175415</v>
      </c>
      <c r="CJ43" s="56">
        <v>74846.42200725514</v>
      </c>
      <c r="CK43" s="56">
        <v>75240.921977124177</v>
      </c>
      <c r="CL43" s="56">
        <v>76791</v>
      </c>
      <c r="CM43" s="56">
        <v>79428.755279558798</v>
      </c>
      <c r="CN43" s="56">
        <v>80262.197331159361</v>
      </c>
      <c r="CO43" s="65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>
        <v>55249.643966547192</v>
      </c>
      <c r="DG43" s="56"/>
      <c r="DH43" s="56">
        <v>59365</v>
      </c>
      <c r="DI43" s="56">
        <v>62822.214227642275</v>
      </c>
      <c r="DJ43" s="56">
        <v>65470.701705672349</v>
      </c>
      <c r="DK43" s="56">
        <v>65876.069645732685</v>
      </c>
      <c r="DL43" s="56">
        <v>67508.818529536758</v>
      </c>
      <c r="DM43" s="56">
        <v>68783</v>
      </c>
      <c r="DN43" s="56">
        <v>69342.468725430241</v>
      </c>
      <c r="DO43" s="56">
        <v>70430.594009983368</v>
      </c>
      <c r="DP43" s="65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>
        <v>34530.382731958765</v>
      </c>
      <c r="EH43" s="56"/>
      <c r="EI43" s="56">
        <v>37495</v>
      </c>
      <c r="EJ43" s="56">
        <v>39003.151029748282</v>
      </c>
      <c r="EK43" s="56">
        <v>40279.432786885249</v>
      </c>
      <c r="EL43" s="56">
        <v>40907.295884315907</v>
      </c>
      <c r="EM43" s="257">
        <v>40554.894263217095</v>
      </c>
      <c r="EN43" s="56">
        <v>42451</v>
      </c>
      <c r="EO43" s="56">
        <v>43300.343983684572</v>
      </c>
      <c r="EP43" s="56">
        <v>43388.577118448397</v>
      </c>
    </row>
    <row r="44" spans="1:146">
      <c r="A44" s="56" t="s">
        <v>94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7">
        <v>64718.467471756914</v>
      </c>
      <c r="AD44" s="56"/>
      <c r="AE44" s="261">
        <v>67577</v>
      </c>
      <c r="AF44" s="56">
        <v>69859.626951924263</v>
      </c>
      <c r="AG44" s="56">
        <v>72337.097698334968</v>
      </c>
      <c r="AH44" s="56">
        <v>73308.948961937713</v>
      </c>
      <c r="AI44" s="56">
        <v>75589.61386138614</v>
      </c>
      <c r="AJ44" s="56">
        <v>77727</v>
      </c>
      <c r="AK44" s="56">
        <v>75034.201514751869</v>
      </c>
      <c r="AL44" s="56">
        <v>76715.93303571429</v>
      </c>
      <c r="AM44" s="65"/>
      <c r="AN44" s="57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>
        <v>90476.950266429834</v>
      </c>
      <c r="BE44" s="56"/>
      <c r="BF44" s="56">
        <v>94134</v>
      </c>
      <c r="BG44" s="56">
        <v>97877.338266384773</v>
      </c>
      <c r="BH44" s="56">
        <v>101721.96302592436</v>
      </c>
      <c r="BI44" s="56">
        <v>104547.24760661444</v>
      </c>
      <c r="BJ44" s="56">
        <v>107872.68176047398</v>
      </c>
      <c r="BK44" s="56">
        <v>110491</v>
      </c>
      <c r="BL44" s="56">
        <v>106805.78949210377</v>
      </c>
      <c r="BM44" s="56">
        <v>109771.23935510541</v>
      </c>
      <c r="BN44" s="65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>
        <v>64551.514865502599</v>
      </c>
      <c r="CF44" s="56"/>
      <c r="CG44" s="56">
        <v>67729</v>
      </c>
      <c r="CH44" s="56">
        <v>69710.106363214116</v>
      </c>
      <c r="CI44" s="56">
        <v>72050.295981087475</v>
      </c>
      <c r="CJ44" s="56">
        <v>72447.756398104262</v>
      </c>
      <c r="CK44" s="56">
        <v>74456.393170281488</v>
      </c>
      <c r="CL44" s="56">
        <v>76845</v>
      </c>
      <c r="CM44" s="56">
        <v>74465.642588860384</v>
      </c>
      <c r="CN44" s="56">
        <v>76103.367940199343</v>
      </c>
      <c r="CO44" s="65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>
        <v>54281.999514091352</v>
      </c>
      <c r="DG44" s="56"/>
      <c r="DH44" s="56">
        <v>57322</v>
      </c>
      <c r="DI44" s="56">
        <v>59318.049954170485</v>
      </c>
      <c r="DJ44" s="56">
        <v>61720.984773846845</v>
      </c>
      <c r="DK44" s="56">
        <v>62649.411176737849</v>
      </c>
      <c r="DL44" s="56">
        <v>64684.931546194348</v>
      </c>
      <c r="DM44" s="56">
        <v>65954</v>
      </c>
      <c r="DN44" s="56">
        <v>62842.3784646567</v>
      </c>
      <c r="DO44" s="56">
        <v>64860.837395816954</v>
      </c>
      <c r="DP44" s="65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>
        <v>36362.309392265197</v>
      </c>
      <c r="EH44" s="56"/>
      <c r="EI44" s="56">
        <v>38850</v>
      </c>
      <c r="EJ44" s="56">
        <v>40431.080729166664</v>
      </c>
      <c r="EK44" s="56">
        <v>41782</v>
      </c>
      <c r="EL44" s="56">
        <v>41737.061281337046</v>
      </c>
      <c r="EM44" s="257">
        <v>43639.887955182072</v>
      </c>
      <c r="EN44" s="56">
        <v>44401</v>
      </c>
      <c r="EO44" s="56">
        <v>45038.995230524641</v>
      </c>
      <c r="EP44" s="56">
        <v>45984.478569617037</v>
      </c>
    </row>
    <row r="45" spans="1:146">
      <c r="A45" s="56" t="s">
        <v>95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7">
        <v>73978.292690815011</v>
      </c>
      <c r="AD45" s="56"/>
      <c r="AE45" s="261">
        <v>76564</v>
      </c>
      <c r="AF45" s="56">
        <v>81163.95242881072</v>
      </c>
      <c r="AG45" s="56">
        <v>84403.849939246662</v>
      </c>
      <c r="AH45" s="56">
        <v>84171.657308513881</v>
      </c>
      <c r="AI45" s="56">
        <v>85953.605691056917</v>
      </c>
      <c r="AJ45" s="56">
        <v>87862</v>
      </c>
      <c r="AK45" s="56">
        <v>89617.388035389187</v>
      </c>
      <c r="AL45" s="56">
        <v>88217.26399545325</v>
      </c>
      <c r="AM45" s="65"/>
      <c r="AN45" s="57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>
        <v>95616.610095735421</v>
      </c>
      <c r="BE45" s="56"/>
      <c r="BF45" s="56">
        <v>102008</v>
      </c>
      <c r="BG45" s="56">
        <v>108712.91260162601</v>
      </c>
      <c r="BH45" s="56">
        <v>113250.94760614273</v>
      </c>
      <c r="BI45" s="56">
        <v>112487.99107142857</v>
      </c>
      <c r="BJ45" s="56">
        <v>115079.99368800722</v>
      </c>
      <c r="BK45" s="56">
        <v>118739</v>
      </c>
      <c r="BL45" s="56">
        <v>119319.91835636101</v>
      </c>
      <c r="BM45" s="56">
        <v>116281.11940298507</v>
      </c>
      <c r="BN45" s="65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>
        <v>68151.352816153027</v>
      </c>
      <c r="CF45" s="56"/>
      <c r="CG45" s="56">
        <v>72013</v>
      </c>
      <c r="CH45" s="56">
        <v>76723.420258620696</v>
      </c>
      <c r="CI45" s="56">
        <v>79477.896090534981</v>
      </c>
      <c r="CJ45" s="56">
        <v>79100.373195876295</v>
      </c>
      <c r="CK45" s="56">
        <v>80268.806588735388</v>
      </c>
      <c r="CL45" s="56">
        <v>81699</v>
      </c>
      <c r="CM45" s="56">
        <v>83098.872866520789</v>
      </c>
      <c r="CN45" s="56">
        <v>83710.468187660663</v>
      </c>
      <c r="CO45" s="65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>
        <v>59129.167112299467</v>
      </c>
      <c r="DG45" s="56"/>
      <c r="DH45" s="56">
        <v>63150</v>
      </c>
      <c r="DI45" s="56">
        <v>66303.704545454544</v>
      </c>
      <c r="DJ45" s="56">
        <v>69146.850765306124</v>
      </c>
      <c r="DK45" s="56">
        <v>68538.438320209971</v>
      </c>
      <c r="DL45" s="56">
        <v>70268.618513323978</v>
      </c>
      <c r="DM45" s="56">
        <v>71883</v>
      </c>
      <c r="DN45" s="56">
        <v>72830.604759880996</v>
      </c>
      <c r="DO45" s="56">
        <v>72415.107517849639</v>
      </c>
      <c r="DP45" s="65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>
        <v>44834.826923076922</v>
      </c>
      <c r="EH45" s="56"/>
      <c r="EI45" s="56">
        <v>45505</v>
      </c>
      <c r="EJ45" s="56">
        <v>46724.296000000002</v>
      </c>
      <c r="EK45" s="56">
        <v>47372.961538461539</v>
      </c>
      <c r="EL45" s="56">
        <v>45765.954545454544</v>
      </c>
      <c r="EM45" s="257">
        <v>40096.496855345911</v>
      </c>
      <c r="EN45" s="56">
        <v>45215</v>
      </c>
      <c r="EO45" s="56">
        <v>52898.077738515902</v>
      </c>
      <c r="EP45" s="56">
        <v>46391.845108695648</v>
      </c>
    </row>
    <row r="46" spans="1:146">
      <c r="A46" s="56" t="s">
        <v>96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7">
        <v>62616.569927007302</v>
      </c>
      <c r="AD46" s="56"/>
      <c r="AE46" s="261">
        <v>67018</v>
      </c>
      <c r="AF46" s="56">
        <v>69974.70500927644</v>
      </c>
      <c r="AG46" s="56">
        <v>72369.403217436426</v>
      </c>
      <c r="AH46" s="56">
        <v>72671.814390842192</v>
      </c>
      <c r="AI46" s="56">
        <v>72259.84773100054</v>
      </c>
      <c r="AJ46" s="56">
        <v>73139</v>
      </c>
      <c r="AK46" s="56">
        <v>72124.05467770253</v>
      </c>
      <c r="AL46" s="56">
        <v>73460.529676893828</v>
      </c>
      <c r="AM46" s="65"/>
      <c r="AN46" s="57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>
        <v>81969.676712328772</v>
      </c>
      <c r="BE46" s="56"/>
      <c r="BF46" s="56">
        <v>90180</v>
      </c>
      <c r="BG46" s="56">
        <v>94979.313131313131</v>
      </c>
      <c r="BH46" s="56">
        <v>100131.81514878268</v>
      </c>
      <c r="BI46" s="56">
        <v>99751.079928952036</v>
      </c>
      <c r="BJ46" s="56">
        <v>99192.382326420193</v>
      </c>
      <c r="BK46" s="56">
        <v>100151</v>
      </c>
      <c r="BL46" s="56">
        <v>99122.945657495351</v>
      </c>
      <c r="BM46" s="56">
        <v>100267.68514703128</v>
      </c>
      <c r="BN46" s="65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>
        <v>61544.402970297029</v>
      </c>
      <c r="CF46" s="56"/>
      <c r="CG46" s="56">
        <v>66812</v>
      </c>
      <c r="CH46" s="56">
        <v>69758.53732718894</v>
      </c>
      <c r="CI46" s="56">
        <v>72226.354898336416</v>
      </c>
      <c r="CJ46" s="56">
        <v>71670.500468603568</v>
      </c>
      <c r="CK46" s="56">
        <v>71634.208022388062</v>
      </c>
      <c r="CL46" s="56">
        <v>71824</v>
      </c>
      <c r="CM46" s="56">
        <v>71771.297959984309</v>
      </c>
      <c r="CN46" s="56">
        <v>72806.201520912538</v>
      </c>
      <c r="CO46" s="65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>
        <v>51643.302351623737</v>
      </c>
      <c r="DG46" s="56"/>
      <c r="DH46" s="56">
        <v>56002</v>
      </c>
      <c r="DI46" s="56">
        <v>58101.044703595726</v>
      </c>
      <c r="DJ46" s="56">
        <v>59650.236486486487</v>
      </c>
      <c r="DK46" s="56">
        <v>59196.529867256635</v>
      </c>
      <c r="DL46" s="56">
        <v>59351.378995433792</v>
      </c>
      <c r="DM46" s="56">
        <v>61295</v>
      </c>
      <c r="DN46" s="56">
        <v>61830.913470533211</v>
      </c>
      <c r="DO46" s="56">
        <v>63487.149657534246</v>
      </c>
      <c r="DP46" s="65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>
        <v>38671.639240506331</v>
      </c>
      <c r="EH46" s="56"/>
      <c r="EI46" s="56">
        <v>42380</v>
      </c>
      <c r="EJ46" s="56">
        <v>44159.622065727701</v>
      </c>
      <c r="EK46" s="56">
        <v>44196.004338394792</v>
      </c>
      <c r="EL46" s="56">
        <v>41406.037974683546</v>
      </c>
      <c r="EM46" s="257">
        <v>41399.304020100506</v>
      </c>
      <c r="EN46" s="56">
        <v>45010</v>
      </c>
      <c r="EO46" s="56">
        <v>45319.547796610168</v>
      </c>
      <c r="EP46" s="56">
        <v>43898.267973856207</v>
      </c>
    </row>
    <row r="47" spans="1:146">
      <c r="A47" s="56" t="s">
        <v>97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7">
        <v>71305.848896285912</v>
      </c>
      <c r="AD47" s="56"/>
      <c r="AE47" s="261">
        <v>75658</v>
      </c>
      <c r="AF47" s="56">
        <v>76928.848671259839</v>
      </c>
      <c r="AG47" s="56">
        <v>79474.405210420839</v>
      </c>
      <c r="AH47" s="56">
        <v>80768.238262635728</v>
      </c>
      <c r="AI47" s="56">
        <v>82276.002357008168</v>
      </c>
      <c r="AJ47" s="56">
        <v>83693</v>
      </c>
      <c r="AK47" s="56">
        <v>82373.610771882915</v>
      </c>
      <c r="AL47" s="56">
        <v>84942.145158958388</v>
      </c>
      <c r="AM47" s="65"/>
      <c r="AN47" s="57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>
        <v>95790.778343949045</v>
      </c>
      <c r="BE47" s="56"/>
      <c r="BF47" s="56">
        <v>102436</v>
      </c>
      <c r="BG47" s="56">
        <v>106793.94806517311</v>
      </c>
      <c r="BH47" s="56">
        <v>110730.11113886113</v>
      </c>
      <c r="BI47" s="56">
        <v>112697.84074255008</v>
      </c>
      <c r="BJ47" s="56">
        <v>114326.25746178112</v>
      </c>
      <c r="BK47" s="56">
        <v>116945</v>
      </c>
      <c r="BL47" s="56">
        <v>117672.98510718519</v>
      </c>
      <c r="BM47" s="56">
        <v>121173.28603000441</v>
      </c>
      <c r="BN47" s="65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>
        <v>68468.550619834714</v>
      </c>
      <c r="CF47" s="56"/>
      <c r="CG47" s="56">
        <v>72981</v>
      </c>
      <c r="CH47" s="56">
        <v>75284.13026444662</v>
      </c>
      <c r="CI47" s="56">
        <v>78007.556412729027</v>
      </c>
      <c r="CJ47" s="56">
        <v>79474.112989045389</v>
      </c>
      <c r="CK47" s="56">
        <v>80500.983729662083</v>
      </c>
      <c r="CL47" s="56">
        <v>81973</v>
      </c>
      <c r="CM47" s="56">
        <v>82784.127786692159</v>
      </c>
      <c r="CN47" s="56">
        <v>84935.018780462866</v>
      </c>
      <c r="CO47" s="65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>
        <v>56780.244925575098</v>
      </c>
      <c r="DG47" s="56"/>
      <c r="DH47" s="56">
        <v>60176</v>
      </c>
      <c r="DI47" s="56">
        <v>62834.735994848677</v>
      </c>
      <c r="DJ47" s="56">
        <v>65444.562319769306</v>
      </c>
      <c r="DK47" s="56">
        <v>66322.309703843726</v>
      </c>
      <c r="DL47" s="56">
        <v>67670.283197389886</v>
      </c>
      <c r="DM47" s="56">
        <v>69049</v>
      </c>
      <c r="DN47" s="56">
        <v>70610.023513239765</v>
      </c>
      <c r="DO47" s="56">
        <v>72116.912127786927</v>
      </c>
      <c r="DP47" s="65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>
        <v>38935.399568034554</v>
      </c>
      <c r="EH47" s="56"/>
      <c r="EI47" s="56">
        <v>40691</v>
      </c>
      <c r="EJ47" s="56">
        <v>42670.925373134327</v>
      </c>
      <c r="EK47" s="56">
        <v>43452.066273932251</v>
      </c>
      <c r="EL47" s="56">
        <v>44653.123266563947</v>
      </c>
      <c r="EM47" s="257">
        <v>46123.768740031897</v>
      </c>
      <c r="EN47" s="56">
        <v>46773</v>
      </c>
      <c r="EO47" s="56">
        <v>48010.043932144414</v>
      </c>
      <c r="EP47" s="56">
        <v>49416.7324010429</v>
      </c>
    </row>
    <row r="48" spans="1:146">
      <c r="A48" s="56" t="s">
        <v>98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7">
        <v>70441.108957693214</v>
      </c>
      <c r="AD48" s="56"/>
      <c r="AE48" s="261">
        <v>75568</v>
      </c>
      <c r="AF48" s="56">
        <v>75222.857864813646</v>
      </c>
      <c r="AG48" s="56">
        <v>78490.840667678305</v>
      </c>
      <c r="AH48" s="56">
        <v>78946.744496330881</v>
      </c>
      <c r="AI48" s="56">
        <v>78737.843290236284</v>
      </c>
      <c r="AJ48" s="56">
        <v>79272</v>
      </c>
      <c r="AK48" s="56">
        <v>82024.14211332312</v>
      </c>
      <c r="AL48" s="56">
        <v>83870.030610512011</v>
      </c>
      <c r="AM48" s="65"/>
      <c r="AN48" s="57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>
        <v>89380.875367430926</v>
      </c>
      <c r="BE48" s="56"/>
      <c r="BF48" s="56">
        <v>96361</v>
      </c>
      <c r="BG48" s="56">
        <v>98120.91943957968</v>
      </c>
      <c r="BH48" s="56">
        <v>103320.90527654164</v>
      </c>
      <c r="BI48" s="56">
        <v>101909.03291139241</v>
      </c>
      <c r="BJ48" s="56">
        <v>101292.49211356467</v>
      </c>
      <c r="BK48" s="56">
        <v>102109</v>
      </c>
      <c r="BL48" s="56">
        <v>106748.22241938444</v>
      </c>
      <c r="BM48" s="56">
        <v>109319.7917550773</v>
      </c>
      <c r="BN48" s="65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>
        <v>64882.408970976256</v>
      </c>
      <c r="CF48" s="56"/>
      <c r="CG48" s="56">
        <v>70266</v>
      </c>
      <c r="CH48" s="56">
        <v>72003.718672199175</v>
      </c>
      <c r="CI48" s="56">
        <v>75296.955810147294</v>
      </c>
      <c r="CJ48" s="56">
        <v>75150.700239808153</v>
      </c>
      <c r="CK48" s="56">
        <v>74741.65700861394</v>
      </c>
      <c r="CL48" s="56">
        <v>74789</v>
      </c>
      <c r="CM48" s="56">
        <v>76755.848577474724</v>
      </c>
      <c r="CN48" s="56">
        <v>79308.79986052998</v>
      </c>
      <c r="CO48" s="65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>
        <v>54086.560169491524</v>
      </c>
      <c r="DG48" s="56"/>
      <c r="DH48" s="56">
        <v>58460</v>
      </c>
      <c r="DI48" s="56">
        <v>60077.18090839107</v>
      </c>
      <c r="DJ48" s="56">
        <v>63454.903325599378</v>
      </c>
      <c r="DK48" s="56">
        <v>64788.994863013701</v>
      </c>
      <c r="DL48" s="56">
        <v>65406.545537340622</v>
      </c>
      <c r="DM48" s="56">
        <v>65836</v>
      </c>
      <c r="DN48" s="56">
        <v>65883.246467671008</v>
      </c>
      <c r="DO48" s="56">
        <v>67592.79464444051</v>
      </c>
      <c r="DP48" s="65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>
        <v>39464.896713615024</v>
      </c>
      <c r="EH48" s="56"/>
      <c r="EI48" s="56">
        <v>42138</v>
      </c>
      <c r="EJ48" s="56">
        <v>42677.647696476968</v>
      </c>
      <c r="EK48" s="56">
        <v>45746.815508021391</v>
      </c>
      <c r="EL48" s="56">
        <v>46036.383954154728</v>
      </c>
      <c r="EM48" s="257">
        <v>45102.828337874656</v>
      </c>
      <c r="EN48" s="56">
        <v>45831</v>
      </c>
      <c r="EO48" s="56">
        <v>45336.377562642367</v>
      </c>
      <c r="EP48" s="56">
        <v>48175.255932203385</v>
      </c>
    </row>
    <row r="49" spans="1:146">
      <c r="A49" s="56" t="s">
        <v>99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7">
        <v>56582.318796724816</v>
      </c>
      <c r="AD49" s="56"/>
      <c r="AE49" s="261">
        <v>61221</v>
      </c>
      <c r="AF49" s="56">
        <v>63378.021138211385</v>
      </c>
      <c r="AG49" s="56">
        <v>66532.01681713578</v>
      </c>
      <c r="AH49" s="56">
        <v>66514.775382971144</v>
      </c>
      <c r="AI49" s="56">
        <v>66448.636509065051</v>
      </c>
      <c r="AJ49" s="56">
        <v>68051</v>
      </c>
      <c r="AK49" s="56">
        <v>69123.928507305885</v>
      </c>
      <c r="AL49" s="56">
        <v>70377.387364968046</v>
      </c>
      <c r="AM49" s="65"/>
      <c r="AN49" s="57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>
        <v>78642.393980848152</v>
      </c>
      <c r="BE49" s="56"/>
      <c r="BF49" s="56">
        <v>82754</v>
      </c>
      <c r="BG49" s="56">
        <v>85420.313291139246</v>
      </c>
      <c r="BH49" s="56">
        <v>90747.937264742781</v>
      </c>
      <c r="BI49" s="56">
        <v>90524.232342007439</v>
      </c>
      <c r="BJ49" s="56">
        <v>89436.061899038468</v>
      </c>
      <c r="BK49" s="56">
        <v>91361</v>
      </c>
      <c r="BL49" s="56">
        <v>91752.024337379247</v>
      </c>
      <c r="BM49" s="56">
        <v>93518.182214948174</v>
      </c>
      <c r="BN49" s="65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>
        <v>59476.792549306061</v>
      </c>
      <c r="CF49" s="56"/>
      <c r="CG49" s="56">
        <v>62624</v>
      </c>
      <c r="CH49" s="56">
        <v>65034.371112646855</v>
      </c>
      <c r="CI49" s="56">
        <v>68179.391245791252</v>
      </c>
      <c r="CJ49" s="56">
        <v>67943.343521594681</v>
      </c>
      <c r="CK49" s="56">
        <v>68040.991902834008</v>
      </c>
      <c r="CL49" s="56">
        <v>69608</v>
      </c>
      <c r="CM49" s="56">
        <v>69882.385894736843</v>
      </c>
      <c r="CN49" s="56">
        <v>70904.625233450919</v>
      </c>
      <c r="CO49" s="65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>
        <v>50074.429319371731</v>
      </c>
      <c r="DG49" s="56"/>
      <c r="DH49" s="56">
        <v>53102</v>
      </c>
      <c r="DI49" s="56">
        <v>54843.343004513219</v>
      </c>
      <c r="DJ49" s="56">
        <v>57093.947994987466</v>
      </c>
      <c r="DK49" s="56">
        <v>56712.438027255026</v>
      </c>
      <c r="DL49" s="56">
        <v>56878.457682291664</v>
      </c>
      <c r="DM49" s="56">
        <v>57906</v>
      </c>
      <c r="DN49" s="56">
        <v>58067.186128752888</v>
      </c>
      <c r="DO49" s="56">
        <v>59646.327067669175</v>
      </c>
      <c r="DP49" s="65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>
        <v>37130.494949494947</v>
      </c>
      <c r="EH49" s="56"/>
      <c r="EI49" s="56">
        <v>39250</v>
      </c>
      <c r="EJ49" s="56">
        <v>38431.759055118113</v>
      </c>
      <c r="EK49" s="56">
        <v>39865.495495495496</v>
      </c>
      <c r="EL49" s="56">
        <v>40096.658093797276</v>
      </c>
      <c r="EM49" s="257">
        <v>39830.571428571428</v>
      </c>
      <c r="EN49" s="56">
        <v>40913</v>
      </c>
      <c r="EO49" s="56">
        <v>41541.339295107835</v>
      </c>
      <c r="EP49" s="56">
        <v>42822.068500259469</v>
      </c>
    </row>
    <row r="50" spans="1:146">
      <c r="A50" s="56" t="s">
        <v>100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7">
        <v>65716.330243902441</v>
      </c>
      <c r="AD50" s="56"/>
      <c r="AE50" s="261">
        <v>67578</v>
      </c>
      <c r="AF50" s="56">
        <v>70229.973487986746</v>
      </c>
      <c r="AG50" s="56">
        <v>73199.894348894348</v>
      </c>
      <c r="AH50" s="56">
        <v>75177.065236818584</v>
      </c>
      <c r="AI50" s="56">
        <v>76513.328506787337</v>
      </c>
      <c r="AJ50" s="56">
        <v>76591</v>
      </c>
      <c r="AK50" s="56">
        <v>75726.03494488979</v>
      </c>
      <c r="AL50" s="56">
        <v>79669.524190686483</v>
      </c>
      <c r="AM50" s="65"/>
      <c r="AN50" s="57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>
        <v>83370.497422680419</v>
      </c>
      <c r="BE50" s="56"/>
      <c r="BF50" s="56">
        <v>88412</v>
      </c>
      <c r="BG50" s="56">
        <v>91546.595438175267</v>
      </c>
      <c r="BH50" s="56">
        <v>95241.715277777781</v>
      </c>
      <c r="BI50" s="56">
        <v>96670.711722488035</v>
      </c>
      <c r="BJ50" s="56">
        <v>98252.589221556889</v>
      </c>
      <c r="BK50" s="56">
        <v>99231</v>
      </c>
      <c r="BL50" s="56">
        <v>97421.487884267626</v>
      </c>
      <c r="BM50" s="56">
        <v>103792.44447007265</v>
      </c>
      <c r="BN50" s="65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>
        <v>63142.23361344538</v>
      </c>
      <c r="CF50" s="56"/>
      <c r="CG50" s="56">
        <v>66302</v>
      </c>
      <c r="CH50" s="56">
        <v>68602.971255673227</v>
      </c>
      <c r="CI50" s="56">
        <v>71982.370078740161</v>
      </c>
      <c r="CJ50" s="56">
        <v>72260.777235772359</v>
      </c>
      <c r="CK50" s="56">
        <v>73145.734899328862</v>
      </c>
      <c r="CL50" s="56">
        <v>74207</v>
      </c>
      <c r="CM50" s="56">
        <v>73803.77804759593</v>
      </c>
      <c r="CN50" s="56">
        <v>79159.982368544239</v>
      </c>
      <c r="CO50" s="65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>
        <v>52579.883027522934</v>
      </c>
      <c r="DG50" s="56"/>
      <c r="DH50" s="56">
        <v>55553</v>
      </c>
      <c r="DI50" s="56">
        <v>57747.636824324327</v>
      </c>
      <c r="DJ50" s="56">
        <v>59887.390127388535</v>
      </c>
      <c r="DK50" s="56">
        <v>60610.847866419295</v>
      </c>
      <c r="DL50" s="56">
        <v>62735.606694560673</v>
      </c>
      <c r="DM50" s="56">
        <v>64916</v>
      </c>
      <c r="DN50" s="56">
        <v>65259.782119914351</v>
      </c>
      <c r="DO50" s="56">
        <v>68259.782208588949</v>
      </c>
      <c r="DP50" s="65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>
        <v>34881.153846153844</v>
      </c>
      <c r="EH50" s="56"/>
      <c r="EI50" s="56">
        <v>40401</v>
      </c>
      <c r="EJ50" s="56">
        <v>40792.548672566372</v>
      </c>
      <c r="EK50" s="56">
        <v>42779.072580645159</v>
      </c>
      <c r="EL50" s="56">
        <v>39719.077922077922</v>
      </c>
      <c r="EM50" s="257">
        <v>41351.588235294119</v>
      </c>
      <c r="EN50" s="56">
        <v>46849</v>
      </c>
      <c r="EO50" s="56">
        <v>45675.913348946138</v>
      </c>
      <c r="EP50" s="56">
        <v>46042.733606557376</v>
      </c>
    </row>
    <row r="51" spans="1:146">
      <c r="A51" s="56" t="s">
        <v>101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7">
        <v>51556.188904494382</v>
      </c>
      <c r="AD51" s="56"/>
      <c r="AE51" s="261">
        <v>55818</v>
      </c>
      <c r="AF51" s="56">
        <v>59019.277397260274</v>
      </c>
      <c r="AG51" s="56">
        <v>59073.163554410821</v>
      </c>
      <c r="AH51" s="56">
        <v>63519.432284541726</v>
      </c>
      <c r="AI51" s="56">
        <v>66128.738348868181</v>
      </c>
      <c r="AJ51" s="56">
        <v>66896</v>
      </c>
      <c r="AK51" s="56">
        <v>65726.751415126506</v>
      </c>
      <c r="AL51" s="56">
        <v>69528.197328270166</v>
      </c>
      <c r="AM51" s="65"/>
      <c r="AN51" s="57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>
        <v>66872.141914191423</v>
      </c>
      <c r="BE51" s="56"/>
      <c r="BF51" s="56">
        <v>73174</v>
      </c>
      <c r="BG51" s="56">
        <v>77994.462540716617</v>
      </c>
      <c r="BH51" s="56">
        <v>81445.014035087719</v>
      </c>
      <c r="BI51" s="56">
        <v>87040.65</v>
      </c>
      <c r="BJ51" s="56">
        <v>90503.166077738511</v>
      </c>
      <c r="BK51" s="56">
        <v>91780</v>
      </c>
      <c r="BL51" s="56">
        <v>89360.066622907776</v>
      </c>
      <c r="BM51" s="56">
        <v>96054.533184428845</v>
      </c>
      <c r="BN51" s="65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>
        <v>54735.765193370164</v>
      </c>
      <c r="CF51" s="56"/>
      <c r="CG51" s="56">
        <v>59323</v>
      </c>
      <c r="CH51" s="56">
        <v>62074.035897435897</v>
      </c>
      <c r="CI51" s="56">
        <v>62786.909793814433</v>
      </c>
      <c r="CJ51" s="56">
        <v>68228.573770491799</v>
      </c>
      <c r="CK51" s="56">
        <v>71708.324742268043</v>
      </c>
      <c r="CL51" s="56">
        <v>72324</v>
      </c>
      <c r="CM51" s="56">
        <v>69850.574135723436</v>
      </c>
      <c r="CN51" s="56">
        <v>76646.455641919049</v>
      </c>
      <c r="CO51" s="65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>
        <v>48582.642990654203</v>
      </c>
      <c r="DG51" s="56"/>
      <c r="DH51" s="56">
        <v>52580</v>
      </c>
      <c r="DI51" s="56">
        <v>54511.073584905658</v>
      </c>
      <c r="DJ51" s="56">
        <v>55795.815331010454</v>
      </c>
      <c r="DK51" s="56">
        <v>58684.1975308642</v>
      </c>
      <c r="DL51" s="56">
        <v>62014.051470588238</v>
      </c>
      <c r="DM51" s="56">
        <v>61556</v>
      </c>
      <c r="DN51" s="56">
        <v>59951.249111725221</v>
      </c>
      <c r="DO51" s="56">
        <v>62806.655609167668</v>
      </c>
      <c r="DP51" s="65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>
        <v>36642.51136363636</v>
      </c>
      <c r="EH51" s="56"/>
      <c r="EI51" s="56">
        <v>37763</v>
      </c>
      <c r="EJ51" s="56">
        <v>40575.483516483517</v>
      </c>
      <c r="EK51" s="56">
        <v>40310.625</v>
      </c>
      <c r="EL51" s="56">
        <v>41257.987500000003</v>
      </c>
      <c r="EM51" s="257">
        <v>43692.144444444442</v>
      </c>
      <c r="EN51" s="56">
        <v>43236</v>
      </c>
      <c r="EO51" s="56">
        <v>43861.994337485849</v>
      </c>
      <c r="EP51" s="56">
        <v>47293.441281138796</v>
      </c>
    </row>
    <row r="52" spans="1:146">
      <c r="A52" s="56" t="s">
        <v>102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7">
        <v>69012.030002970598</v>
      </c>
      <c r="AD52" s="56"/>
      <c r="AE52" s="261">
        <v>71739</v>
      </c>
      <c r="AF52" s="56">
        <v>73587.532726077567</v>
      </c>
      <c r="AG52" s="56">
        <v>74850.374120580644</v>
      </c>
      <c r="AH52" s="56">
        <v>77817.529955656195</v>
      </c>
      <c r="AI52" s="56">
        <v>79052.167767503299</v>
      </c>
      <c r="AJ52" s="56">
        <v>80149</v>
      </c>
      <c r="AK52" s="56">
        <v>81337.124762469102</v>
      </c>
      <c r="AL52" s="56">
        <v>81482.588235911433</v>
      </c>
      <c r="AM52" s="65"/>
      <c r="AN52" s="57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>
        <v>92621.965081276343</v>
      </c>
      <c r="BE52" s="56"/>
      <c r="BF52" s="56">
        <v>97911</v>
      </c>
      <c r="BG52" s="56">
        <v>100452.41784181484</v>
      </c>
      <c r="BH52" s="56">
        <v>103041.27123205742</v>
      </c>
      <c r="BI52" s="56">
        <v>106201.81701738335</v>
      </c>
      <c r="BJ52" s="56">
        <v>108685.44530764451</v>
      </c>
      <c r="BK52" s="56">
        <v>110097</v>
      </c>
      <c r="BL52" s="56">
        <v>111153.35264849177</v>
      </c>
      <c r="BM52" s="56">
        <v>111195.68931619315</v>
      </c>
      <c r="BN52" s="65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>
        <v>66141.006929133859</v>
      </c>
      <c r="CF52" s="56"/>
      <c r="CG52" s="56">
        <v>69359</v>
      </c>
      <c r="CH52" s="56">
        <v>71387.801858513194</v>
      </c>
      <c r="CI52" s="56">
        <v>73253.200461494082</v>
      </c>
      <c r="CJ52" s="56">
        <v>75573.419651056014</v>
      </c>
      <c r="CK52" s="56">
        <v>77176.748945147672</v>
      </c>
      <c r="CL52" s="56">
        <v>78168</v>
      </c>
      <c r="CM52" s="56">
        <v>79790.314549276765</v>
      </c>
      <c r="CN52" s="56">
        <v>80001.288223437965</v>
      </c>
      <c r="CO52" s="65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>
        <v>54277.160460652594</v>
      </c>
      <c r="DG52" s="56"/>
      <c r="DH52" s="56">
        <v>57323</v>
      </c>
      <c r="DI52" s="56">
        <v>59463.812545322697</v>
      </c>
      <c r="DJ52" s="56">
        <v>60833.307118644065</v>
      </c>
      <c r="DK52" s="56">
        <v>63424.71603109959</v>
      </c>
      <c r="DL52" s="56">
        <v>64575.200542005419</v>
      </c>
      <c r="DM52" s="56">
        <v>65889</v>
      </c>
      <c r="DN52" s="56">
        <v>68263.855292619744</v>
      </c>
      <c r="DO52" s="56">
        <v>67956.547112051499</v>
      </c>
      <c r="DP52" s="65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>
        <v>37094.725598526704</v>
      </c>
      <c r="EH52" s="56"/>
      <c r="EI52" s="56">
        <v>39301</v>
      </c>
      <c r="EJ52" s="56">
        <v>41124.144790257102</v>
      </c>
      <c r="EK52" s="56">
        <v>41712.969084423305</v>
      </c>
      <c r="EL52" s="56">
        <v>41457.376436781611</v>
      </c>
      <c r="EM52" s="257">
        <v>41905.822128851541</v>
      </c>
      <c r="EN52" s="56">
        <v>42623</v>
      </c>
      <c r="EO52" s="56">
        <v>42309.94232845027</v>
      </c>
      <c r="EP52" s="56">
        <v>44548.690416457597</v>
      </c>
    </row>
    <row r="53" spans="1:146">
      <c r="A53" s="56" t="s">
        <v>103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7">
        <v>51624.112369337978</v>
      </c>
      <c r="AD53" s="56"/>
      <c r="AE53" s="261">
        <v>57818</v>
      </c>
      <c r="AF53" s="56">
        <v>57471.554675118859</v>
      </c>
      <c r="AG53" s="56">
        <v>60795.801251956182</v>
      </c>
      <c r="AH53" s="56">
        <v>61007.295392953929</v>
      </c>
      <c r="AI53" s="56">
        <v>60666.356756756759</v>
      </c>
      <c r="AJ53" s="56">
        <v>61676</v>
      </c>
      <c r="AK53" s="56">
        <v>63555.176236852363</v>
      </c>
      <c r="AL53" s="56">
        <v>66661.566135872607</v>
      </c>
      <c r="AM53" s="65"/>
      <c r="AN53" s="57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>
        <v>67654.416666666672</v>
      </c>
      <c r="BE53" s="56"/>
      <c r="BF53" s="56">
        <v>75792</v>
      </c>
      <c r="BG53" s="56">
        <v>76809.419871794875</v>
      </c>
      <c r="BH53" s="56">
        <v>81801.009090909094</v>
      </c>
      <c r="BI53" s="56">
        <v>80470.480701754379</v>
      </c>
      <c r="BJ53" s="56">
        <v>79729.116197183102</v>
      </c>
      <c r="BK53" s="56">
        <v>82245</v>
      </c>
      <c r="BL53" s="56">
        <v>83810.65731636784</v>
      </c>
      <c r="BM53" s="56">
        <v>86503.597010635247</v>
      </c>
      <c r="BN53" s="65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>
        <v>53498.586956521736</v>
      </c>
      <c r="CF53" s="56"/>
      <c r="CG53" s="56">
        <v>60405</v>
      </c>
      <c r="CH53" s="56">
        <v>60967.03597122302</v>
      </c>
      <c r="CI53" s="56">
        <v>64111.554794520547</v>
      </c>
      <c r="CJ53" s="56">
        <v>64451.201520912546</v>
      </c>
      <c r="CK53" s="56">
        <v>63921.505976095621</v>
      </c>
      <c r="CL53" s="56">
        <v>65235</v>
      </c>
      <c r="CM53" s="56">
        <v>67595.816443594653</v>
      </c>
      <c r="CN53" s="56">
        <v>69913.255653507091</v>
      </c>
      <c r="CO53" s="65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>
        <v>47704.024316109426</v>
      </c>
      <c r="DG53" s="56"/>
      <c r="DH53" s="56">
        <v>51626</v>
      </c>
      <c r="DI53" s="56">
        <v>53771.824362606232</v>
      </c>
      <c r="DJ53" s="56">
        <v>54993.182584269663</v>
      </c>
      <c r="DK53" s="56">
        <v>54696.519519519519</v>
      </c>
      <c r="DL53" s="56">
        <v>54977.892351274786</v>
      </c>
      <c r="DM53" s="56">
        <v>56336</v>
      </c>
      <c r="DN53" s="56">
        <v>58694.981316725978</v>
      </c>
      <c r="DO53" s="56">
        <v>61044.101085094233</v>
      </c>
      <c r="DP53" s="65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>
        <v>38034.73863636364</v>
      </c>
      <c r="EH53" s="56"/>
      <c r="EI53" s="56">
        <v>40305</v>
      </c>
      <c r="EJ53" s="56">
        <v>41505.308550185873</v>
      </c>
      <c r="EK53" s="56">
        <v>41449.743055555555</v>
      </c>
      <c r="EL53" s="56">
        <v>42208.330232558139</v>
      </c>
      <c r="EM53" s="257">
        <v>41732.757990867583</v>
      </c>
      <c r="EN53" s="56">
        <v>42993</v>
      </c>
      <c r="EO53" s="56">
        <v>43959.880497131926</v>
      </c>
      <c r="EP53" s="56">
        <v>45579.542107490473</v>
      </c>
    </row>
    <row r="54" spans="1:146">
      <c r="A54" s="58" t="s">
        <v>104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>
        <v>63309.836404728791</v>
      </c>
      <c r="AD54" s="58"/>
      <c r="AE54" s="267">
        <v>65386</v>
      </c>
      <c r="AF54" s="58">
        <v>66473.273315180399</v>
      </c>
      <c r="AG54" s="58">
        <v>70070.91966671907</v>
      </c>
      <c r="AH54" s="58">
        <v>69487.740526228692</v>
      </c>
      <c r="AI54" s="58">
        <v>70096.749716690945</v>
      </c>
      <c r="AJ54" s="58">
        <v>69887</v>
      </c>
      <c r="AK54" s="58">
        <v>71793.564210325232</v>
      </c>
      <c r="AL54" s="58">
        <v>73670.232937755049</v>
      </c>
      <c r="AM54" s="67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>
        <v>81423.641490926922</v>
      </c>
      <c r="BE54" s="58"/>
      <c r="BF54" s="58">
        <v>84663</v>
      </c>
      <c r="BG54" s="58">
        <v>85979.189910979228</v>
      </c>
      <c r="BH54" s="58">
        <v>89184.975111996013</v>
      </c>
      <c r="BI54" s="58">
        <v>89673.738331678251</v>
      </c>
      <c r="BJ54" s="58">
        <v>90709.789701636182</v>
      </c>
      <c r="BK54" s="58">
        <v>91126</v>
      </c>
      <c r="BL54" s="58">
        <v>92539.229569817617</v>
      </c>
      <c r="BM54" s="58">
        <v>95695.99476439791</v>
      </c>
      <c r="BN54" s="67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>
        <v>60516.466101694918</v>
      </c>
      <c r="CF54" s="58"/>
      <c r="CG54" s="58">
        <v>62377</v>
      </c>
      <c r="CH54" s="58">
        <v>63718.584892584891</v>
      </c>
      <c r="CI54" s="58">
        <v>66138.477941176476</v>
      </c>
      <c r="CJ54" s="58">
        <v>66544.035110533165</v>
      </c>
      <c r="CK54" s="58">
        <v>67172.243918053777</v>
      </c>
      <c r="CL54" s="58">
        <v>67550</v>
      </c>
      <c r="CM54" s="58">
        <v>68828.669796244503</v>
      </c>
      <c r="CN54" s="58">
        <v>70360.400634668782</v>
      </c>
      <c r="CO54" s="67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>
        <v>52676.653114754095</v>
      </c>
      <c r="DG54" s="58"/>
      <c r="DH54" s="58">
        <v>55486</v>
      </c>
      <c r="DI54" s="58">
        <v>57093.553523035233</v>
      </c>
      <c r="DJ54" s="58">
        <v>59716.096296296295</v>
      </c>
      <c r="DK54" s="58">
        <v>60633.038684719533</v>
      </c>
      <c r="DL54" s="58">
        <v>61091.987154784845</v>
      </c>
      <c r="DM54" s="58">
        <v>61606</v>
      </c>
      <c r="DN54" s="58">
        <v>63352.972898230088</v>
      </c>
      <c r="DO54" s="58">
        <v>64991.811591602367</v>
      </c>
      <c r="DP54" s="67"/>
      <c r="DQ54" s="58"/>
      <c r="DR54" s="58"/>
      <c r="DS54" s="58"/>
      <c r="DT54" s="58"/>
      <c r="DU54" s="58"/>
      <c r="DV54" s="58"/>
      <c r="DW54" s="58"/>
      <c r="DX54" s="58"/>
      <c r="DY54" s="58"/>
      <c r="DZ54" s="58"/>
      <c r="EA54" s="58"/>
      <c r="EB54" s="58"/>
      <c r="EC54" s="58"/>
      <c r="ED54" s="58"/>
      <c r="EE54" s="58"/>
      <c r="EF54" s="58"/>
      <c r="EG54" s="58">
        <v>45974.883333333331</v>
      </c>
      <c r="EH54" s="58"/>
      <c r="EI54" s="58">
        <v>47754</v>
      </c>
      <c r="EJ54" s="58">
        <v>46951.724137931036</v>
      </c>
      <c r="EK54" s="58">
        <v>81739.503171247357</v>
      </c>
      <c r="EL54" s="58">
        <v>50487.281690140844</v>
      </c>
      <c r="EM54" s="258">
        <v>52937.071428571428</v>
      </c>
      <c r="EN54" s="58">
        <v>52099</v>
      </c>
      <c r="EO54" s="58">
        <v>51265.730769230766</v>
      </c>
      <c r="EP54" s="58">
        <v>50882.593457943927</v>
      </c>
    </row>
    <row r="55" spans="1:146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7"/>
      <c r="AD55" s="56"/>
      <c r="AE55" s="261"/>
      <c r="AF55" s="56"/>
      <c r="AG55" s="56"/>
      <c r="AH55" s="56"/>
      <c r="AI55" s="56"/>
      <c r="AJ55" s="56"/>
      <c r="AK55" s="56"/>
      <c r="AL55" s="56"/>
      <c r="AM55" s="65"/>
      <c r="AN55" s="57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65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65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65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</row>
    <row r="56" spans="1:146">
      <c r="A56" s="56" t="s">
        <v>106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7">
        <v>75874.888695652175</v>
      </c>
      <c r="AD56" s="56"/>
      <c r="AE56" s="261">
        <v>83278</v>
      </c>
      <c r="AF56" s="56">
        <v>85185.658923732088</v>
      </c>
      <c r="AG56" s="56">
        <v>88158.318664643404</v>
      </c>
      <c r="AH56" s="56">
        <v>88317.038401253914</v>
      </c>
      <c r="AI56" s="56">
        <v>90716.857417371255</v>
      </c>
      <c r="AJ56" s="56">
        <v>91370</v>
      </c>
      <c r="AK56" s="56">
        <v>86447.023381294974</v>
      </c>
      <c r="AL56" s="56">
        <v>90637.968277832071</v>
      </c>
      <c r="AM56" s="65"/>
      <c r="AN56" s="57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>
        <v>95874.934807916186</v>
      </c>
      <c r="BE56" s="56"/>
      <c r="BF56" s="56">
        <v>104711</v>
      </c>
      <c r="BG56" s="56">
        <v>107184.5314757482</v>
      </c>
      <c r="BH56" s="56">
        <v>111054.04439959637</v>
      </c>
      <c r="BI56" s="56">
        <v>111841.04468085106</v>
      </c>
      <c r="BJ56" s="56">
        <v>114797.74164133739</v>
      </c>
      <c r="BK56" s="56">
        <v>115775</v>
      </c>
      <c r="BL56" s="56">
        <v>107932.50754066042</v>
      </c>
      <c r="BM56" s="56">
        <v>112842.69592567503</v>
      </c>
      <c r="BN56" s="65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>
        <v>70838.891061452508</v>
      </c>
      <c r="CF56" s="56"/>
      <c r="CG56" s="56">
        <v>76820</v>
      </c>
      <c r="CH56" s="56">
        <v>79368.161654135343</v>
      </c>
      <c r="CI56" s="56">
        <v>82810.315461346632</v>
      </c>
      <c r="CJ56" s="56">
        <v>83137.823155216291</v>
      </c>
      <c r="CK56" s="56">
        <v>85109.516666666663</v>
      </c>
      <c r="CL56" s="56">
        <v>85447</v>
      </c>
      <c r="CM56" s="56">
        <v>81326.976553341141</v>
      </c>
      <c r="CN56" s="56">
        <v>84655.908107435956</v>
      </c>
      <c r="CO56" s="65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>
        <v>57715.059936908518</v>
      </c>
      <c r="DG56" s="56"/>
      <c r="DH56" s="56">
        <v>63942</v>
      </c>
      <c r="DI56" s="56">
        <v>65350.585545722715</v>
      </c>
      <c r="DJ56" s="56">
        <v>67035.513437057991</v>
      </c>
      <c r="DK56" s="56">
        <v>67011.060693641615</v>
      </c>
      <c r="DL56" s="56">
        <v>68059.568940493467</v>
      </c>
      <c r="DM56" s="56">
        <v>68429</v>
      </c>
      <c r="DN56" s="56">
        <v>65647.424141428783</v>
      </c>
      <c r="DO56" s="56">
        <v>69034.837970304172</v>
      </c>
      <c r="DP56" s="65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>
        <v>46930.561403508771</v>
      </c>
      <c r="EH56" s="56"/>
      <c r="EI56" s="56">
        <v>54407</v>
      </c>
      <c r="EJ56" s="56">
        <v>56160.755555555559</v>
      </c>
      <c r="EK56" s="56">
        <v>55910.670588235291</v>
      </c>
      <c r="EL56" s="56">
        <v>57668.882352941175</v>
      </c>
      <c r="EM56" s="56">
        <v>58312.445652173912</v>
      </c>
      <c r="EN56" s="56">
        <v>57692</v>
      </c>
      <c r="EO56" s="56">
        <v>55780.185955786743</v>
      </c>
      <c r="EP56" s="56">
        <v>59296.328947368427</v>
      </c>
    </row>
    <row r="57" spans="1:146">
      <c r="A57" s="56" t="s">
        <v>107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7">
        <v>57263.784158415845</v>
      </c>
      <c r="AD57" s="56"/>
      <c r="AE57" s="261">
        <v>60608</v>
      </c>
      <c r="AF57" s="56">
        <v>67749.587382160986</v>
      </c>
      <c r="AG57" s="56">
        <v>69596.676752767526</v>
      </c>
      <c r="AH57" s="56">
        <v>70694.087091757392</v>
      </c>
      <c r="AI57" s="56">
        <v>71449.829701372073</v>
      </c>
      <c r="AJ57" s="56">
        <v>70833</v>
      </c>
      <c r="AK57" s="56">
        <v>71736.797907794855</v>
      </c>
      <c r="AL57" s="56">
        <v>70150.126296123315</v>
      </c>
      <c r="AM57" s="65"/>
      <c r="AN57" s="57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>
        <v>70083.541379310351</v>
      </c>
      <c r="BE57" s="56"/>
      <c r="BF57" s="56">
        <v>75863</v>
      </c>
      <c r="BG57" s="56">
        <v>86011.826086956527</v>
      </c>
      <c r="BH57" s="56">
        <v>87919.736720554269</v>
      </c>
      <c r="BI57" s="56">
        <v>88969.80138568129</v>
      </c>
      <c r="BJ57" s="56">
        <v>90651.724637681153</v>
      </c>
      <c r="BK57" s="56">
        <v>90482</v>
      </c>
      <c r="BL57" s="56">
        <v>89285.562067128398</v>
      </c>
      <c r="BM57" s="56">
        <v>90108.569247546358</v>
      </c>
      <c r="BN57" s="65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>
        <v>58068.017412935325</v>
      </c>
      <c r="CF57" s="56"/>
      <c r="CG57" s="56">
        <v>62111</v>
      </c>
      <c r="CH57" s="56">
        <v>67483.606060606064</v>
      </c>
      <c r="CI57" s="56">
        <v>68987.381930184798</v>
      </c>
      <c r="CJ57" s="56">
        <v>69653.721030042914</v>
      </c>
      <c r="CK57" s="56">
        <v>70007.78125</v>
      </c>
      <c r="CL57" s="56">
        <v>69543</v>
      </c>
      <c r="CM57" s="56">
        <v>70385.962210796919</v>
      </c>
      <c r="CN57" s="56">
        <v>71021.993113342891</v>
      </c>
      <c r="CO57" s="65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>
        <v>45367.995689655174</v>
      </c>
      <c r="DG57" s="56"/>
      <c r="DH57" s="56">
        <v>48605</v>
      </c>
      <c r="DI57" s="56">
        <v>52419.379844961237</v>
      </c>
      <c r="DJ57" s="56">
        <v>54695.250996015937</v>
      </c>
      <c r="DK57" s="56">
        <v>54319.095022624431</v>
      </c>
      <c r="DL57" s="56">
        <v>55835.801020408166</v>
      </c>
      <c r="DM57" s="56">
        <v>54426</v>
      </c>
      <c r="DN57" s="56">
        <v>55394.184121621627</v>
      </c>
      <c r="DO57" s="56">
        <v>56397.348556077901</v>
      </c>
      <c r="DP57" s="65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>
        <v>40673.78787878788</v>
      </c>
      <c r="EH57" s="56"/>
      <c r="EI57" s="56">
        <v>43734</v>
      </c>
      <c r="EJ57" s="56">
        <v>47237.67391304348</v>
      </c>
      <c r="EK57" s="56">
        <v>48383.122448979593</v>
      </c>
      <c r="EL57" s="56">
        <v>48289.295454545456</v>
      </c>
      <c r="EM57" s="56">
        <v>49732.323529411762</v>
      </c>
      <c r="EN57" s="56">
        <v>49318</v>
      </c>
      <c r="EO57" s="56">
        <v>50287.02127659574</v>
      </c>
      <c r="EP57" s="56">
        <v>48411.940298507463</v>
      </c>
    </row>
    <row r="58" spans="1:146">
      <c r="A58" s="56" t="s">
        <v>108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7">
        <v>71925.363150492267</v>
      </c>
      <c r="AD58" s="56"/>
      <c r="AE58" s="261">
        <v>76761</v>
      </c>
      <c r="AF58" s="56">
        <v>77943.901823632274</v>
      </c>
      <c r="AG58" s="56">
        <v>80004.891020910203</v>
      </c>
      <c r="AH58" s="56">
        <v>80402.916752049176</v>
      </c>
      <c r="AI58" s="56">
        <v>81053.542684462358</v>
      </c>
      <c r="AJ58" s="56">
        <v>83088</v>
      </c>
      <c r="AK58" s="56">
        <v>83964.05194430417</v>
      </c>
      <c r="AL58" s="56">
        <v>89727.106799183515</v>
      </c>
      <c r="AM58" s="65"/>
      <c r="AN58" s="57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>
        <v>87773.62</v>
      </c>
      <c r="BE58" s="56"/>
      <c r="BF58" s="56">
        <v>95494</v>
      </c>
      <c r="BG58" s="56">
        <v>97014.365577051372</v>
      </c>
      <c r="BH58" s="56">
        <v>100095.565807327</v>
      </c>
      <c r="BI58" s="56">
        <v>101370.07452966715</v>
      </c>
      <c r="BJ58" s="56">
        <v>101583.89067974772</v>
      </c>
      <c r="BK58" s="56">
        <v>104161</v>
      </c>
      <c r="BL58" s="56">
        <v>105871.78612716764</v>
      </c>
      <c r="BM58" s="56">
        <v>113767.89949641819</v>
      </c>
      <c r="BN58" s="65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>
        <v>71490.489910313903</v>
      </c>
      <c r="CF58" s="56"/>
      <c r="CG58" s="56">
        <v>75643</v>
      </c>
      <c r="CH58" s="56">
        <v>76114.199195171022</v>
      </c>
      <c r="CI58" s="56">
        <v>78089.00485908649</v>
      </c>
      <c r="CJ58" s="56">
        <v>78316.964946445965</v>
      </c>
      <c r="CK58" s="56">
        <v>78868.031853281849</v>
      </c>
      <c r="CL58" s="56">
        <v>81473</v>
      </c>
      <c r="CM58" s="56">
        <v>82255.382430897385</v>
      </c>
      <c r="CN58" s="56">
        <v>87775.771772612716</v>
      </c>
      <c r="CO58" s="65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>
        <v>56077.114930182601</v>
      </c>
      <c r="DG58" s="56"/>
      <c r="DH58" s="56">
        <v>60851</v>
      </c>
      <c r="DI58" s="56">
        <v>62190.213787085515</v>
      </c>
      <c r="DJ58" s="56">
        <v>64003.386597938144</v>
      </c>
      <c r="DK58" s="56">
        <v>64583.687845303866</v>
      </c>
      <c r="DL58" s="56">
        <v>65462.257884972169</v>
      </c>
      <c r="DM58" s="56">
        <v>67314</v>
      </c>
      <c r="DN58" s="56">
        <v>68575.794756131945</v>
      </c>
      <c r="DO58" s="56">
        <v>73411.500989166278</v>
      </c>
      <c r="DP58" s="65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>
        <v>45239.913043478264</v>
      </c>
      <c r="EH58" s="56"/>
      <c r="EI58" s="56">
        <v>48545</v>
      </c>
      <c r="EJ58" s="56">
        <v>47687.472972972973</v>
      </c>
      <c r="EK58" s="56">
        <v>53141.346666666665</v>
      </c>
      <c r="EL58" s="56">
        <v>55722.929824561405</v>
      </c>
      <c r="EM58" s="56">
        <v>54299.609375</v>
      </c>
      <c r="EN58" s="56">
        <v>55281</v>
      </c>
      <c r="EO58" s="56">
        <v>55938.827242524916</v>
      </c>
      <c r="EP58" s="56">
        <v>57741.90192926045</v>
      </c>
    </row>
    <row r="59" spans="1:146">
      <c r="A59" s="56" t="s">
        <v>109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7">
        <v>69748.918001885017</v>
      </c>
      <c r="AD59" s="56"/>
      <c r="AE59" s="261">
        <v>73953</v>
      </c>
      <c r="AF59" s="56">
        <v>75523.002938295787</v>
      </c>
      <c r="AG59" s="56">
        <v>84322.506849315076</v>
      </c>
      <c r="AH59" s="56">
        <v>83827.885964912275</v>
      </c>
      <c r="AI59" s="56">
        <v>85722.166988416982</v>
      </c>
      <c r="AJ59" s="56">
        <v>85566</v>
      </c>
      <c r="AK59" s="56">
        <v>87427.326478149102</v>
      </c>
      <c r="AL59" s="56">
        <v>89360.49968173138</v>
      </c>
      <c r="AM59" s="65"/>
      <c r="AN59" s="57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>
        <v>86809.79028132993</v>
      </c>
      <c r="BE59" s="56"/>
      <c r="BF59" s="56">
        <v>91097</v>
      </c>
      <c r="BG59" s="56">
        <v>91985.987212276217</v>
      </c>
      <c r="BH59" s="56">
        <v>102861.71317829458</v>
      </c>
      <c r="BI59" s="56">
        <v>102059.37368421053</v>
      </c>
      <c r="BJ59" s="56">
        <v>103356.71317829458</v>
      </c>
      <c r="BK59" s="56">
        <v>102888</v>
      </c>
      <c r="BL59" s="56">
        <v>105714.94897959183</v>
      </c>
      <c r="BM59" s="56">
        <v>107958.16326530612</v>
      </c>
      <c r="BN59" s="65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>
        <v>66382.55084745762</v>
      </c>
      <c r="CF59" s="56"/>
      <c r="CG59" s="56">
        <v>70308</v>
      </c>
      <c r="CH59" s="56">
        <v>71266.699724517908</v>
      </c>
      <c r="CI59" s="56">
        <v>81172.083333333328</v>
      </c>
      <c r="CJ59" s="56">
        <v>81381.131652661061</v>
      </c>
      <c r="CK59" s="56">
        <v>83407.721763085399</v>
      </c>
      <c r="CL59" s="56">
        <v>82701</v>
      </c>
      <c r="CM59" s="56">
        <v>85260.055045871559</v>
      </c>
      <c r="CN59" s="56">
        <v>87462.958257713239</v>
      </c>
      <c r="CO59" s="65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>
        <v>55075.275000000001</v>
      </c>
      <c r="DG59" s="56"/>
      <c r="DH59" s="56">
        <v>57405</v>
      </c>
      <c r="DI59" s="56">
        <v>59247.314285714288</v>
      </c>
      <c r="DJ59" s="56">
        <v>64972.342342342345</v>
      </c>
      <c r="DK59" s="56">
        <v>65618.628205128203</v>
      </c>
      <c r="DL59" s="56">
        <v>67689.379310344826</v>
      </c>
      <c r="DM59" s="56">
        <v>66943</v>
      </c>
      <c r="DN59" s="56">
        <v>68090.560344827594</v>
      </c>
      <c r="DO59" s="56">
        <v>69687.593123209168</v>
      </c>
      <c r="DP59" s="65"/>
      <c r="DQ59" s="56"/>
      <c r="DR59" s="56"/>
      <c r="DS59" s="56"/>
      <c r="DT59" s="56"/>
      <c r="DU59" s="56"/>
      <c r="DV59" s="56"/>
      <c r="DW59" s="56"/>
      <c r="DX59" s="56"/>
      <c r="DY59" s="56"/>
      <c r="DZ59" s="56"/>
      <c r="EA59" s="56"/>
      <c r="EB59" s="56"/>
      <c r="EC59" s="56"/>
      <c r="ED59" s="56"/>
      <c r="EE59" s="56"/>
      <c r="EF59" s="56"/>
      <c r="EG59" s="56">
        <v>43280</v>
      </c>
      <c r="EH59" s="56"/>
      <c r="EI59" s="56">
        <v>52350</v>
      </c>
      <c r="EJ59" s="56">
        <v>51957.5</v>
      </c>
      <c r="EK59" s="56">
        <v>54918.888888888891</v>
      </c>
      <c r="EL59" s="56">
        <v>59571.666666666664</v>
      </c>
      <c r="EM59" s="56">
        <v>57821.666666666664</v>
      </c>
      <c r="EN59" s="56">
        <v>51259</v>
      </c>
      <c r="EO59" s="56">
        <v>50139.545454545456</v>
      </c>
      <c r="EP59" s="56">
        <v>55498.8</v>
      </c>
    </row>
    <row r="60" spans="1:146">
      <c r="A60" s="56" t="s">
        <v>110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7">
        <v>80167.439452371764</v>
      </c>
      <c r="AD60" s="56"/>
      <c r="AE60" s="261">
        <v>87083</v>
      </c>
      <c r="AF60" s="56">
        <v>90829.89771317142</v>
      </c>
      <c r="AG60" s="56">
        <v>95011.696847635729</v>
      </c>
      <c r="AH60" s="56">
        <v>96762.36618444846</v>
      </c>
      <c r="AI60" s="56">
        <v>99784.209193751129</v>
      </c>
      <c r="AJ60" s="56">
        <v>101026</v>
      </c>
      <c r="AK60" s="56">
        <v>93065.256576096028</v>
      </c>
      <c r="AL60" s="56">
        <v>94076.269191353087</v>
      </c>
      <c r="AM60" s="65"/>
      <c r="AN60" s="57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>
        <v>104543.68549222797</v>
      </c>
      <c r="BE60" s="56"/>
      <c r="BF60" s="56">
        <v>114300</v>
      </c>
      <c r="BG60" s="56">
        <v>119683.50492125984</v>
      </c>
      <c r="BH60" s="56">
        <v>125410.03073170732</v>
      </c>
      <c r="BI60" s="56">
        <v>127887.33217993079</v>
      </c>
      <c r="BJ60" s="56">
        <v>131715.0918114144</v>
      </c>
      <c r="BK60" s="56">
        <v>134794</v>
      </c>
      <c r="BL60" s="56">
        <v>124241.96568957232</v>
      </c>
      <c r="BM60" s="56">
        <v>126279.46922642575</v>
      </c>
      <c r="BN60" s="65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>
        <v>76611.035220994469</v>
      </c>
      <c r="CF60" s="56"/>
      <c r="CG60" s="56">
        <v>83419</v>
      </c>
      <c r="CH60" s="56">
        <v>86808.607250755289</v>
      </c>
      <c r="CI60" s="56">
        <v>90601.49040767386</v>
      </c>
      <c r="CJ60" s="56">
        <v>91312.953902888752</v>
      </c>
      <c r="CK60" s="56">
        <v>93816.073286052007</v>
      </c>
      <c r="CL60" s="56">
        <v>96126</v>
      </c>
      <c r="CM60" s="56">
        <v>88666.583969037471</v>
      </c>
      <c r="CN60" s="56">
        <v>90149.586883102747</v>
      </c>
      <c r="CO60" s="65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>
        <v>60356.101108033239</v>
      </c>
      <c r="DG60" s="56"/>
      <c r="DH60" s="56">
        <v>65760</v>
      </c>
      <c r="DI60" s="56">
        <v>68630.084353741491</v>
      </c>
      <c r="DJ60" s="56">
        <v>72016.654520917684</v>
      </c>
      <c r="DK60" s="56">
        <v>73148.08142857143</v>
      </c>
      <c r="DL60" s="56">
        <v>76168.018611309948</v>
      </c>
      <c r="DM60" s="56">
        <v>77622</v>
      </c>
      <c r="DN60" s="56">
        <v>71947.054696789535</v>
      </c>
      <c r="DO60" s="56">
        <v>73743.748828125012</v>
      </c>
      <c r="DP60" s="65"/>
      <c r="DQ60" s="56"/>
      <c r="DR60" s="56"/>
      <c r="DS60" s="56"/>
      <c r="DT60" s="56"/>
      <c r="DU60" s="56"/>
      <c r="DV60" s="56"/>
      <c r="DW60" s="56"/>
      <c r="DX60" s="56"/>
      <c r="DY60" s="56"/>
      <c r="DZ60" s="56"/>
      <c r="EA60" s="56"/>
      <c r="EB60" s="56"/>
      <c r="EC60" s="56"/>
      <c r="ED60" s="56"/>
      <c r="EE60" s="56"/>
      <c r="EF60" s="56"/>
      <c r="EG60" s="56">
        <v>41157.781395348837</v>
      </c>
      <c r="EH60" s="56"/>
      <c r="EI60" s="56">
        <v>46902</v>
      </c>
      <c r="EJ60" s="56">
        <v>49561.339449541287</v>
      </c>
      <c r="EK60" s="56">
        <v>53122.932394366195</v>
      </c>
      <c r="EL60" s="56">
        <v>50172.365448504985</v>
      </c>
      <c r="EM60" s="56">
        <v>51047.006944444445</v>
      </c>
      <c r="EN60" s="56">
        <v>54161</v>
      </c>
      <c r="EO60" s="56">
        <v>50187.526905829596</v>
      </c>
      <c r="EP60" s="56">
        <v>52167.926813471509</v>
      </c>
    </row>
    <row r="61" spans="1:146">
      <c r="A61" s="56" t="s">
        <v>111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7">
        <v>68570.070056397599</v>
      </c>
      <c r="AD61" s="56"/>
      <c r="AE61" s="261">
        <v>74413</v>
      </c>
      <c r="AF61" s="56">
        <v>75288.761372579887</v>
      </c>
      <c r="AG61" s="56">
        <v>80190.007962387201</v>
      </c>
      <c r="AH61" s="56">
        <v>82670.496727581805</v>
      </c>
      <c r="AI61" s="56">
        <v>87247.071416857987</v>
      </c>
      <c r="AJ61" s="56">
        <v>86541</v>
      </c>
      <c r="AK61" s="56">
        <v>71967.282851727738</v>
      </c>
      <c r="AL61" s="56">
        <v>72107.274900259465</v>
      </c>
      <c r="AM61" s="65"/>
      <c r="AN61" s="57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>
        <v>89543.70969544565</v>
      </c>
      <c r="BE61" s="56"/>
      <c r="BF61" s="56">
        <v>97437</v>
      </c>
      <c r="BG61" s="56">
        <v>99211.452933507171</v>
      </c>
      <c r="BH61" s="56">
        <v>106455.56562017498</v>
      </c>
      <c r="BI61" s="56">
        <v>109435.0419419707</v>
      </c>
      <c r="BJ61" s="56">
        <v>115079.93409818569</v>
      </c>
      <c r="BK61" s="56">
        <v>114316</v>
      </c>
      <c r="BL61" s="56">
        <v>94435.859025540994</v>
      </c>
      <c r="BM61" s="56">
        <v>94282.133014154882</v>
      </c>
      <c r="BN61" s="65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>
        <v>67339.492346141837</v>
      </c>
      <c r="CF61" s="56"/>
      <c r="CG61" s="56">
        <v>72937</v>
      </c>
      <c r="CH61" s="56">
        <v>74036.813882743358</v>
      </c>
      <c r="CI61" s="56">
        <v>79159.760235483001</v>
      </c>
      <c r="CJ61" s="56">
        <v>81649.363324764359</v>
      </c>
      <c r="CK61" s="56">
        <v>84903.009573304153</v>
      </c>
      <c r="CL61" s="56">
        <v>84403</v>
      </c>
      <c r="CM61" s="56">
        <v>70781.532140024923</v>
      </c>
      <c r="CN61" s="56">
        <v>70947.962826216579</v>
      </c>
      <c r="CO61" s="65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>
        <v>55505.735618826264</v>
      </c>
      <c r="DG61" s="56"/>
      <c r="DH61" s="56">
        <v>60303</v>
      </c>
      <c r="DI61" s="56">
        <v>61467.757806549889</v>
      </c>
      <c r="DJ61" s="56">
        <v>65321.935793004312</v>
      </c>
      <c r="DK61" s="56">
        <v>66564.452595936789</v>
      </c>
      <c r="DL61" s="56">
        <v>70275.456601639802</v>
      </c>
      <c r="DM61" s="56">
        <v>69660</v>
      </c>
      <c r="DN61" s="56">
        <v>58894.295200825865</v>
      </c>
      <c r="DO61" s="56">
        <v>59138.622362250884</v>
      </c>
      <c r="DP61" s="65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>
        <v>43248.36</v>
      </c>
      <c r="EH61" s="56"/>
      <c r="EI61" s="56">
        <v>46203</v>
      </c>
      <c r="EJ61" s="56">
        <v>47496.251533742332</v>
      </c>
      <c r="EK61" s="56">
        <v>51279.337349397589</v>
      </c>
      <c r="EL61" s="56">
        <v>51234.963855421687</v>
      </c>
      <c r="EM61" s="56">
        <v>55041.523560209425</v>
      </c>
      <c r="EN61" s="56">
        <v>50221</v>
      </c>
      <c r="EO61" s="56">
        <v>41795.911525423726</v>
      </c>
      <c r="EP61" s="56">
        <v>44688.236276849639</v>
      </c>
    </row>
    <row r="62" spans="1:146">
      <c r="A62" s="57" t="s">
        <v>112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>
        <v>69661.946571528024</v>
      </c>
      <c r="AD62" s="57"/>
      <c r="AE62" s="266">
        <v>72798</v>
      </c>
      <c r="AF62" s="57">
        <v>74922.369342583421</v>
      </c>
      <c r="AG62" s="57">
        <v>77306.841693173483</v>
      </c>
      <c r="AH62" s="57">
        <v>78935.880800804152</v>
      </c>
      <c r="AI62" s="57">
        <v>82094.142869127521</v>
      </c>
      <c r="AJ62" s="57">
        <v>81839</v>
      </c>
      <c r="AK62" s="57">
        <v>80856.065398054983</v>
      </c>
      <c r="AL62" s="57">
        <v>83268.369302086008</v>
      </c>
      <c r="AM62" s="65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>
        <v>98715.08783136378</v>
      </c>
      <c r="BE62" s="57"/>
      <c r="BF62" s="57">
        <v>103824</v>
      </c>
      <c r="BG62" s="57">
        <v>107139.58016476553</v>
      </c>
      <c r="BH62" s="57">
        <v>110964.38647189584</v>
      </c>
      <c r="BI62" s="57">
        <v>113239.14720000001</v>
      </c>
      <c r="BJ62" s="57">
        <v>116814.79578351164</v>
      </c>
      <c r="BK62" s="57">
        <v>117085</v>
      </c>
      <c r="BL62" s="57">
        <v>117001.20275402041</v>
      </c>
      <c r="BM62" s="57">
        <v>120405.60295299317</v>
      </c>
      <c r="BN62" s="65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>
        <v>71147.19786808794</v>
      </c>
      <c r="CF62" s="57"/>
      <c r="CG62" s="57">
        <v>75246</v>
      </c>
      <c r="CH62" s="57">
        <v>77594.782747603836</v>
      </c>
      <c r="CI62" s="57">
        <v>79642.816758747693</v>
      </c>
      <c r="CJ62" s="57">
        <v>81451.182075471705</v>
      </c>
      <c r="CK62" s="57">
        <v>84331.390678761338</v>
      </c>
      <c r="CL62" s="57">
        <v>83935</v>
      </c>
      <c r="CM62" s="57">
        <v>83682.598085226215</v>
      </c>
      <c r="CN62" s="57">
        <v>86366.029191641021</v>
      </c>
      <c r="CO62" s="65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>
        <v>58020.491082802546</v>
      </c>
      <c r="DG62" s="57"/>
      <c r="DH62" s="57">
        <v>60593</v>
      </c>
      <c r="DI62" s="57">
        <v>62592.263315380013</v>
      </c>
      <c r="DJ62" s="57">
        <v>63953.835767429046</v>
      </c>
      <c r="DK62" s="57">
        <v>64614.661916736521</v>
      </c>
      <c r="DL62" s="57">
        <v>67677.98831242873</v>
      </c>
      <c r="DM62" s="57">
        <v>67634</v>
      </c>
      <c r="DN62" s="57">
        <v>66177.882063368947</v>
      </c>
      <c r="DO62" s="57">
        <v>68402.474670097843</v>
      </c>
      <c r="DP62" s="65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>
        <v>42818.345744680853</v>
      </c>
      <c r="EH62" s="57"/>
      <c r="EI62" s="57">
        <v>46302</v>
      </c>
      <c r="EJ62" s="57">
        <v>47024.53551136364</v>
      </c>
      <c r="EK62" s="57">
        <v>48585.76162018592</v>
      </c>
      <c r="EL62" s="57">
        <v>48561.720238095237</v>
      </c>
      <c r="EM62" s="57">
        <v>49498.219737856591</v>
      </c>
      <c r="EN62" s="57">
        <v>50636</v>
      </c>
      <c r="EO62" s="57">
        <v>50814.869797006351</v>
      </c>
      <c r="EP62" s="57">
        <v>51260.853000674309</v>
      </c>
    </row>
    <row r="63" spans="1:146">
      <c r="A63" s="57" t="s">
        <v>113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>
        <v>65926.984678243112</v>
      </c>
      <c r="AD63" s="57"/>
      <c r="AE63" s="266">
        <v>72449</v>
      </c>
      <c r="AF63" s="57">
        <v>71281.745647969059</v>
      </c>
      <c r="AG63" s="57">
        <v>75642.463709677424</v>
      </c>
      <c r="AH63" s="57">
        <v>77724.898492462307</v>
      </c>
      <c r="AI63" s="57">
        <v>77451.750495049506</v>
      </c>
      <c r="AJ63" s="57">
        <v>77055</v>
      </c>
      <c r="AK63" s="57">
        <v>77209.459611772065</v>
      </c>
      <c r="AL63" s="57">
        <v>77964.235481812371</v>
      </c>
      <c r="AM63" s="65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>
        <v>79691.1889596603</v>
      </c>
      <c r="BE63" s="57"/>
      <c r="BF63" s="57">
        <v>89463</v>
      </c>
      <c r="BG63" s="57">
        <v>88618.030434782602</v>
      </c>
      <c r="BH63" s="57">
        <v>94272.36</v>
      </c>
      <c r="BI63" s="57">
        <v>96651.550588235288</v>
      </c>
      <c r="BJ63" s="57">
        <v>96485.530660377364</v>
      </c>
      <c r="BK63" s="57">
        <v>96659</v>
      </c>
      <c r="BL63" s="57">
        <v>96141.78004713275</v>
      </c>
      <c r="BM63" s="57">
        <v>96300.611673151754</v>
      </c>
      <c r="BN63" s="65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>
        <v>58923.048309178746</v>
      </c>
      <c r="CF63" s="57"/>
      <c r="CG63" s="57">
        <v>66204</v>
      </c>
      <c r="CH63" s="57">
        <v>65376.488789237665</v>
      </c>
      <c r="CI63" s="57">
        <v>69844.077922077922</v>
      </c>
      <c r="CJ63" s="57">
        <v>72807.805785123972</v>
      </c>
      <c r="CK63" s="57">
        <v>73095.937254901961</v>
      </c>
      <c r="CL63" s="57">
        <v>72822</v>
      </c>
      <c r="CM63" s="57">
        <v>73113.421404682274</v>
      </c>
      <c r="CN63" s="57">
        <v>72516.594742606787</v>
      </c>
      <c r="CO63" s="65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>
        <v>52782.399122807015</v>
      </c>
      <c r="DG63" s="57"/>
      <c r="DH63" s="57">
        <v>56512</v>
      </c>
      <c r="DI63" s="57">
        <v>56135.11328125</v>
      </c>
      <c r="DJ63" s="57">
        <v>60051.912350597609</v>
      </c>
      <c r="DK63" s="57">
        <v>60859.479338842975</v>
      </c>
      <c r="DL63" s="57">
        <v>60619.212500000001</v>
      </c>
      <c r="DM63" s="57">
        <v>60922</v>
      </c>
      <c r="DN63" s="57">
        <v>62152.197496522946</v>
      </c>
      <c r="DO63" s="57">
        <v>63545.296721311475</v>
      </c>
      <c r="DP63" s="65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>
        <v>40600</v>
      </c>
      <c r="EJ63" s="57">
        <v>44375</v>
      </c>
      <c r="EK63" s="57">
        <v>46695.947368421053</v>
      </c>
      <c r="EL63" s="57">
        <v>48592.42105263158</v>
      </c>
      <c r="EM63" s="57">
        <v>53911.090909090912</v>
      </c>
      <c r="EN63" s="57">
        <v>53966</v>
      </c>
      <c r="EO63" s="57">
        <v>55722.964285714283</v>
      </c>
      <c r="EP63" s="57">
        <v>62703.72</v>
      </c>
    </row>
    <row r="64" spans="1:146">
      <c r="A64" s="58" t="s">
        <v>114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>
        <v>57032.279126213594</v>
      </c>
      <c r="AD64" s="58"/>
      <c r="AE64" s="267">
        <v>62478</v>
      </c>
      <c r="AF64" s="58">
        <v>65617.34418604651</v>
      </c>
      <c r="AG64" s="58">
        <v>69164.748868778275</v>
      </c>
      <c r="AH64" s="58">
        <v>74154.175658720196</v>
      </c>
      <c r="AI64" s="58">
        <v>76387.256188118816</v>
      </c>
      <c r="AJ64" s="58">
        <v>73881</v>
      </c>
      <c r="AK64" s="58">
        <v>75296.67192742636</v>
      </c>
      <c r="AL64" s="58">
        <v>78881.076539101501</v>
      </c>
      <c r="AM64" s="67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>
        <v>69766.338403041824</v>
      </c>
      <c r="BE64" s="58"/>
      <c r="BF64" s="58">
        <v>76847</v>
      </c>
      <c r="BG64" s="58">
        <v>81961.842911877393</v>
      </c>
      <c r="BH64" s="58">
        <v>87954.687732342005</v>
      </c>
      <c r="BI64" s="58">
        <v>94918.02127659574</v>
      </c>
      <c r="BJ64" s="58">
        <v>97702.508333333331</v>
      </c>
      <c r="BK64" s="58">
        <v>94108</v>
      </c>
      <c r="BL64" s="58">
        <v>96467.225806451606</v>
      </c>
      <c r="BM64" s="58">
        <v>99836.506263498915</v>
      </c>
      <c r="BN64" s="67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>
        <v>59290.743961352659</v>
      </c>
      <c r="CF64" s="58"/>
      <c r="CG64" s="58">
        <v>64584</v>
      </c>
      <c r="CH64" s="58">
        <v>69034.950226244342</v>
      </c>
      <c r="CI64" s="58">
        <v>72358.05957446809</v>
      </c>
      <c r="CJ64" s="58">
        <v>77761.480349344973</v>
      </c>
      <c r="CK64" s="58">
        <v>80252.416309012871</v>
      </c>
      <c r="CL64" s="58">
        <v>77845</v>
      </c>
      <c r="CM64" s="58">
        <v>78473.004108463429</v>
      </c>
      <c r="CN64" s="58">
        <v>80953.747238179407</v>
      </c>
      <c r="CO64" s="67"/>
      <c r="CP64" s="58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58"/>
      <c r="DC64" s="58"/>
      <c r="DD64" s="58"/>
      <c r="DE64" s="58"/>
      <c r="DF64" s="58">
        <v>47815.851063829788</v>
      </c>
      <c r="DG64" s="58"/>
      <c r="DH64" s="58">
        <v>52082</v>
      </c>
      <c r="DI64" s="58">
        <v>53942.474308300392</v>
      </c>
      <c r="DJ64" s="58">
        <v>56305.077235772354</v>
      </c>
      <c r="DK64" s="58">
        <v>60088.130653266329</v>
      </c>
      <c r="DL64" s="58">
        <v>61290.810526315792</v>
      </c>
      <c r="DM64" s="58">
        <v>57531</v>
      </c>
      <c r="DN64" s="58">
        <v>57931.223316062169</v>
      </c>
      <c r="DO64" s="58">
        <v>60800.726166328597</v>
      </c>
      <c r="DP64" s="67"/>
      <c r="DQ64" s="58"/>
      <c r="DR64" s="58"/>
      <c r="DS64" s="58"/>
      <c r="DT64" s="58"/>
      <c r="DU64" s="58"/>
      <c r="DV64" s="58"/>
      <c r="DW64" s="58"/>
      <c r="DX64" s="58"/>
      <c r="DY64" s="58"/>
      <c r="DZ64" s="58"/>
      <c r="EA64" s="58"/>
      <c r="EB64" s="58"/>
      <c r="EC64" s="58"/>
      <c r="ED64" s="58"/>
      <c r="EE64" s="58"/>
      <c r="EF64" s="58"/>
      <c r="EG64" s="58">
        <v>27545</v>
      </c>
      <c r="EH64" s="58"/>
      <c r="EI64" s="58">
        <v>34242</v>
      </c>
      <c r="EJ64" s="58">
        <v>46832.666666666664</v>
      </c>
      <c r="EK64" s="58">
        <v>49180.5</v>
      </c>
      <c r="EL64" s="58">
        <v>49523.666666666664</v>
      </c>
      <c r="EM64" s="58">
        <v>36948.333333333336</v>
      </c>
      <c r="EN64" s="58">
        <v>46282</v>
      </c>
      <c r="EO64" s="58">
        <v>49308.789473684214</v>
      </c>
      <c r="EP64" s="58">
        <v>56161.965517241384</v>
      </c>
    </row>
    <row r="65" spans="1:146">
      <c r="A65" s="60" t="s">
        <v>115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>
        <v>61787.269565217393</v>
      </c>
      <c r="AD65" s="60"/>
      <c r="AE65" s="268">
        <v>66491</v>
      </c>
      <c r="AF65" s="60">
        <v>71409.777777777781</v>
      </c>
      <c r="AG65" s="60">
        <v>77851.135849056605</v>
      </c>
      <c r="AH65" s="60">
        <v>76408.618257261405</v>
      </c>
      <c r="AI65" s="60">
        <v>78435.904761904763</v>
      </c>
      <c r="AJ65" s="60">
        <v>80408</v>
      </c>
      <c r="AK65" s="60">
        <v>79485.126567844913</v>
      </c>
      <c r="AL65" s="60">
        <v>77452.464882943139</v>
      </c>
      <c r="AM65" s="68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>
        <v>72216.870370370365</v>
      </c>
      <c r="BE65" s="60"/>
      <c r="BF65" s="60">
        <v>78345</v>
      </c>
      <c r="BG65" s="60">
        <v>85607.087378640776</v>
      </c>
      <c r="BH65" s="60">
        <v>94927.733333333337</v>
      </c>
      <c r="BI65" s="60">
        <v>93627.827586206899</v>
      </c>
      <c r="BJ65" s="60">
        <v>96183.876543209873</v>
      </c>
      <c r="BK65" s="60">
        <v>99980</v>
      </c>
      <c r="BL65" s="60">
        <v>108082.19557195573</v>
      </c>
      <c r="BM65" s="60">
        <v>107288.77470355731</v>
      </c>
      <c r="BN65" s="68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>
        <v>57082.01470588235</v>
      </c>
      <c r="CF65" s="60"/>
      <c r="CG65" s="60">
        <v>62065</v>
      </c>
      <c r="CH65" s="60">
        <v>65808.102040816331</v>
      </c>
      <c r="CI65" s="60">
        <v>72174.14736842105</v>
      </c>
      <c r="CJ65" s="60">
        <v>74164.258426966291</v>
      </c>
      <c r="CK65" s="60">
        <v>75464.988636363632</v>
      </c>
      <c r="CL65" s="60">
        <v>76327</v>
      </c>
      <c r="CM65" s="60">
        <v>79586.747252747256</v>
      </c>
      <c r="CN65" s="60">
        <v>80692.766037735855</v>
      </c>
      <c r="CO65" s="68"/>
      <c r="CP65" s="60"/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>
        <v>45778.270833333336</v>
      </c>
      <c r="DG65" s="60"/>
      <c r="DH65" s="60">
        <v>53172</v>
      </c>
      <c r="DI65" s="60">
        <v>57125.807692307695</v>
      </c>
      <c r="DJ65" s="60">
        <v>59415.410714285717</v>
      </c>
      <c r="DK65" s="60">
        <v>56816.30909090909</v>
      </c>
      <c r="DL65" s="60">
        <v>59391.407407407409</v>
      </c>
      <c r="DM65" s="60">
        <v>59699</v>
      </c>
      <c r="DN65" s="60">
        <v>60450.415019762848</v>
      </c>
      <c r="DO65" s="60">
        <v>61465.783132530123</v>
      </c>
      <c r="DP65" s="68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>
        <v>42066.75</v>
      </c>
      <c r="EH65" s="60"/>
      <c r="EI65" s="60">
        <v>47858</v>
      </c>
      <c r="EJ65" s="60">
        <v>50085.75</v>
      </c>
      <c r="EK65" s="60">
        <v>53259.111111111109</v>
      </c>
      <c r="EL65" s="60">
        <v>54334</v>
      </c>
      <c r="EM65" s="60">
        <v>59968.125</v>
      </c>
      <c r="EN65" s="60">
        <v>56969</v>
      </c>
      <c r="EO65" s="60">
        <v>42463.05</v>
      </c>
      <c r="EP65" s="60">
        <v>47431.243902439026</v>
      </c>
    </row>
    <row r="67" spans="1:146">
      <c r="B67" s="17" t="s">
        <v>67</v>
      </c>
      <c r="AC67" s="55" t="s">
        <v>118</v>
      </c>
      <c r="AD67" s="55" t="s">
        <v>76</v>
      </c>
      <c r="AE67" s="55" t="s">
        <v>75</v>
      </c>
      <c r="AF67" s="55" t="s">
        <v>74</v>
      </c>
      <c r="AG67" s="55" t="s">
        <v>73</v>
      </c>
      <c r="AH67" s="55" t="s">
        <v>127</v>
      </c>
      <c r="AI67" s="55" t="s">
        <v>139</v>
      </c>
      <c r="AJ67" s="55" t="s">
        <v>130</v>
      </c>
      <c r="AK67" s="55" t="s">
        <v>141</v>
      </c>
      <c r="AL67" s="55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BD67" s="55" t="s">
        <v>118</v>
      </c>
      <c r="BE67" s="55" t="s">
        <v>76</v>
      </c>
      <c r="BF67" s="55" t="s">
        <v>75</v>
      </c>
      <c r="BG67" s="55" t="s">
        <v>74</v>
      </c>
      <c r="BH67" s="55" t="s">
        <v>73</v>
      </c>
      <c r="BI67" s="55" t="s">
        <v>128</v>
      </c>
      <c r="BJ67" s="55" t="s">
        <v>131</v>
      </c>
      <c r="BK67" s="55" t="s">
        <v>131</v>
      </c>
      <c r="BL67" s="55" t="s">
        <v>140</v>
      </c>
      <c r="BM67" s="55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CE67" s="55" t="s">
        <v>118</v>
      </c>
      <c r="CF67" s="55" t="s">
        <v>76</v>
      </c>
      <c r="CG67" s="55" t="s">
        <v>75</v>
      </c>
      <c r="CH67" s="55" t="s">
        <v>74</v>
      </c>
      <c r="CI67" s="55" t="s">
        <v>73</v>
      </c>
      <c r="CJ67" s="55" t="s">
        <v>128</v>
      </c>
      <c r="CK67" s="55" t="s">
        <v>131</v>
      </c>
      <c r="CL67" s="55" t="s">
        <v>131</v>
      </c>
      <c r="CM67" s="55" t="s">
        <v>140</v>
      </c>
      <c r="CN67" s="55"/>
      <c r="CO67" s="55"/>
      <c r="CP67" s="18"/>
      <c r="CQ67" s="18"/>
      <c r="CR67" s="18"/>
      <c r="CS67" s="18"/>
      <c r="CT67" s="18"/>
      <c r="CU67" s="18"/>
      <c r="CV67" s="18"/>
      <c r="CW67" s="18"/>
      <c r="CX67" s="18"/>
      <c r="CY67" s="18" t="s">
        <v>35</v>
      </c>
      <c r="CZ67" s="18"/>
      <c r="DA67" s="19"/>
      <c r="DB67" s="19"/>
      <c r="DC67" s="19"/>
      <c r="DD67" s="19"/>
      <c r="DE67" s="19"/>
      <c r="DF67" s="55" t="s">
        <v>118</v>
      </c>
      <c r="DG67" s="55" t="s">
        <v>76</v>
      </c>
      <c r="DH67" s="55" t="s">
        <v>75</v>
      </c>
      <c r="DI67" s="55" t="s">
        <v>74</v>
      </c>
      <c r="DJ67" s="55" t="s">
        <v>73</v>
      </c>
      <c r="DK67" s="55" t="s">
        <v>128</v>
      </c>
      <c r="DL67" s="55" t="s">
        <v>131</v>
      </c>
      <c r="DM67" s="55" t="s">
        <v>131</v>
      </c>
      <c r="DN67" s="55" t="s">
        <v>140</v>
      </c>
      <c r="DO67" s="55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G67" s="55" t="s">
        <v>118</v>
      </c>
      <c r="EH67" s="55" t="s">
        <v>76</v>
      </c>
      <c r="EI67" s="55" t="s">
        <v>75</v>
      </c>
      <c r="EJ67" s="55" t="s">
        <v>74</v>
      </c>
      <c r="EK67" s="55" t="s">
        <v>73</v>
      </c>
      <c r="EL67" s="55" t="s">
        <v>128</v>
      </c>
      <c r="EM67" s="55" t="s">
        <v>131</v>
      </c>
      <c r="EN67" s="55" t="s">
        <v>131</v>
      </c>
      <c r="EO67" s="55" t="s">
        <v>140</v>
      </c>
      <c r="EP67" s="55"/>
    </row>
    <row r="68" spans="1:146">
      <c r="B68" s="20" t="s">
        <v>116</v>
      </c>
      <c r="AF68" s="33" t="s">
        <v>143</v>
      </c>
      <c r="BG68" s="33" t="s">
        <v>142</v>
      </c>
      <c r="BL68" s="33" t="s">
        <v>144</v>
      </c>
    </row>
  </sheetData>
  <phoneticPr fontId="0" type="noConversion"/>
  <pageMargins left="0.5" right="0.5" top="0.5" bottom="0.55000000000000004" header="0.5" footer="0.5"/>
  <pageSetup scale="70" fitToWidth="6" orientation="landscape" verticalDpi="300" r:id="rId1"/>
  <headerFooter alignWithMargins="0">
    <oddFooter>&amp;LSREB Fact Book 1996/1997&amp;CUPDATE&amp;R&amp;D</oddFooter>
  </headerFooter>
  <colBreaks count="5" manualBreakCount="5">
    <brk id="16" max="26" man="1"/>
    <brk id="38" max="26" man="1"/>
    <brk id="65" max="26" man="1"/>
    <brk id="92" max="26" man="1"/>
    <brk id="119" max="26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K67"/>
  <sheetViews>
    <sheetView topLeftCell="A34" workbookViewId="0">
      <selection activeCell="A69" sqref="A69"/>
    </sheetView>
  </sheetViews>
  <sheetFormatPr defaultRowHeight="12.75"/>
  <cols>
    <col min="1" max="1" width="17.5703125" style="10" customWidth="1"/>
    <col min="2" max="2" width="7.7109375" style="4" customWidth="1"/>
    <col min="3" max="7" width="9.5703125" style="4" customWidth="1"/>
    <col min="8" max="16384" width="9.140625" style="4"/>
  </cols>
  <sheetData>
    <row r="1" spans="1:9">
      <c r="A1" s="85" t="s">
        <v>150</v>
      </c>
      <c r="B1" s="3"/>
      <c r="C1" s="3"/>
      <c r="D1" s="3"/>
      <c r="E1" s="3"/>
      <c r="F1" s="3"/>
      <c r="G1" s="3"/>
      <c r="H1" s="288"/>
      <c r="I1" s="288"/>
    </row>
    <row r="2" spans="1:9">
      <c r="A2" s="85"/>
      <c r="B2" s="277" t="s">
        <v>69</v>
      </c>
      <c r="C2" s="277" t="s">
        <v>70</v>
      </c>
      <c r="D2" s="277" t="s">
        <v>72</v>
      </c>
      <c r="E2" s="277" t="s">
        <v>77</v>
      </c>
      <c r="F2" s="277" t="s">
        <v>126</v>
      </c>
      <c r="G2" s="277" t="s">
        <v>132</v>
      </c>
      <c r="H2" s="119" t="s">
        <v>138</v>
      </c>
      <c r="I2" s="119" t="s">
        <v>146</v>
      </c>
    </row>
    <row r="3" spans="1:9">
      <c r="A3" s="58" t="s">
        <v>117</v>
      </c>
      <c r="B3" s="86">
        <f>+'Salary DATA'!AE6*($I$65/$B$65)</f>
        <v>81947.109582309582</v>
      </c>
      <c r="C3" s="86">
        <f>+'Salary DATA'!AF6*($I$65/$C$65)</f>
        <v>82475.145131219746</v>
      </c>
      <c r="D3" s="86">
        <f>+'Salary DATA'!AG6*($I$65/$D$65)</f>
        <v>80707.957207776955</v>
      </c>
      <c r="E3" s="86"/>
      <c r="F3" s="86"/>
      <c r="G3" s="86">
        <f>+'Salary DATA'!AJ6*($I$65/$G$65)</f>
        <v>82221.202301903482</v>
      </c>
      <c r="H3" s="86">
        <f>+'Salary DATA'!AK6*($I$65/$H$65)</f>
        <v>79532.759153025676</v>
      </c>
      <c r="I3" s="86">
        <f>+'Salary DATA'!AL6*($I$65/$I$65)</f>
        <v>79293.426481416944</v>
      </c>
    </row>
    <row r="4" spans="1:9">
      <c r="A4" s="56" t="s">
        <v>78</v>
      </c>
      <c r="B4" s="15">
        <f>+'Salary DATA'!AE7*($I$65/$B$65)</f>
        <v>85814.423587223573</v>
      </c>
      <c r="C4" s="15">
        <f>+'Salary DATA'!AF7*($I$65/$C$65)</f>
        <v>87465.48284471473</v>
      </c>
      <c r="D4" s="15">
        <f>+'Salary DATA'!AG7*($I$65/$D$65)</f>
        <v>85017.034715949558</v>
      </c>
      <c r="E4" s="15"/>
      <c r="F4" s="15"/>
      <c r="G4" s="15">
        <f>+'Salary DATA'!AJ7*($I$65/$G$65)</f>
        <v>86072.138114209825</v>
      </c>
      <c r="H4" s="15">
        <f>+'Salary DATA'!AK7*($I$65/$H$65)</f>
        <v>83909.392758226022</v>
      </c>
      <c r="I4" s="15">
        <f>+'Salary DATA'!AL7*($I$65/$I$65)</f>
        <v>84353.55215354063</v>
      </c>
    </row>
    <row r="5" spans="1:9">
      <c r="A5" s="56" t="s">
        <v>92</v>
      </c>
      <c r="B5" s="15">
        <f>+'Salary DATA'!AE8*($I$65/$B$65)</f>
        <v>79895.791646191647</v>
      </c>
      <c r="C5" s="15">
        <f>+'Salary DATA'!AF8*($I$65/$C$65)</f>
        <v>80337.587467338395</v>
      </c>
      <c r="D5" s="15">
        <f>+'Salary DATA'!AG8*($I$65/$D$65)</f>
        <v>78644.524898705378</v>
      </c>
      <c r="E5" s="15"/>
      <c r="F5" s="15"/>
      <c r="G5" s="15">
        <f>+'Salary DATA'!AJ8*($I$65/$G$65)</f>
        <v>80097.189907038512</v>
      </c>
      <c r="H5" s="15">
        <f>+'Salary DATA'!AK8*($I$65/$H$65)</f>
        <v>79040.010523566714</v>
      </c>
      <c r="I5" s="15">
        <f>+'Salary DATA'!AL8*($I$65/$I$65)</f>
        <v>79172.086405640424</v>
      </c>
    </row>
    <row r="6" spans="1:9">
      <c r="A6" s="56" t="s">
        <v>105</v>
      </c>
      <c r="B6" s="15">
        <f>+'Salary DATA'!AE9*($I$65/$B$65)</f>
        <v>86991.032923832914</v>
      </c>
      <c r="C6" s="15">
        <f>+'Salary DATA'!AF9*($I$65/$C$65)</f>
        <v>87060.137394299512</v>
      </c>
      <c r="D6" s="15">
        <f>+'Salary DATA'!AG9*($I$65/$D$65)</f>
        <v>86285.507845053871</v>
      </c>
      <c r="E6" s="15"/>
      <c r="F6" s="15"/>
      <c r="G6" s="15">
        <f>+'Salary DATA'!AJ9*($I$65/$G$65)</f>
        <v>89114.418769366966</v>
      </c>
      <c r="H6" s="15">
        <f>+'Salary DATA'!AK9*($I$65/$H$65)</f>
        <v>81309.7176591733</v>
      </c>
      <c r="I6" s="15">
        <f>+'Salary DATA'!AL9*($I$65/$I$65)</f>
        <v>81797.271625880065</v>
      </c>
    </row>
    <row r="7" spans="1:9">
      <c r="A7" s="17" t="s">
        <v>37</v>
      </c>
      <c r="B7" s="15">
        <f>+'Salary DATA'!AE10*($I$65/$B$65)</f>
        <v>78727.669210203909</v>
      </c>
      <c r="C7" s="15">
        <f>+'Salary DATA'!AF10*($I$65/$C$65)</f>
        <v>79912.850650306951</v>
      </c>
      <c r="D7" s="15">
        <f>+'Salary DATA'!AG10*($I$65/$D$65)</f>
        <v>77510.327791907213</v>
      </c>
      <c r="E7" s="15"/>
      <c r="F7" s="15"/>
      <c r="G7" s="15">
        <f>+'Salary DATA'!AJ10*($I$65/$G$65)</f>
        <v>77679.89260529913</v>
      </c>
      <c r="H7" s="15">
        <f>+'Salary DATA'!AK10*($I$65/$H$65)</f>
        <v>75983.358807174998</v>
      </c>
      <c r="I7" s="15">
        <f>+'Salary DATA'!AL10*($I$65/$I$65)</f>
        <v>77028.697265919691</v>
      </c>
    </row>
    <row r="8" spans="1:9">
      <c r="A8" s="18"/>
      <c r="B8" s="15"/>
      <c r="C8" s="15"/>
      <c r="D8" s="15"/>
      <c r="E8" s="15"/>
      <c r="F8" s="15"/>
      <c r="G8" s="15"/>
      <c r="H8" s="15"/>
      <c r="I8" s="15"/>
    </row>
    <row r="9" spans="1:9">
      <c r="A9" s="17" t="s">
        <v>17</v>
      </c>
      <c r="B9" s="15">
        <f>+'Salary DATA'!AE12*($I$65/$B$65)</f>
        <v>78839.551973694019</v>
      </c>
      <c r="C9" s="15">
        <f>+'Salary DATA'!AF12*($I$65/$C$65)</f>
        <v>80594.333246566122</v>
      </c>
      <c r="D9" s="15">
        <f>+'Salary DATA'!AG12*($I$65/$D$65)</f>
        <v>75931.667004577263</v>
      </c>
      <c r="E9" s="15"/>
      <c r="F9" s="15"/>
      <c r="G9" s="15">
        <f>+'Salary DATA'!AJ12*($I$65/$G$65)</f>
        <v>77948.632029624045</v>
      </c>
      <c r="H9" s="15">
        <f>+'Salary DATA'!AK12*($I$65/$H$65)</f>
        <v>75248.686697420315</v>
      </c>
      <c r="I9" s="15">
        <f>+'Salary DATA'!AL12*($I$65/$I$65)</f>
        <v>81264.435337912902</v>
      </c>
    </row>
    <row r="10" spans="1:9">
      <c r="A10" s="17" t="s">
        <v>18</v>
      </c>
      <c r="B10" s="15">
        <f>+'Salary DATA'!AE13*($I$65/$B$65)</f>
        <v>67276.481584303358</v>
      </c>
      <c r="C10" s="15">
        <f>+'Salary DATA'!AF13*($I$65/$C$65)</f>
        <v>67881.319646497737</v>
      </c>
      <c r="D10" s="15">
        <f>+'Salary DATA'!AG13*($I$65/$D$65)</f>
        <v>65445.834400554435</v>
      </c>
      <c r="E10" s="15"/>
      <c r="F10" s="15"/>
      <c r="G10" s="15">
        <f>+'Salary DATA'!AJ13*($I$65/$G$65)</f>
        <v>64867.292818284164</v>
      </c>
      <c r="H10" s="15">
        <f>+'Salary DATA'!AK13*($I$65/$H$65)</f>
        <v>62902.76368981952</v>
      </c>
      <c r="I10" s="15">
        <f>+'Salary DATA'!AL13*($I$65/$I$65)</f>
        <v>65173.130035855625</v>
      </c>
    </row>
    <row r="11" spans="1:9">
      <c r="A11" s="17" t="s">
        <v>36</v>
      </c>
      <c r="B11" s="15">
        <f>+'Salary DATA'!AE14*($I$65/$B$65)</f>
        <v>95422.019225671524</v>
      </c>
      <c r="C11" s="15">
        <f>+'Salary DATA'!AF14*($I$65/$C$65)</f>
        <v>97081.294042094378</v>
      </c>
      <c r="D11" s="15">
        <f>+'Salary DATA'!AG14*($I$65/$D$65)</f>
        <v>95620.486519228303</v>
      </c>
      <c r="E11" s="15"/>
      <c r="F11" s="15"/>
      <c r="G11" s="15">
        <f>+'Salary DATA'!AJ14*($I$65/$G$65)</f>
        <v>100853.16367364104</v>
      </c>
      <c r="H11" s="15">
        <f>+'Salary DATA'!AK14*($I$65/$H$65)</f>
        <v>103124.66577553423</v>
      </c>
      <c r="I11" s="15">
        <f>+'Salary DATA'!AL14*($I$65/$I$65)</f>
        <v>100240.80421957593</v>
      </c>
    </row>
    <row r="12" spans="1:9">
      <c r="A12" s="17" t="s">
        <v>19</v>
      </c>
      <c r="B12" s="15">
        <f>+'Salary DATA'!AE15*($I$65/$B$65)</f>
        <v>83639.026597038188</v>
      </c>
      <c r="C12" s="15">
        <f>+'Salary DATA'!AF15*($I$65/$C$65)</f>
        <v>82855.926869011077</v>
      </c>
      <c r="D12" s="15">
        <f>+'Salary DATA'!AG15*($I$65/$D$65)</f>
        <v>79576.156250358268</v>
      </c>
      <c r="E12" s="15"/>
      <c r="F12" s="15"/>
      <c r="G12" s="15">
        <f>+'Salary DATA'!AJ15*($I$65/$G$65)</f>
        <v>82478.213712566692</v>
      </c>
      <c r="H12" s="15">
        <f>+'Salary DATA'!AK15*($I$65/$H$65)</f>
        <v>79690.808494155659</v>
      </c>
      <c r="I12" s="15">
        <f>+'Salary DATA'!AL15*($I$65/$I$65)</f>
        <v>81168.84267762462</v>
      </c>
    </row>
    <row r="13" spans="1:9">
      <c r="A13" s="17" t="s">
        <v>20</v>
      </c>
      <c r="B13" s="15">
        <f>+'Salary DATA'!AE16*($I$65/$B$65)</f>
        <v>80117.992047764797</v>
      </c>
      <c r="C13" s="15">
        <f>+'Salary DATA'!AF16*($I$65/$C$65)</f>
        <v>78934.619351224552</v>
      </c>
      <c r="D13" s="15">
        <f>+'Salary DATA'!AG16*($I$65/$D$65)</f>
        <v>78153.262579539238</v>
      </c>
      <c r="E13" s="15"/>
      <c r="F13" s="15"/>
      <c r="G13" s="15">
        <f>+'Salary DATA'!AJ16*($I$65/$G$65)</f>
        <v>74989.624573306224</v>
      </c>
      <c r="H13" s="15">
        <f>+'Salary DATA'!AK16*($I$65/$H$65)</f>
        <v>75079.283027309371</v>
      </c>
      <c r="I13" s="15">
        <f>+'Salary DATA'!AL16*($I$65/$I$65)</f>
        <v>73967.862507183352</v>
      </c>
    </row>
    <row r="14" spans="1:9">
      <c r="A14" s="17" t="s">
        <v>21</v>
      </c>
      <c r="B14" s="15">
        <f>+'Salary DATA'!AE17*($I$65/$B$65)</f>
        <v>74092.543792051656</v>
      </c>
      <c r="C14" s="15">
        <f>+'Salary DATA'!AF17*($I$65/$C$65)</f>
        <v>75652.374891421525</v>
      </c>
      <c r="D14" s="15">
        <f>+'Salary DATA'!AG17*($I$65/$D$65)</f>
        <v>72761.337657758573</v>
      </c>
      <c r="E14" s="15"/>
      <c r="F14" s="15"/>
      <c r="G14" s="15">
        <f>+'Salary DATA'!AJ17*($I$65/$G$65)</f>
        <v>72443.973708436635</v>
      </c>
      <c r="H14" s="15">
        <f>+'Salary DATA'!AK17*($I$65/$H$65)</f>
        <v>71103.10474979326</v>
      </c>
      <c r="I14" s="15">
        <f>+'Salary DATA'!AL17*($I$65/$I$65)</f>
        <v>72233.325625100479</v>
      </c>
    </row>
    <row r="15" spans="1:9">
      <c r="A15" s="17" t="s">
        <v>22</v>
      </c>
      <c r="B15" s="15">
        <f>+'Salary DATA'!AE18*($I$65/$B$65)</f>
        <v>67256.279237260605</v>
      </c>
      <c r="C15" s="15">
        <f>+'Salary DATA'!AF18*($I$65/$C$65)</f>
        <v>70623.765549412448</v>
      </c>
      <c r="D15" s="15">
        <f>+'Salary DATA'!AG18*($I$65/$D$65)</f>
        <v>68836.539016172901</v>
      </c>
      <c r="E15" s="15"/>
      <c r="F15" s="15"/>
      <c r="G15" s="15">
        <f>+'Salary DATA'!AJ18*($I$65/$G$65)</f>
        <v>67828.591064089007</v>
      </c>
      <c r="H15" s="15">
        <f>+'Salary DATA'!AK18*($I$65/$H$65)</f>
        <v>64696.951711546193</v>
      </c>
      <c r="I15" s="15">
        <f>+'Salary DATA'!AL18*($I$65/$I$65)</f>
        <v>65404.057748216532</v>
      </c>
    </row>
    <row r="16" spans="1:9">
      <c r="A16" s="17" t="s">
        <v>23</v>
      </c>
      <c r="B16" s="15">
        <f>+'Salary DATA'!AE19*($I$65/$B$65)</f>
        <v>87711.519296143946</v>
      </c>
      <c r="C16" s="15">
        <f>+'Salary DATA'!AF19*($I$65/$C$65)</f>
        <v>86631.378981511836</v>
      </c>
      <c r="D16" s="15">
        <f>+'Salary DATA'!AG19*($I$65/$D$65)</f>
        <v>85619.036698093609</v>
      </c>
      <c r="E16" s="15"/>
      <c r="F16" s="15"/>
      <c r="G16" s="15">
        <f>+'Salary DATA'!AJ19*($I$65/$G$65)</f>
        <v>83991.493873248139</v>
      </c>
      <c r="H16" s="15">
        <f>+'Salary DATA'!AK19*($I$65/$H$65)</f>
        <v>78696.947658912526</v>
      </c>
      <c r="I16" s="15">
        <f>+'Salary DATA'!AL19*($I$65/$I$65)</f>
        <v>79109.908691490098</v>
      </c>
    </row>
    <row r="17" spans="1:9">
      <c r="A17" s="17" t="s">
        <v>24</v>
      </c>
      <c r="B17" s="15">
        <f>+'Salary DATA'!AE20*($I$65/$B$65)</f>
        <v>68794.663594451049</v>
      </c>
      <c r="C17" s="15">
        <f>+'Salary DATA'!AF20*($I$65/$C$65)</f>
        <v>70263.095841196628</v>
      </c>
      <c r="D17" s="15">
        <f>+'Salary DATA'!AG20*($I$65/$D$65)</f>
        <v>66651.381239987808</v>
      </c>
      <c r="E17" s="15"/>
      <c r="F17" s="15"/>
      <c r="G17" s="15">
        <f>+'Salary DATA'!AJ20*($I$65/$G$65)</f>
        <v>66861.032366123633</v>
      </c>
      <c r="H17" s="15">
        <f>+'Salary DATA'!AK20*($I$65/$H$65)</f>
        <v>65490.138344636514</v>
      </c>
      <c r="I17" s="15">
        <f>+'Salary DATA'!AL20*($I$65/$I$65)</f>
        <v>66022.881426274194</v>
      </c>
    </row>
    <row r="18" spans="1:9">
      <c r="A18" s="17" t="s">
        <v>25</v>
      </c>
      <c r="B18" s="15">
        <f>+'Salary DATA'!AE21*($I$65/$B$65)</f>
        <v>83215.041257317745</v>
      </c>
      <c r="C18" s="15">
        <f>+'Salary DATA'!AF21*($I$65/$C$65)</f>
        <v>86061.881274469095</v>
      </c>
      <c r="D18" s="15">
        <f>+'Salary DATA'!AG21*($I$65/$D$65)</f>
        <v>84303.22899906394</v>
      </c>
      <c r="E18" s="15"/>
      <c r="F18" s="15"/>
      <c r="G18" s="15">
        <f>+'Salary DATA'!AJ21*($I$65/$G$65)</f>
        <v>81926.698029612249</v>
      </c>
      <c r="H18" s="15">
        <f>+'Salary DATA'!AK21*($I$65/$H$65)</f>
        <v>78907.427470911949</v>
      </c>
      <c r="I18" s="15">
        <f>+'Salary DATA'!AL21*($I$65/$I$65)</f>
        <v>78318.215206434979</v>
      </c>
    </row>
    <row r="19" spans="1:9">
      <c r="A19" s="17" t="s">
        <v>26</v>
      </c>
      <c r="B19" s="15">
        <f>+'Salary DATA'!AE22*($I$65/$B$65)</f>
        <v>72590.455230450112</v>
      </c>
      <c r="C19" s="15">
        <f>+'Salary DATA'!AF22*($I$65/$C$65)</f>
        <v>72641.022592633351</v>
      </c>
      <c r="D19" s="15">
        <f>+'Salary DATA'!AG22*($I$65/$D$65)</f>
        <v>70910.41826059857</v>
      </c>
      <c r="E19" s="15"/>
      <c r="F19" s="15"/>
      <c r="G19" s="15">
        <f>+'Salary DATA'!AJ22*($I$65/$G$65)</f>
        <v>70835.926910801485</v>
      </c>
      <c r="H19" s="15">
        <f>+'Salary DATA'!AK22*($I$65/$H$65)</f>
        <v>70545.934627691808</v>
      </c>
      <c r="I19" s="15">
        <f>+'Salary DATA'!AL22*($I$65/$I$65)</f>
        <v>71113.757485745577</v>
      </c>
    </row>
    <row r="20" spans="1:9">
      <c r="A20" s="17" t="s">
        <v>27</v>
      </c>
      <c r="B20" s="15">
        <f>+'Salary DATA'!AE23*($I$65/$B$65)</f>
        <v>76126.130220100778</v>
      </c>
      <c r="C20" s="15">
        <f>+'Salary DATA'!AF23*($I$65/$C$65)</f>
        <v>77092.289799943377</v>
      </c>
      <c r="D20" s="15">
        <f>+'Salary DATA'!AG23*($I$65/$D$65)</f>
        <v>73589.798759530706</v>
      </c>
      <c r="E20" s="15"/>
      <c r="F20" s="15"/>
      <c r="G20" s="15">
        <f>+'Salary DATA'!AJ23*($I$65/$G$65)</f>
        <v>73965.936246726065</v>
      </c>
      <c r="H20" s="15">
        <f>+'Salary DATA'!AK23*($I$65/$H$65)</f>
        <v>76085.168757208638</v>
      </c>
      <c r="I20" s="15">
        <f>+'Salary DATA'!AL23*($I$65/$I$65)</f>
        <v>75515.35156604198</v>
      </c>
    </row>
    <row r="21" spans="1:9">
      <c r="A21" s="17" t="s">
        <v>28</v>
      </c>
      <c r="B21" s="15">
        <f>+'Salary DATA'!AE24*($I$65/$B$65)</f>
        <v>72753.202177706218</v>
      </c>
      <c r="C21" s="15">
        <f>+'Salary DATA'!AF24*($I$65/$C$65)</f>
        <v>74199.488466253068</v>
      </c>
      <c r="D21" s="15">
        <f>+'Salary DATA'!AG24*($I$65/$D$65)</f>
        <v>70347.444015411762</v>
      </c>
      <c r="E21" s="15"/>
      <c r="F21" s="15"/>
      <c r="G21" s="15">
        <f>+'Salary DATA'!AJ24*($I$65/$G$65)</f>
        <v>73123.851023826879</v>
      </c>
      <c r="H21" s="15">
        <f>+'Salary DATA'!AK24*($I$65/$H$65)</f>
        <v>71791.71424535758</v>
      </c>
      <c r="I21" s="15">
        <f>+'Salary DATA'!AL24*($I$65/$I$65)</f>
        <v>72708.693360899328</v>
      </c>
    </row>
    <row r="22" spans="1:9">
      <c r="A22" s="17" t="s">
        <v>29</v>
      </c>
      <c r="B22" s="15">
        <f>+'Salary DATA'!AE25*($I$65/$B$65)</f>
        <v>79062.93616742063</v>
      </c>
      <c r="C22" s="15">
        <f>+'Salary DATA'!AF25*($I$65/$C$65)</f>
        <v>80911.304388401652</v>
      </c>
      <c r="D22" s="15">
        <f>+'Salary DATA'!AG25*($I$65/$D$65)</f>
        <v>79307.824230125625</v>
      </c>
      <c r="E22" s="15"/>
      <c r="F22" s="15"/>
      <c r="G22" s="15">
        <f>+'Salary DATA'!AJ25*($I$65/$G$65)</f>
        <v>80365.548193187802</v>
      </c>
      <c r="H22" s="15">
        <f>+'Salary DATA'!AK25*($I$65/$H$65)</f>
        <v>80014.954181490539</v>
      </c>
      <c r="I22" s="15">
        <f>+'Salary DATA'!AL25*($I$65/$I$65)</f>
        <v>80368.270056098787</v>
      </c>
    </row>
    <row r="23" spans="1:9">
      <c r="A23" s="17" t="s">
        <v>30</v>
      </c>
      <c r="B23" s="15">
        <f>+'Salary DATA'!AE26*($I$65/$B$65)</f>
        <v>88384.470914812322</v>
      </c>
      <c r="C23" s="15">
        <f>+'Salary DATA'!AF26*($I$65/$C$65)</f>
        <v>89409.742765230098</v>
      </c>
      <c r="D23" s="15">
        <f>+'Salary DATA'!AG26*($I$65/$D$65)</f>
        <v>85413.166868477085</v>
      </c>
      <c r="E23" s="15"/>
      <c r="F23" s="15"/>
      <c r="G23" s="15">
        <f>+'Salary DATA'!AJ26*($I$65/$G$65)</f>
        <v>85630.921945712747</v>
      </c>
      <c r="H23" s="15">
        <f>+'Salary DATA'!AK26*($I$65/$H$65)</f>
        <v>81266.522435373481</v>
      </c>
      <c r="I23" s="15">
        <f>+'Salary DATA'!AL26*($I$65/$I$65)</f>
        <v>87040.636021785991</v>
      </c>
    </row>
    <row r="24" spans="1:9">
      <c r="A24" s="49" t="s">
        <v>31</v>
      </c>
      <c r="B24" s="16">
        <f>+'Salary DATA'!AE27*($I$65/$B$65)</f>
        <v>67554.970423643288</v>
      </c>
      <c r="C24" s="16">
        <f>+'Salary DATA'!AF27*($I$65/$C$65)</f>
        <v>69532.804064131298</v>
      </c>
      <c r="D24" s="16">
        <f>+'Salary DATA'!AG27*($I$65/$D$65)</f>
        <v>68977.580570412829</v>
      </c>
      <c r="E24" s="16"/>
      <c r="F24" s="16"/>
      <c r="G24" s="16">
        <f>+'Salary DATA'!AJ27*($I$65/$G$65)</f>
        <v>70035.131902854773</v>
      </c>
      <c r="H24" s="16">
        <f>+'Salary DATA'!AK27*($I$65/$H$65)</f>
        <v>69220.613191856144</v>
      </c>
      <c r="I24" s="16">
        <f>+'Salary DATA'!AL27*($I$65/$I$65)</f>
        <v>68673.164703980685</v>
      </c>
    </row>
    <row r="25" spans="1:9">
      <c r="A25" s="56"/>
      <c r="B25" s="15">
        <f>+'Salary DATA'!AE28*($I$65/$B$65)</f>
        <v>0</v>
      </c>
      <c r="C25" s="15">
        <f>+'Salary DATA'!AF28*($I$65/$C$65)</f>
        <v>0</v>
      </c>
      <c r="D25" s="15">
        <f>+'Salary DATA'!AG28*($I$65/$D$65)</f>
        <v>0</v>
      </c>
      <c r="E25" s="15"/>
      <c r="F25" s="15"/>
      <c r="G25" s="15">
        <f>+'Salary DATA'!AJ28*($I$65/$G$65)</f>
        <v>0</v>
      </c>
      <c r="H25" s="15">
        <f>+'Salary DATA'!AK28*($I$65/$H$65)</f>
        <v>0</v>
      </c>
      <c r="I25" s="15">
        <f>+'Salary DATA'!AL28*($I$65/$I$65)</f>
        <v>0</v>
      </c>
    </row>
    <row r="26" spans="1:9">
      <c r="A26" s="59" t="s">
        <v>79</v>
      </c>
      <c r="B26" s="15">
        <f>+'Salary DATA'!AE29*($I$65/$B$65)</f>
        <v>71960.279115479105</v>
      </c>
      <c r="C26" s="15">
        <f>+'Salary DATA'!AF29*($I$65/$C$65)</f>
        <v>71666.148250351645</v>
      </c>
      <c r="D26" s="15">
        <f>+'Salary DATA'!AG29*($I$65/$D$65)</f>
        <v>73124.30105673692</v>
      </c>
      <c r="E26" s="15"/>
      <c r="F26" s="15"/>
      <c r="G26" s="15">
        <f>+'Salary DATA'!AJ29*($I$65/$G$65)</f>
        <v>77474.748118636562</v>
      </c>
      <c r="H26" s="15">
        <f>+'Salary DATA'!AK29*($I$65/$H$65)</f>
        <v>78817.765889371993</v>
      </c>
      <c r="I26" s="15">
        <f>+'Salary DATA'!AL29*($I$65/$I$65)</f>
        <v>77178.297666596598</v>
      </c>
    </row>
    <row r="27" spans="1:9">
      <c r="A27" s="56" t="s">
        <v>80</v>
      </c>
      <c r="B27" s="15">
        <f>+'Salary DATA'!AE30*($I$65/$B$65)</f>
        <v>89694.364619164611</v>
      </c>
      <c r="C27" s="15">
        <f>+'Salary DATA'!AF30*($I$65/$C$65)</f>
        <v>91693.160798682744</v>
      </c>
      <c r="D27" s="15">
        <f>+'Salary DATA'!AG30*($I$65/$D$65)</f>
        <v>86612.700959036782</v>
      </c>
      <c r="E27" s="15"/>
      <c r="F27" s="15"/>
      <c r="G27" s="15">
        <f>+'Salary DATA'!AJ30*($I$65/$G$65)</f>
        <v>87282.018592297463</v>
      </c>
      <c r="H27" s="15">
        <f>+'Salary DATA'!AK30*($I$65/$H$65)</f>
        <v>86336.157457361362</v>
      </c>
      <c r="I27" s="15">
        <f>+'Salary DATA'!AL30*($I$65/$I$65)</f>
        <v>85569.770404491137</v>
      </c>
    </row>
    <row r="28" spans="1:9">
      <c r="A28" s="56" t="s">
        <v>81</v>
      </c>
      <c r="B28" s="15">
        <f>+'Salary DATA'!AE31*($I$65/$B$65)</f>
        <v>93943.933169533164</v>
      </c>
      <c r="C28" s="15">
        <f>+'Salary DATA'!AF31*($I$65/$C$65)</f>
        <v>98098.75923521824</v>
      </c>
      <c r="D28" s="15">
        <f>+'Salary DATA'!AG31*($I$65/$D$65)</f>
        <v>95489.249504101535</v>
      </c>
      <c r="E28" s="15"/>
      <c r="F28" s="15"/>
      <c r="G28" s="15">
        <f>+'Salary DATA'!AJ31*($I$65/$G$65)</f>
        <v>97504.991589198748</v>
      </c>
      <c r="H28" s="15">
        <f>+'Salary DATA'!AK31*($I$65/$H$65)</f>
        <v>96747.152817118345</v>
      </c>
      <c r="I28" s="15">
        <f>+'Salary DATA'!AL31*($I$65/$I$65)</f>
        <v>96373.652992633506</v>
      </c>
    </row>
    <row r="29" spans="1:9">
      <c r="A29" s="56" t="s">
        <v>82</v>
      </c>
      <c r="B29" s="15">
        <f>+'Salary DATA'!AE32*($I$65/$B$65)</f>
        <v>77200.495331695318</v>
      </c>
      <c r="C29" s="15">
        <f>+'Salary DATA'!AF32*($I$65/$C$65)</f>
        <v>79465.944267384577</v>
      </c>
      <c r="D29" s="15">
        <f>+'Salary DATA'!AG32*($I$65/$D$65)</f>
        <v>77506.93211687381</v>
      </c>
      <c r="E29" s="15"/>
      <c r="F29" s="15"/>
      <c r="G29" s="15">
        <f>+'Salary DATA'!AJ32*($I$65/$G$65)</f>
        <v>77800.485170429383</v>
      </c>
      <c r="H29" s="15">
        <f>+'Salary DATA'!AK32*($I$65/$H$65)</f>
        <v>76434.217924191122</v>
      </c>
      <c r="I29" s="15">
        <f>+'Salary DATA'!AL32*($I$65/$I$65)</f>
        <v>76501.707161319748</v>
      </c>
    </row>
    <row r="30" spans="1:9">
      <c r="A30" s="56" t="s">
        <v>83</v>
      </c>
      <c r="B30" s="15">
        <f>+'Salary DATA'!AE33*($I$65/$B$65)</f>
        <v>84586.15823095823</v>
      </c>
      <c r="C30" s="15">
        <f>+'Salary DATA'!AF33*($I$65/$C$65)</f>
        <v>90704.765000612169</v>
      </c>
      <c r="D30" s="15">
        <f>+'Salary DATA'!AG33*($I$65/$D$65)</f>
        <v>93307.532081418249</v>
      </c>
      <c r="E30" s="15"/>
      <c r="F30" s="15"/>
      <c r="G30" s="15">
        <f>+'Salary DATA'!AJ33*($I$65/$G$65)</f>
        <v>90805.149181053552</v>
      </c>
      <c r="H30" s="15">
        <f>+'Salary DATA'!AK33*($I$65/$H$65)</f>
        <v>89294.334417326623</v>
      </c>
      <c r="I30" s="15">
        <f>+'Salary DATA'!AL33*($I$65/$I$65)</f>
        <v>90329.115696887675</v>
      </c>
    </row>
    <row r="31" spans="1:9">
      <c r="A31" s="56" t="s">
        <v>84</v>
      </c>
      <c r="B31" s="15">
        <f>+'Salary DATA'!AE34*($I$65/$B$65)</f>
        <v>64303.709090909084</v>
      </c>
      <c r="C31" s="15">
        <f>+'Salary DATA'!AF34*($I$65/$C$65)</f>
        <v>65795.185017830489</v>
      </c>
      <c r="D31" s="15">
        <f>+'Salary DATA'!AG34*($I$65/$D$65)</f>
        <v>64236.220638023231</v>
      </c>
      <c r="E31" s="15"/>
      <c r="F31" s="15"/>
      <c r="G31" s="15">
        <f>+'Salary DATA'!AJ34*($I$65/$G$65)</f>
        <v>63974.756972111551</v>
      </c>
      <c r="H31" s="15">
        <f>+'Salary DATA'!AK34*($I$65/$H$65)</f>
        <v>64932.979886657726</v>
      </c>
      <c r="I31" s="15">
        <f>+'Salary DATA'!AL34*($I$65/$I$65)</f>
        <v>62705.143409116361</v>
      </c>
    </row>
    <row r="32" spans="1:9">
      <c r="A32" s="56" t="s">
        <v>85</v>
      </c>
      <c r="B32" s="15">
        <f>+'Salary DATA'!AE35*($I$65/$B$65)</f>
        <v>65482.614250614242</v>
      </c>
      <c r="C32" s="15">
        <f>+'Salary DATA'!AF35*($I$65/$C$65)</f>
        <v>66252.717108782774</v>
      </c>
      <c r="D32" s="15">
        <f>+'Salary DATA'!AG35*($I$65/$D$65)</f>
        <v>64903.330427703375</v>
      </c>
      <c r="E32" s="15"/>
      <c r="F32" s="15"/>
      <c r="G32" s="15">
        <f>+'Salary DATA'!AJ35*($I$65/$G$65)</f>
        <v>63815.507746790609</v>
      </c>
      <c r="H32" s="15">
        <f>+'Salary DATA'!AK35*($I$65/$H$65)</f>
        <v>58740.88150273166</v>
      </c>
      <c r="I32" s="15">
        <f>+'Salary DATA'!AL35*($I$65/$I$65)</f>
        <v>72892.58641975309</v>
      </c>
    </row>
    <row r="33" spans="1:9">
      <c r="A33" s="56" t="s">
        <v>86</v>
      </c>
      <c r="B33" s="15">
        <f>+'Salary DATA'!AE36*($I$65/$B$65)</f>
        <v>91598.749877149865</v>
      </c>
      <c r="C33" s="15">
        <f>+'Salary DATA'!AF36*($I$65/$C$65)</f>
        <v>93439.200730620287</v>
      </c>
      <c r="D33" s="15">
        <f>+'Salary DATA'!AG36*($I$65/$D$65)</f>
        <v>87820.818256694067</v>
      </c>
      <c r="E33" s="15"/>
      <c r="F33" s="15"/>
      <c r="G33" s="15">
        <f>+'Salary DATA'!AJ36*($I$65/$G$65)</f>
        <v>92288.02833111996</v>
      </c>
      <c r="H33" s="15">
        <f>+'Salary DATA'!AK36*($I$65/$H$65)</f>
        <v>89622.905065182189</v>
      </c>
      <c r="I33" s="15">
        <f>+'Salary DATA'!AL36*($I$65/$I$65)</f>
        <v>86365.026437320135</v>
      </c>
    </row>
    <row r="34" spans="1:9">
      <c r="A34" s="57" t="s">
        <v>87</v>
      </c>
      <c r="B34" s="15">
        <f>+'Salary DATA'!AE37*($I$65/$B$65)</f>
        <v>72634.103194103183</v>
      </c>
      <c r="C34" s="15">
        <f>+'Salary DATA'!AF37*($I$65/$C$65)</f>
        <v>75413.867131696505</v>
      </c>
      <c r="D34" s="15">
        <f>+'Salary DATA'!AG37*($I$65/$D$65)</f>
        <v>73184.69590765312</v>
      </c>
      <c r="E34" s="15"/>
      <c r="F34" s="15"/>
      <c r="G34" s="15">
        <f>+'Salary DATA'!AJ37*($I$65/$G$65)</f>
        <v>72410.829570606453</v>
      </c>
      <c r="H34" s="15">
        <f>+'Salary DATA'!AK37*($I$65/$H$65)</f>
        <v>71213.774355515867</v>
      </c>
      <c r="I34" s="15">
        <f>+'Salary DATA'!AL37*($I$65/$I$65)</f>
        <v>72179.695910140857</v>
      </c>
    </row>
    <row r="35" spans="1:9">
      <c r="A35" s="57" t="s">
        <v>88</v>
      </c>
      <c r="B35" s="15">
        <f>+'Salary DATA'!AE38*($I$65/$B$65)</f>
        <v>73092.119901719896</v>
      </c>
      <c r="C35" s="15">
        <f>+'Salary DATA'!AF38*($I$65/$C$65)</f>
        <v>72762.900428745139</v>
      </c>
      <c r="D35" s="15">
        <f>+'Salary DATA'!AG38*($I$65/$D$65)</f>
        <v>71256.348805704096</v>
      </c>
      <c r="E35" s="15"/>
      <c r="F35" s="15"/>
      <c r="G35" s="15">
        <f>+'Salary DATA'!AJ38*($I$65/$G$65)</f>
        <v>74044.685258964135</v>
      </c>
      <c r="H35" s="15">
        <f>+'Salary DATA'!AK38*($I$65/$H$65)</f>
        <v>72473.827268049412</v>
      </c>
      <c r="I35" s="15">
        <f>+'Salary DATA'!AL38*($I$65/$I$65)</f>
        <v>75121.429827175205</v>
      </c>
    </row>
    <row r="36" spans="1:9">
      <c r="A36" s="57" t="s">
        <v>89</v>
      </c>
      <c r="B36" s="15">
        <f>+'Salary DATA'!AE39*($I$65/$B$65)</f>
        <v>74048.330221130222</v>
      </c>
      <c r="C36" s="15">
        <f>+'Salary DATA'!AF39*($I$65/$C$65)</f>
        <v>75570.652658448613</v>
      </c>
      <c r="D36" s="15">
        <f>+'Salary DATA'!AG39*($I$65/$D$65)</f>
        <v>73757.364282709954</v>
      </c>
      <c r="E36" s="15"/>
      <c r="F36" s="15"/>
      <c r="G36" s="15">
        <f>+'Salary DATA'!AJ39*($I$65/$G$65)</f>
        <v>74967.089862771129</v>
      </c>
      <c r="H36" s="15">
        <f>+'Salary DATA'!AK39*($I$65/$H$65)</f>
        <v>68510.126070910264</v>
      </c>
      <c r="I36" s="15">
        <f>+'Salary DATA'!AL39*($I$65/$I$65)</f>
        <v>68461.695486194469</v>
      </c>
    </row>
    <row r="37" spans="1:9">
      <c r="A37" s="57" t="s">
        <v>90</v>
      </c>
      <c r="B37" s="15">
        <f>+'Salary DATA'!AE40*($I$65/$B$65)</f>
        <v>94670.561179361175</v>
      </c>
      <c r="C37" s="15">
        <f>+'Salary DATA'!AF40*($I$65/$C$65)</f>
        <v>83587.139767743138</v>
      </c>
      <c r="D37" s="15">
        <f>+'Salary DATA'!AG40*($I$65/$D$65)</f>
        <v>81453.468596128543</v>
      </c>
      <c r="E37" s="15"/>
      <c r="F37" s="15"/>
      <c r="G37" s="15">
        <f>+'Salary DATA'!AJ40*($I$65/$G$65)</f>
        <v>82151.918548030095</v>
      </c>
      <c r="H37" s="15">
        <f>+'Salary DATA'!AK40*($I$65/$H$65)</f>
        <v>78941.050634591433</v>
      </c>
      <c r="I37" s="15">
        <f>+'Salary DATA'!AL40*($I$65/$I$65)</f>
        <v>81171.419912977755</v>
      </c>
    </row>
    <row r="38" spans="1:9">
      <c r="A38" s="58" t="s">
        <v>91</v>
      </c>
      <c r="B38" s="16">
        <f>+'Salary DATA'!AE41*($I$65/$B$65)</f>
        <v>78426.464864864858</v>
      </c>
      <c r="C38" s="16">
        <f>+'Salary DATA'!AF41*($I$65/$C$65)</f>
        <v>80981.382859294041</v>
      </c>
      <c r="D38" s="16">
        <f>+'Salary DATA'!AG41*($I$65/$D$65)</f>
        <v>80881.766469167196</v>
      </c>
      <c r="E38" s="16"/>
      <c r="F38" s="16"/>
      <c r="G38" s="16">
        <f>+'Salary DATA'!AJ41*($I$65/$G$65)</f>
        <v>81030.96945551128</v>
      </c>
      <c r="H38" s="16">
        <f>+'Salary DATA'!AK41*($I$65/$H$65)</f>
        <v>79666.597505794067</v>
      </c>
      <c r="I38" s="16">
        <f>+'Salary DATA'!AL41*($I$65/$I$65)</f>
        <v>79285.734193548386</v>
      </c>
    </row>
    <row r="39" spans="1:9">
      <c r="A39" s="56"/>
      <c r="B39" s="15">
        <f>+'Salary DATA'!AE42*($I$65/$B$65)</f>
        <v>0</v>
      </c>
      <c r="C39" s="15">
        <f>+'Salary DATA'!AF42*($I$65/$C$65)</f>
        <v>0</v>
      </c>
      <c r="D39" s="15">
        <f>+'Salary DATA'!AG42*($I$65/$D$65)</f>
        <v>0</v>
      </c>
      <c r="E39" s="15"/>
      <c r="F39" s="15"/>
      <c r="G39" s="15">
        <f>+'Salary DATA'!AJ42*($I$65/$G$65)</f>
        <v>0</v>
      </c>
      <c r="H39" s="15">
        <f>+'Salary DATA'!AK42*($I$65/$H$65)</f>
        <v>0</v>
      </c>
      <c r="I39" s="15">
        <f>+'Salary DATA'!AL42*($I$65/$I$65)</f>
        <v>0</v>
      </c>
    </row>
    <row r="40" spans="1:9">
      <c r="A40" s="56" t="s">
        <v>93</v>
      </c>
      <c r="B40" s="15">
        <f>+'Salary DATA'!AE43*($I$65/$B$65)</f>
        <v>79288.546437346435</v>
      </c>
      <c r="C40" s="15">
        <f>+'Salary DATA'!AF43*($I$65/$C$65)</f>
        <v>81042.909100749879</v>
      </c>
      <c r="D40" s="15">
        <f>+'Salary DATA'!AG43*($I$65/$D$65)</f>
        <v>78674.922066573796</v>
      </c>
      <c r="E40" s="15"/>
      <c r="F40" s="15"/>
      <c r="G40" s="15">
        <f>+'Salary DATA'!AJ43*($I$65/$G$65)</f>
        <v>80321.586542718011</v>
      </c>
      <c r="H40" s="15">
        <f>+'Salary DATA'!AK43*($I$65/$H$65)</f>
        <v>80532.959574638968</v>
      </c>
      <c r="I40" s="15">
        <f>+'Salary DATA'!AL43*($I$65/$I$65)</f>
        <v>79880.084849847364</v>
      </c>
    </row>
    <row r="41" spans="1:9">
      <c r="A41" s="56" t="s">
        <v>94</v>
      </c>
      <c r="B41" s="15">
        <f>+'Salary DATA'!AE44*($I$65/$B$65)</f>
        <v>77572.418673218664</v>
      </c>
      <c r="C41" s="15">
        <f>+'Salary DATA'!AF44*($I$65/$C$65)</f>
        <v>78345.113783405133</v>
      </c>
      <c r="D41" s="15">
        <f>+'Salary DATA'!AG44*($I$65/$D$65)</f>
        <v>76808.845556050219</v>
      </c>
      <c r="E41" s="15"/>
      <c r="F41" s="15"/>
      <c r="G41" s="15">
        <f>+'Salary DATA'!AJ44*($I$65/$G$65)</f>
        <v>80376.393094289495</v>
      </c>
      <c r="H41" s="15">
        <f>+'Salary DATA'!AK44*($I$65/$H$65)</f>
        <v>76341.417569015844</v>
      </c>
      <c r="I41" s="15">
        <f>+'Salary DATA'!AL44*($I$65/$I$65)</f>
        <v>76715.93303571429</v>
      </c>
    </row>
    <row r="42" spans="1:9">
      <c r="A42" s="56" t="s">
        <v>95</v>
      </c>
      <c r="B42" s="15">
        <f>+'Salary DATA'!AE45*($I$65/$B$65)</f>
        <v>87888.699754299741</v>
      </c>
      <c r="C42" s="15">
        <f>+'Salary DATA'!AF45*($I$65/$C$65)</f>
        <v>91022.517090193345</v>
      </c>
      <c r="D42" s="15">
        <f>+'Salary DATA'!AG45*($I$65/$D$65)</f>
        <v>89621.542480945544</v>
      </c>
      <c r="E42" s="15"/>
      <c r="F42" s="15"/>
      <c r="G42" s="15">
        <f>+'Salary DATA'!AJ45*($I$65/$G$65)</f>
        <v>90856.853474988922</v>
      </c>
      <c r="H42" s="15">
        <f>+'Salary DATA'!AK45*($I$65/$H$65)</f>
        <v>91178.666572591101</v>
      </c>
      <c r="I42" s="15">
        <f>+'Salary DATA'!AL45*($I$65/$I$65)</f>
        <v>88217.26399545325</v>
      </c>
    </row>
    <row r="43" spans="1:9">
      <c r="A43" s="56" t="s">
        <v>96</v>
      </c>
      <c r="B43" s="15">
        <f>+'Salary DATA'!AE46*($I$65/$B$65)</f>
        <v>76930.736117936118</v>
      </c>
      <c r="C43" s="15">
        <f>+'Salary DATA'!AF46*($I$65/$C$65)</f>
        <v>78474.169775980568</v>
      </c>
      <c r="D43" s="15">
        <f>+'Salary DATA'!AG46*($I$65/$D$65)</f>
        <v>76843.148143605213</v>
      </c>
      <c r="E43" s="15"/>
      <c r="F43" s="15"/>
      <c r="G43" s="15">
        <f>+'Salary DATA'!AJ46*($I$65/$G$65)</f>
        <v>75632.007082779979</v>
      </c>
      <c r="H43" s="15">
        <f>+'Salary DATA'!AK46*($I$65/$H$65)</f>
        <v>73380.57130971826</v>
      </c>
      <c r="I43" s="15">
        <f>+'Salary DATA'!AL46*($I$65/$I$65)</f>
        <v>73460.529676893828</v>
      </c>
    </row>
    <row r="44" spans="1:9">
      <c r="A44" s="56" t="s">
        <v>97</v>
      </c>
      <c r="B44" s="15">
        <f>+'Salary DATA'!AE47*($I$65/$B$65)</f>
        <v>86848.691891891882</v>
      </c>
      <c r="C44" s="15">
        <f>+'Salary DATA'!AF47*($I$65/$C$65)</f>
        <v>86272.997228053413</v>
      </c>
      <c r="D44" s="15">
        <f>+'Salary DATA'!AG47*($I$65/$D$65)</f>
        <v>84387.368441610481</v>
      </c>
      <c r="E44" s="15"/>
      <c r="F44" s="15"/>
      <c r="G44" s="15">
        <f>+'Salary DATA'!AJ47*($I$65/$G$65)</f>
        <v>86545.749446657806</v>
      </c>
      <c r="H44" s="15">
        <f>+'Salary DATA'!AK47*($I$65/$H$65)</f>
        <v>83808.691098919211</v>
      </c>
      <c r="I44" s="15">
        <f>+'Salary DATA'!AL47*($I$65/$I$65)</f>
        <v>84942.145158958388</v>
      </c>
    </row>
    <row r="45" spans="1:9">
      <c r="A45" s="56" t="s">
        <v>98</v>
      </c>
      <c r="B45" s="15">
        <f>+'Salary DATA'!AE48*($I$65/$B$65)</f>
        <v>86745.379852579848</v>
      </c>
      <c r="C45" s="15">
        <f>+'Salary DATA'!AF48*($I$65/$C$65)</f>
        <v>84359.788559812892</v>
      </c>
      <c r="D45" s="15">
        <f>+'Salary DATA'!AG48*($I$65/$D$65)</f>
        <v>83343.001727134775</v>
      </c>
      <c r="E45" s="15"/>
      <c r="F45" s="15"/>
      <c r="G45" s="15">
        <f>+'Salary DATA'!AJ48*($I$65/$G$65)</f>
        <v>81974.055776892419</v>
      </c>
      <c r="H45" s="15">
        <f>+'Salary DATA'!AK48*($I$65/$H$65)</f>
        <v>83453.134136203313</v>
      </c>
      <c r="I45" s="15">
        <f>+'Salary DATA'!AL48*($I$65/$I$65)</f>
        <v>83870.030610512011</v>
      </c>
    </row>
    <row r="46" spans="1:9">
      <c r="A46" s="56" t="s">
        <v>99</v>
      </c>
      <c r="B46" s="15">
        <f>+'Salary DATA'!AE49*($I$65/$B$65)</f>
        <v>70276.292874692866</v>
      </c>
      <c r="C46" s="15">
        <f>+'Salary DATA'!AF49*($I$65/$C$65)</f>
        <v>71076.220903058478</v>
      </c>
      <c r="D46" s="15">
        <f>+'Salary DATA'!AG49*($I$65/$D$65)</f>
        <v>70644.905129467807</v>
      </c>
      <c r="E46" s="15"/>
      <c r="F46" s="15"/>
      <c r="G46" s="15">
        <f>+'Salary DATA'!AJ49*($I$65/$G$65)</f>
        <v>70370.578131916773</v>
      </c>
      <c r="H46" s="15">
        <f>+'Salary DATA'!AK49*($I$65/$H$65)</f>
        <v>70328.178132868707</v>
      </c>
      <c r="I46" s="15">
        <f>+'Salary DATA'!AL49*($I$65/$I$65)</f>
        <v>70377.387364968046</v>
      </c>
    </row>
    <row r="47" spans="1:9">
      <c r="A47" s="56" t="s">
        <v>100</v>
      </c>
      <c r="B47" s="15">
        <f>+'Salary DATA'!AE50*($I$65/$B$65)</f>
        <v>77573.56658476658</v>
      </c>
      <c r="C47" s="15">
        <f>+'Salary DATA'!AF50*($I$65/$C$65)</f>
        <v>78760.444393845872</v>
      </c>
      <c r="D47" s="15">
        <f>+'Salary DATA'!AG50*($I$65/$D$65)</f>
        <v>77724.978726825997</v>
      </c>
      <c r="E47" s="15"/>
      <c r="F47" s="15"/>
      <c r="G47" s="15">
        <f>+'Salary DATA'!AJ50*($I$65/$G$65)</f>
        <v>79201.671536077905</v>
      </c>
      <c r="H47" s="15">
        <f>+'Salary DATA'!AK50*($I$65/$H$65)</f>
        <v>77045.303846368712</v>
      </c>
      <c r="I47" s="15">
        <f>+'Salary DATA'!AL50*($I$65/$I$65)</f>
        <v>79669.524190686483</v>
      </c>
    </row>
    <row r="48" spans="1:9">
      <c r="A48" s="56" t="s">
        <v>101</v>
      </c>
      <c r="B48" s="15">
        <f>+'Salary DATA'!AE51*($I$65/$B$65)</f>
        <v>64074.126781326777</v>
      </c>
      <c r="C48" s="15">
        <f>+'Salary DATA'!AF51*($I$65/$C$65)</f>
        <v>66188.043149511039</v>
      </c>
      <c r="D48" s="15">
        <f>+'Salary DATA'!AG51*($I$65/$D$65)</f>
        <v>62724.959119592575</v>
      </c>
      <c r="E48" s="15"/>
      <c r="F48" s="15"/>
      <c r="G48" s="15">
        <f>+'Salary DATA'!AJ51*($I$65/$G$65)</f>
        <v>69176.208942009733</v>
      </c>
      <c r="H48" s="15">
        <f>+'Salary DATA'!AK51*($I$65/$H$65)</f>
        <v>66871.816770790741</v>
      </c>
      <c r="I48" s="15">
        <f>+'Salary DATA'!AL51*($I$65/$I$65)</f>
        <v>69528.197328270166</v>
      </c>
    </row>
    <row r="49" spans="1:11">
      <c r="A49" s="56" t="s">
        <v>102</v>
      </c>
      <c r="B49" s="15">
        <f>+'Salary DATA'!AE52*($I$65/$B$65)</f>
        <v>82350.02653562653</v>
      </c>
      <c r="C49" s="15">
        <f>+'Salary DATA'!AF52*($I$65/$C$65)</f>
        <v>82525.828951707488</v>
      </c>
      <c r="D49" s="15">
        <f>+'Salary DATA'!AG52*($I$65/$D$65)</f>
        <v>79477.488157125626</v>
      </c>
      <c r="E49" s="15"/>
      <c r="F49" s="15"/>
      <c r="G49" s="15">
        <f>+'Salary DATA'!AJ52*($I$65/$G$65)</f>
        <v>82880.9490925188</v>
      </c>
      <c r="H49" s="15">
        <f>+'Salary DATA'!AK52*($I$65/$H$65)</f>
        <v>82754.147841954633</v>
      </c>
      <c r="I49" s="15">
        <f>+'Salary DATA'!AL52*($I$65/$I$65)</f>
        <v>81482.588235911433</v>
      </c>
    </row>
    <row r="50" spans="1:11">
      <c r="A50" s="56" t="s">
        <v>103</v>
      </c>
      <c r="B50" s="15">
        <f>+'Salary DATA'!AE53*($I$65/$B$65)</f>
        <v>66369.949877149877</v>
      </c>
      <c r="C50" s="15">
        <f>+'Salary DATA'!AF53*($I$65/$C$65)</f>
        <v>64452.32656953593</v>
      </c>
      <c r="D50" s="15">
        <f>+'Salary DATA'!AG53*($I$65/$D$65)</f>
        <v>64554.087147531653</v>
      </c>
      <c r="E50" s="15"/>
      <c r="F50" s="15"/>
      <c r="G50" s="15">
        <f>+'Salary DATA'!AJ53*($I$65/$G$65)</f>
        <v>63778.280655157141</v>
      </c>
      <c r="H50" s="15">
        <f>+'Salary DATA'!AK53*($I$65/$H$65)</f>
        <v>64662.409272337602</v>
      </c>
      <c r="I50" s="15">
        <f>+'Salary DATA'!AL53*($I$65/$I$65)</f>
        <v>66661.566135872607</v>
      </c>
    </row>
    <row r="51" spans="1:11">
      <c r="A51" s="58" t="s">
        <v>104</v>
      </c>
      <c r="B51" s="16">
        <f>+'Salary DATA'!AE54*($I$65/$B$65)</f>
        <v>75057.344471744465</v>
      </c>
      <c r="C51" s="16">
        <f>+'Salary DATA'!AF54*($I$65/$C$65)</f>
        <v>74547.437320515892</v>
      </c>
      <c r="D51" s="16">
        <f>+'Salary DATA'!AG54*($I$65/$D$65)</f>
        <v>74402.576518843518</v>
      </c>
      <c r="E51" s="16"/>
      <c r="F51" s="16"/>
      <c r="G51" s="16">
        <f>+'Salary DATA'!AJ54*($I$65/$G$65)</f>
        <v>72269.159805223549</v>
      </c>
      <c r="H51" s="16">
        <f>+'Salary DATA'!AK54*($I$65/$H$65)</f>
        <v>73044.32316869327</v>
      </c>
      <c r="I51" s="16">
        <f>+'Salary DATA'!AL54*($I$65/$I$65)</f>
        <v>73670.232937755049</v>
      </c>
    </row>
    <row r="52" spans="1:11">
      <c r="A52" s="56"/>
      <c r="B52" s="15">
        <f>+'Salary DATA'!AE55*($I$65/$B$65)</f>
        <v>0</v>
      </c>
      <c r="C52" s="15">
        <f>+'Salary DATA'!AF55*($I$65/$C$65)</f>
        <v>0</v>
      </c>
      <c r="D52" s="15">
        <f>+'Salary DATA'!AG55*($I$65/$D$65)</f>
        <v>0</v>
      </c>
      <c r="E52" s="15"/>
      <c r="F52" s="15"/>
      <c r="G52" s="15">
        <f>+'Salary DATA'!AJ55*($I$65/$G$65)</f>
        <v>0</v>
      </c>
      <c r="H52" s="15">
        <f>+'Salary DATA'!AK55*($I$65/$H$65)</f>
        <v>0</v>
      </c>
      <c r="I52" s="15">
        <f>+'Salary DATA'!AL55*($I$65/$I$65)</f>
        <v>0</v>
      </c>
    </row>
    <row r="53" spans="1:11">
      <c r="A53" s="56" t="s">
        <v>106</v>
      </c>
      <c r="B53" s="15">
        <f>+'Salary DATA'!AE56*($I$65/$B$65)</f>
        <v>95595.777886977885</v>
      </c>
      <c r="C53" s="15">
        <f>+'Salary DATA'!AF56*($I$65/$C$65)</f>
        <v>95532.719430164405</v>
      </c>
      <c r="D53" s="15">
        <f>+'Salary DATA'!AG56*($I$65/$D$65)</f>
        <v>93608.105636639535</v>
      </c>
      <c r="E53" s="15"/>
      <c r="F53" s="15"/>
      <c r="G53" s="15">
        <f>+'Salary DATA'!AJ56*($I$65/$G$65)</f>
        <v>94484.426737494461</v>
      </c>
      <c r="H53" s="15">
        <f>+'Salary DATA'!AK56*($I$65/$H$65)</f>
        <v>87953.069084801857</v>
      </c>
      <c r="I53" s="15">
        <f>+'Salary DATA'!AL56*($I$65/$I$65)</f>
        <v>90637.968277832071</v>
      </c>
    </row>
    <row r="54" spans="1:11">
      <c r="A54" s="56" t="s">
        <v>107</v>
      </c>
      <c r="B54" s="15">
        <f>+'Salary DATA'!AE57*($I$65/$B$65)</f>
        <v>69572.623095823088</v>
      </c>
      <c r="C54" s="15">
        <f>+'Salary DATA'!AF57*($I$65/$C$65)</f>
        <v>75978.778642589765</v>
      </c>
      <c r="D54" s="15">
        <f>+'Salary DATA'!AG57*($I$65/$D$65)</f>
        <v>73899.016770211339</v>
      </c>
      <c r="E54" s="15"/>
      <c r="F54" s="15"/>
      <c r="G54" s="15">
        <f>+'Salary DATA'!AJ57*($I$65/$G$65)</f>
        <v>73247.405046480737</v>
      </c>
      <c r="H54" s="15">
        <f>+'Salary DATA'!AK57*($I$65/$H$65)</f>
        <v>72986.567906188502</v>
      </c>
      <c r="I54" s="15">
        <f>+'Salary DATA'!AL57*($I$65/$I$65)</f>
        <v>70150.126296123315</v>
      </c>
    </row>
    <row r="55" spans="1:11">
      <c r="A55" s="56" t="s">
        <v>108</v>
      </c>
      <c r="B55" s="15">
        <f>+'Salary DATA'!AE58*($I$65/$B$65)</f>
        <v>88114.838329238322</v>
      </c>
      <c r="C55" s="15">
        <f>+'Salary DATA'!AF58*($I$65/$C$65)</f>
        <v>87411.343626231988</v>
      </c>
      <c r="D55" s="15">
        <f>+'Salary DATA'!AG58*($I$65/$D$65)</f>
        <v>84950.647920384654</v>
      </c>
      <c r="E55" s="15"/>
      <c r="F55" s="15"/>
      <c r="G55" s="15">
        <f>+'Salary DATA'!AJ58*($I$65/$G$65)</f>
        <v>85920.127490039828</v>
      </c>
      <c r="H55" s="15">
        <f>+'Salary DATA'!AK58*($I$65/$H$65)</f>
        <v>85426.840305703197</v>
      </c>
      <c r="I55" s="15">
        <f>+'Salary DATA'!AL58*($I$65/$I$65)</f>
        <v>89727.106799183515</v>
      </c>
    </row>
    <row r="56" spans="1:11">
      <c r="A56" s="56" t="s">
        <v>109</v>
      </c>
      <c r="B56" s="15">
        <f>+'Salary DATA'!AE59*($I$65/$B$65)</f>
        <v>84891.502702702695</v>
      </c>
      <c r="C56" s="15">
        <f>+'Salary DATA'!AF59*($I$65/$C$65)</f>
        <v>84696.390699839627</v>
      </c>
      <c r="D56" s="15">
        <f>+'Salary DATA'!AG59*($I$65/$D$65)</f>
        <v>89535.170909090913</v>
      </c>
      <c r="E56" s="15"/>
      <c r="F56" s="15"/>
      <c r="G56" s="15">
        <f>+'Salary DATA'!AJ59*($I$65/$G$65)</f>
        <v>88482.592297476745</v>
      </c>
      <c r="H56" s="15">
        <f>+'Salary DATA'!AK59*($I$65/$H$65)</f>
        <v>88950.450632820692</v>
      </c>
      <c r="I56" s="15">
        <f>+'Salary DATA'!AL59*($I$65/$I$65)</f>
        <v>89360.49968173138</v>
      </c>
    </row>
    <row r="57" spans="1:11">
      <c r="A57" s="56" t="s">
        <v>110</v>
      </c>
      <c r="B57" s="15">
        <f>+'Salary DATA'!AE60*($I$65/$B$65)</f>
        <v>99963.581326781321</v>
      </c>
      <c r="C57" s="15">
        <f>+'Salary DATA'!AF60*($I$65/$C$65)</f>
        <v>101862.53465353574</v>
      </c>
      <c r="D57" s="15">
        <f>+'Salary DATA'!AG60*($I$65/$D$65)</f>
        <v>100885.14719821684</v>
      </c>
      <c r="E57" s="15"/>
      <c r="F57" s="15"/>
      <c r="G57" s="15">
        <f>+'Salary DATA'!AJ60*($I$65/$G$65)</f>
        <v>104469.55998229304</v>
      </c>
      <c r="H57" s="15">
        <f>+'Salary DATA'!AK60*($I$65/$H$65)</f>
        <v>94686.602509477496</v>
      </c>
      <c r="I57" s="15">
        <f>+'Salary DATA'!AL60*($I$65/$I$65)</f>
        <v>94076.269191353087</v>
      </c>
    </row>
    <row r="58" spans="1:11">
      <c r="A58" s="56" t="s">
        <v>111</v>
      </c>
      <c r="B58" s="15">
        <f>+'Salary DATA'!AE61*($I$65/$B$65)</f>
        <v>85419.542014742008</v>
      </c>
      <c r="C58" s="15">
        <f>+'Salary DATA'!AF61*($I$65/$C$65)</f>
        <v>84433.697025116111</v>
      </c>
      <c r="D58" s="15">
        <f>+'Salary DATA'!AG61*($I$65/$D$65)</f>
        <v>85147.208454607491</v>
      </c>
      <c r="E58" s="15"/>
      <c r="F58" s="15"/>
      <c r="G58" s="15">
        <f>+'Salary DATA'!AJ61*($I$65/$G$65)</f>
        <v>89490.826029216463</v>
      </c>
      <c r="H58" s="15">
        <f>+'Salary DATA'!AK61*($I$65/$H$65)</f>
        <v>73221.068267263065</v>
      </c>
      <c r="I58" s="15">
        <f>+'Salary DATA'!AL61*($I$65/$I$65)</f>
        <v>72107.274900259465</v>
      </c>
    </row>
    <row r="59" spans="1:11">
      <c r="A59" s="57" t="s">
        <v>112</v>
      </c>
      <c r="B59" s="15">
        <f>+'Salary DATA'!AE62*($I$65/$B$65)</f>
        <v>83565.664864864855</v>
      </c>
      <c r="C59" s="15">
        <f>+'Salary DATA'!AF62*($I$65/$C$65)</f>
        <v>84022.801254098609</v>
      </c>
      <c r="D59" s="15">
        <f>+'Salary DATA'!AG62*($I$65/$D$65)</f>
        <v>82085.810088751474</v>
      </c>
      <c r="E59" s="15"/>
      <c r="F59" s="15"/>
      <c r="G59" s="15">
        <f>+'Salary DATA'!AJ62*($I$65/$G$65)</f>
        <v>84628.554227534303</v>
      </c>
      <c r="H59" s="15">
        <f>+'Salary DATA'!AK62*($I$65/$H$65)</f>
        <v>82264.707652376499</v>
      </c>
      <c r="I59" s="15">
        <f>+'Salary DATA'!AL62*($I$65/$I$65)</f>
        <v>83268.369302086008</v>
      </c>
    </row>
    <row r="60" spans="1:11">
      <c r="A60" s="57" t="s">
        <v>113</v>
      </c>
      <c r="B60" s="15">
        <f>+'Salary DATA'!AE63*($I$65/$B$65)</f>
        <v>83165.043734643725</v>
      </c>
      <c r="C60" s="15">
        <f>+'Salary DATA'!AF63*($I$65/$C$65)</f>
        <v>79939.969867188847</v>
      </c>
      <c r="D60" s="15">
        <f>+'Salary DATA'!AG63*($I$65/$D$65)</f>
        <v>80318.543284457483</v>
      </c>
      <c r="E60" s="15"/>
      <c r="F60" s="15"/>
      <c r="G60" s="15">
        <f>+'Salary DATA'!AJ63*($I$65/$G$65)</f>
        <v>79681.487383798129</v>
      </c>
      <c r="H60" s="15">
        <f>+'Salary DATA'!AK63*($I$65/$H$65)</f>
        <v>78554.572148562525</v>
      </c>
      <c r="I60" s="15">
        <f>+'Salary DATA'!AL63*($I$65/$I$65)</f>
        <v>77964.235481812371</v>
      </c>
    </row>
    <row r="61" spans="1:11">
      <c r="A61" s="58" t="s">
        <v>114</v>
      </c>
      <c r="B61" s="16">
        <f>+'Salary DATA'!AE64*($I$65/$B$65)</f>
        <v>71719.217690417689</v>
      </c>
      <c r="C61" s="16">
        <f>+'Salary DATA'!AF64*($I$65/$C$65)</f>
        <v>73587.542916002785</v>
      </c>
      <c r="D61" s="16">
        <f>+'Salary DATA'!AG64*($I$65/$D$65)</f>
        <v>73440.387889757287</v>
      </c>
      <c r="E61" s="16"/>
      <c r="F61" s="16"/>
      <c r="G61" s="16">
        <f>+'Salary DATA'!AJ64*($I$65/$G$65)</f>
        <v>76399.298804780876</v>
      </c>
      <c r="H61" s="16">
        <f>+'Salary DATA'!AK64*($I$65/$H$65)</f>
        <v>76608.460636963413</v>
      </c>
      <c r="I61" s="16">
        <f>+'Salary DATA'!AL64*($I$65/$I$65)</f>
        <v>78881.076539101501</v>
      </c>
    </row>
    <row r="62" spans="1:11">
      <c r="A62" s="60" t="s">
        <v>115</v>
      </c>
      <c r="B62" s="16">
        <f>+'Salary DATA'!AE65*($I$65/$B$65)</f>
        <v>76325.786732186723</v>
      </c>
      <c r="C62" s="16">
        <f>+'Salary DATA'!AF65*($I$65/$C$65)</f>
        <v>80083.553396266361</v>
      </c>
      <c r="D62" s="16">
        <f>+'Salary DATA'!AG65*($I$65/$D$65)</f>
        <v>82663.751519725556</v>
      </c>
      <c r="E62" s="16"/>
      <c r="F62" s="16"/>
      <c r="G62" s="16">
        <f>+'Salary DATA'!AJ65*($I$65/$G$65)</f>
        <v>83148.777335104023</v>
      </c>
      <c r="H62" s="16">
        <f>+'Salary DATA'!AK65*($I$65/$H$65)</f>
        <v>80869.884870420618</v>
      </c>
      <c r="I62" s="16">
        <f>+'Salary DATA'!AL65*($I$65/$I$65)</f>
        <v>77452.464882943139</v>
      </c>
    </row>
    <row r="63" spans="1:11">
      <c r="A63" s="57"/>
      <c r="B63" s="5"/>
      <c r="C63" s="5"/>
      <c r="D63" s="5"/>
      <c r="E63" s="5"/>
      <c r="F63" s="5"/>
      <c r="G63" s="5"/>
    </row>
    <row r="64" spans="1:11" ht="13.5" customHeight="1">
      <c r="A64" s="270" t="s">
        <v>66</v>
      </c>
      <c r="B64" s="271"/>
      <c r="C64" s="271"/>
      <c r="D64" s="271"/>
      <c r="E64" s="271"/>
      <c r="F64" s="271"/>
      <c r="G64" s="271"/>
      <c r="H64" s="272"/>
      <c r="I64" s="272"/>
      <c r="J64" s="272"/>
      <c r="K64" s="272"/>
    </row>
    <row r="65" spans="1:11">
      <c r="A65" s="270"/>
      <c r="B65" s="273">
        <v>203.5</v>
      </c>
      <c r="C65" s="273">
        <v>208.29900000000001</v>
      </c>
      <c r="D65" s="273">
        <v>220</v>
      </c>
      <c r="E65" s="273">
        <v>215.4</v>
      </c>
      <c r="F65" s="273">
        <v>218</v>
      </c>
      <c r="G65" s="273">
        <v>225.9</v>
      </c>
      <c r="H65" s="273">
        <v>229.6</v>
      </c>
      <c r="I65" s="273">
        <v>233.6</v>
      </c>
      <c r="J65" s="320"/>
      <c r="K65" s="272"/>
    </row>
    <row r="66" spans="1:11">
      <c r="A66" s="274"/>
      <c r="B66" s="275"/>
      <c r="C66" s="275"/>
      <c r="D66" s="276">
        <v>5.617405748467344E-2</v>
      </c>
      <c r="E66" s="276"/>
      <c r="F66" s="276"/>
      <c r="G66" s="276">
        <f>(G65-B65)/B65</f>
        <v>0.1100737100737101</v>
      </c>
      <c r="H66" s="276">
        <f>(H65-C65)/C65</f>
        <v>0.10226165272036826</v>
      </c>
      <c r="I66" s="276">
        <f>(I65-D65)/D65</f>
        <v>6.1818181818181793E-2</v>
      </c>
      <c r="K66" s="272"/>
    </row>
    <row r="67" spans="1:11">
      <c r="B67" s="5"/>
      <c r="C67" s="5"/>
      <c r="D67" s="5"/>
      <c r="E67" s="5"/>
      <c r="F67" s="5"/>
      <c r="G67" s="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K67"/>
  <sheetViews>
    <sheetView topLeftCell="A46" workbookViewId="0">
      <selection activeCell="I66" sqref="I66"/>
    </sheetView>
  </sheetViews>
  <sheetFormatPr defaultRowHeight="12.75"/>
  <cols>
    <col min="1" max="1" width="17.5703125" style="10" customWidth="1"/>
    <col min="2" max="2" width="7.7109375" style="4" customWidth="1"/>
    <col min="3" max="7" width="9.5703125" style="4" customWidth="1"/>
    <col min="8" max="16384" width="9.140625" style="4"/>
  </cols>
  <sheetData>
    <row r="1" spans="1:9">
      <c r="A1" s="85" t="s">
        <v>150</v>
      </c>
      <c r="B1" s="3"/>
      <c r="C1" s="3"/>
      <c r="D1" s="3"/>
      <c r="E1" s="3"/>
      <c r="F1" s="3"/>
      <c r="G1" s="3"/>
      <c r="H1" s="288"/>
      <c r="I1" s="288"/>
    </row>
    <row r="2" spans="1:9">
      <c r="A2" s="85"/>
      <c r="B2" s="277" t="s">
        <v>69</v>
      </c>
      <c r="C2" s="277" t="s">
        <v>70</v>
      </c>
      <c r="D2" s="277" t="s">
        <v>72</v>
      </c>
      <c r="E2" s="277" t="s">
        <v>77</v>
      </c>
      <c r="F2" s="277" t="s">
        <v>126</v>
      </c>
      <c r="G2" s="277" t="s">
        <v>132</v>
      </c>
      <c r="H2" s="119" t="s">
        <v>138</v>
      </c>
      <c r="I2" s="119" t="s">
        <v>146</v>
      </c>
    </row>
    <row r="3" spans="1:9">
      <c r="A3" s="58" t="s">
        <v>117</v>
      </c>
      <c r="B3" s="86">
        <f>+'Salary DATA'!AE6*($I$65/$B$65)</f>
        <v>81947.109582309582</v>
      </c>
      <c r="C3" s="86">
        <f>+'Salary DATA'!AF6*($I$65/$C$65)</f>
        <v>82872.601329898418</v>
      </c>
      <c r="D3" s="86">
        <f>+'Salary DATA'!AG6*($I$65/$D$65)</f>
        <v>80707.957207776955</v>
      </c>
      <c r="E3" s="86"/>
      <c r="F3" s="86"/>
      <c r="G3" s="86">
        <f>+'Salary DATA'!AH6*($I$65/$G$65)</f>
        <v>79620.400636486156</v>
      </c>
      <c r="H3" s="86">
        <f>+'Salary DATA'!AI6*($I$65/$H$65)</f>
        <v>79294.35905745998</v>
      </c>
      <c r="I3" s="86">
        <f>+'Salary DATA'!AJ6*($I$65/$I$65)</f>
        <v>79511</v>
      </c>
    </row>
    <row r="4" spans="1:9">
      <c r="A4" s="56" t="s">
        <v>78</v>
      </c>
      <c r="B4" s="15">
        <f>+'Salary DATA'!AE7*($I$65/$B$65)</f>
        <v>85814.423587223573</v>
      </c>
      <c r="C4" s="15">
        <f>+'Salary DATA'!AF7*($I$65/$C$65)</f>
        <v>87886.987993590141</v>
      </c>
      <c r="D4" s="15">
        <f>+'Salary DATA'!AG7*($I$65/$D$65)</f>
        <v>85017.034715949558</v>
      </c>
      <c r="E4" s="15"/>
      <c r="F4" s="15"/>
      <c r="G4" s="15">
        <f>+'Salary DATA'!AH7*($I$65/$G$65)</f>
        <v>84681.959263187819</v>
      </c>
      <c r="H4" s="15">
        <f>+'Salary DATA'!AI7*($I$65/$H$65)</f>
        <v>83601.49347566397</v>
      </c>
      <c r="I4" s="15">
        <f>+'Salary DATA'!AJ7*($I$65/$I$65)</f>
        <v>83235</v>
      </c>
    </row>
    <row r="5" spans="1:9">
      <c r="A5" s="56" t="s">
        <v>92</v>
      </c>
      <c r="B5" s="15">
        <f>+'Salary DATA'!AE8*($I$65/$B$65)</f>
        <v>79895.791646191647</v>
      </c>
      <c r="C5" s="15">
        <f>+'Salary DATA'!AF8*($I$65/$C$65)</f>
        <v>80724.74255600154</v>
      </c>
      <c r="D5" s="15">
        <f>+'Salary DATA'!AG8*($I$65/$D$65)</f>
        <v>78644.524898705378</v>
      </c>
      <c r="E5" s="15"/>
      <c r="F5" s="15"/>
      <c r="G5" s="15">
        <f>+'Salary DATA'!AH8*($I$65/$G$65)</f>
        <v>77829.946794737203</v>
      </c>
      <c r="H5" s="15">
        <f>+'Salary DATA'!AI8*($I$65/$H$65)</f>
        <v>77607.020487381451</v>
      </c>
      <c r="I5" s="15">
        <f>+'Salary DATA'!AJ8*($I$65/$I$65)</f>
        <v>77457</v>
      </c>
    </row>
    <row r="6" spans="1:9">
      <c r="A6" s="56" t="s">
        <v>105</v>
      </c>
      <c r="B6" s="15">
        <f>+'Salary DATA'!AE9*($I$65/$B$65)</f>
        <v>86991.032923832914</v>
      </c>
      <c r="C6" s="15">
        <f>+'Salary DATA'!AF9*($I$65/$C$65)</f>
        <v>87479.689141800263</v>
      </c>
      <c r="D6" s="15">
        <f>+'Salary DATA'!AG9*($I$65/$D$65)</f>
        <v>86285.507845053871</v>
      </c>
      <c r="E6" s="15"/>
      <c r="F6" s="15"/>
      <c r="G6" s="15">
        <f>+'Salary DATA'!AH9*($I$65/$G$65)</f>
        <v>85825.673062525311</v>
      </c>
      <c r="H6" s="15">
        <f>+'Salary DATA'!AI9*($I$65/$H$65)</f>
        <v>87582.228543485617</v>
      </c>
      <c r="I6" s="15">
        <f>+'Salary DATA'!AJ9*($I$65/$I$65)</f>
        <v>86177</v>
      </c>
    </row>
    <row r="7" spans="1:9">
      <c r="A7" s="17" t="s">
        <v>37</v>
      </c>
      <c r="B7" s="15">
        <f>+'Salary DATA'!AE10*($I$65/$B$65)</f>
        <v>78727.669210203909</v>
      </c>
      <c r="C7" s="15">
        <f>+'Salary DATA'!AF10*($I$65/$C$65)</f>
        <v>80297.958888607274</v>
      </c>
      <c r="D7" s="15">
        <f>+'Salary DATA'!AG10*($I$65/$D$65)</f>
        <v>77510.327791907213</v>
      </c>
      <c r="E7" s="15"/>
      <c r="F7" s="15"/>
      <c r="G7" s="15">
        <f>+'Salary DATA'!AH10*($I$65/$G$65)</f>
        <v>75962.734432534824</v>
      </c>
      <c r="H7" s="15">
        <f>+'Salary DATA'!AI10*($I$65/$H$65)</f>
        <v>76714.095853275823</v>
      </c>
      <c r="I7" s="15">
        <f>+'Salary DATA'!AJ10*($I$65/$I$65)</f>
        <v>75119.382446648437</v>
      </c>
    </row>
    <row r="8" spans="1:9">
      <c r="A8" s="18"/>
      <c r="B8" s="15"/>
      <c r="C8" s="15"/>
      <c r="D8" s="15"/>
      <c r="E8" s="15"/>
      <c r="F8" s="15"/>
      <c r="G8" s="15"/>
      <c r="H8" s="15"/>
      <c r="I8" s="15"/>
    </row>
    <row r="9" spans="1:9">
      <c r="A9" s="17" t="s">
        <v>17</v>
      </c>
      <c r="B9" s="15">
        <f>+'Salary DATA'!AE12*($I$65/$B$65)</f>
        <v>78839.551973694019</v>
      </c>
      <c r="C9" s="15">
        <f>+'Salary DATA'!AF12*($I$65/$C$65)</f>
        <v>80982.725619519915</v>
      </c>
      <c r="D9" s="15">
        <f>+'Salary DATA'!AG12*($I$65/$D$65)</f>
        <v>75931.667004577263</v>
      </c>
      <c r="E9" s="15"/>
      <c r="F9" s="15"/>
      <c r="G9" s="15">
        <f>+'Salary DATA'!AH12*($I$65/$G$65)</f>
        <v>74200.114782459917</v>
      </c>
      <c r="H9" s="15">
        <f>+'Salary DATA'!AI12*($I$65/$H$65)</f>
        <v>74019.234299100499</v>
      </c>
      <c r="I9" s="15">
        <f>+'Salary DATA'!AJ12*($I$65/$I$65)</f>
        <v>75379.263593716067</v>
      </c>
    </row>
    <row r="10" spans="1:9">
      <c r="A10" s="17" t="s">
        <v>18</v>
      </c>
      <c r="B10" s="15">
        <f>+'Salary DATA'!AE13*($I$65/$B$65)</f>
        <v>67276.481584303358</v>
      </c>
      <c r="C10" s="15">
        <f>+'Salary DATA'!AF13*($I$65/$C$65)</f>
        <v>68208.446700655259</v>
      </c>
      <c r="D10" s="15">
        <f>+'Salary DATA'!AG13*($I$65/$D$65)</f>
        <v>65445.834400554435</v>
      </c>
      <c r="E10" s="15"/>
      <c r="F10" s="15"/>
      <c r="G10" s="15">
        <f>+'Salary DATA'!AH13*($I$65/$G$65)</f>
        <v>61830.120646975825</v>
      </c>
      <c r="H10" s="15">
        <f>+'Salary DATA'!AI13*($I$65/$H$65)</f>
        <v>62194.778703690303</v>
      </c>
      <c r="I10" s="15">
        <f>+'Salary DATA'!AJ13*($I$65/$I$65)</f>
        <v>62729.115786174632</v>
      </c>
    </row>
    <row r="11" spans="1:9">
      <c r="A11" s="17" t="s">
        <v>36</v>
      </c>
      <c r="B11" s="15">
        <f>+'Salary DATA'!AE14*($I$65/$B$65)</f>
        <v>95422.019225671524</v>
      </c>
      <c r="C11" s="15">
        <f>+'Salary DATA'!AF14*($I$65/$C$65)</f>
        <v>97549.138773151077</v>
      </c>
      <c r="D11" s="15">
        <f>+'Salary DATA'!AG14*($I$65/$D$65)</f>
        <v>95620.486519228303</v>
      </c>
      <c r="E11" s="15"/>
      <c r="F11" s="15"/>
      <c r="G11" s="15">
        <f>+'Salary DATA'!AH14*($I$65/$G$65)</f>
        <v>96737.163646016023</v>
      </c>
      <c r="H11" s="15">
        <f>+'Salary DATA'!AI14*($I$65/$H$65)</f>
        <v>96120.238052149012</v>
      </c>
      <c r="I11" s="15">
        <f>+'Salary DATA'!AJ14*($I$65/$I$65)</f>
        <v>97528.808535425997</v>
      </c>
    </row>
    <row r="12" spans="1:9">
      <c r="A12" s="17" t="s">
        <v>19</v>
      </c>
      <c r="B12" s="15">
        <f>+'Salary DATA'!AE15*($I$65/$B$65)</f>
        <v>83639.026597038188</v>
      </c>
      <c r="C12" s="15">
        <f>+'Salary DATA'!AF15*($I$65/$C$65)</f>
        <v>83255.218094009353</v>
      </c>
      <c r="D12" s="15">
        <f>+'Salary DATA'!AG15*($I$65/$D$65)</f>
        <v>79576.156250358268</v>
      </c>
      <c r="E12" s="15"/>
      <c r="F12" s="15"/>
      <c r="G12" s="15">
        <f>+'Salary DATA'!AH15*($I$65/$G$65)</f>
        <v>78918.092938618851</v>
      </c>
      <c r="H12" s="15">
        <f>+'Salary DATA'!AI15*($I$65/$H$65)</f>
        <v>79396.572227238445</v>
      </c>
      <c r="I12" s="15">
        <f>+'Salary DATA'!AJ15*($I$65/$I$65)</f>
        <v>79759.539716048021</v>
      </c>
    </row>
    <row r="13" spans="1:9">
      <c r="A13" s="17" t="s">
        <v>20</v>
      </c>
      <c r="B13" s="15">
        <f>+'Salary DATA'!AE16*($I$65/$B$65)</f>
        <v>80117.992047764797</v>
      </c>
      <c r="C13" s="15">
        <f>+'Salary DATA'!AF16*($I$65/$C$65)</f>
        <v>79315.013392381676</v>
      </c>
      <c r="D13" s="15">
        <f>+'Salary DATA'!AG16*($I$65/$D$65)</f>
        <v>78153.262579539238</v>
      </c>
      <c r="E13" s="15"/>
      <c r="F13" s="15"/>
      <c r="G13" s="15">
        <f>+'Salary DATA'!AH16*($I$65/$G$65)</f>
        <v>75268.993853648251</v>
      </c>
      <c r="H13" s="15">
        <f>+'Salary DATA'!AI16*($I$65/$H$65)</f>
        <v>73838.347639915562</v>
      </c>
      <c r="I13" s="15">
        <f>+'Salary DATA'!AJ16*($I$65/$I$65)</f>
        <v>72517.79191399776</v>
      </c>
    </row>
    <row r="14" spans="1:9">
      <c r="A14" s="17" t="s">
        <v>21</v>
      </c>
      <c r="B14" s="15">
        <f>+'Salary DATA'!AE17*($I$65/$B$65)</f>
        <v>74092.543792051656</v>
      </c>
      <c r="C14" s="15">
        <f>+'Salary DATA'!AF17*($I$65/$C$65)</f>
        <v>76016.95145927745</v>
      </c>
      <c r="D14" s="15">
        <f>+'Salary DATA'!AG17*($I$65/$D$65)</f>
        <v>72761.337657758573</v>
      </c>
      <c r="E14" s="15"/>
      <c r="F14" s="15"/>
      <c r="G14" s="15">
        <f>+'Salary DATA'!AH17*($I$65/$G$65)</f>
        <v>70587.568684610582</v>
      </c>
      <c r="H14" s="15">
        <f>+'Salary DATA'!AI17*($I$65/$H$65)</f>
        <v>70245.40991320071</v>
      </c>
      <c r="I14" s="15">
        <f>+'Salary DATA'!AJ17*($I$65/$I$65)</f>
        <v>70056.051629862312</v>
      </c>
    </row>
    <row r="15" spans="1:9">
      <c r="A15" s="17" t="s">
        <v>22</v>
      </c>
      <c r="B15" s="15">
        <f>+'Salary DATA'!AE18*($I$65/$B$65)</f>
        <v>67256.279237260605</v>
      </c>
      <c r="C15" s="15">
        <f>+'Salary DATA'!AF18*($I$65/$C$65)</f>
        <v>70964.108732161432</v>
      </c>
      <c r="D15" s="15">
        <f>+'Salary DATA'!AG18*($I$65/$D$65)</f>
        <v>68836.539016172901</v>
      </c>
      <c r="E15" s="15"/>
      <c r="F15" s="15"/>
      <c r="G15" s="15">
        <f>+'Salary DATA'!AH18*($I$65/$G$65)</f>
        <v>67706.134979318595</v>
      </c>
      <c r="H15" s="15">
        <f>+'Salary DATA'!AI18*($I$65/$H$65)</f>
        <v>66728.489320244073</v>
      </c>
      <c r="I15" s="15">
        <f>+'Salary DATA'!AJ18*($I$65/$I$65)</f>
        <v>65592.802745623747</v>
      </c>
    </row>
    <row r="16" spans="1:9">
      <c r="A16" s="17" t="s">
        <v>23</v>
      </c>
      <c r="B16" s="15">
        <f>+'Salary DATA'!AE19*($I$65/$B$65)</f>
        <v>87711.519296143946</v>
      </c>
      <c r="C16" s="15">
        <f>+'Salary DATA'!AF19*($I$65/$C$65)</f>
        <v>87048.864498166586</v>
      </c>
      <c r="D16" s="15">
        <f>+'Salary DATA'!AG19*($I$65/$D$65)</f>
        <v>85619.036698093609</v>
      </c>
      <c r="E16" s="15"/>
      <c r="F16" s="15"/>
      <c r="G16" s="15">
        <f>+'Salary DATA'!AH19*($I$65/$G$65)</f>
        <v>83925.047630043337</v>
      </c>
      <c r="H16" s="15">
        <f>+'Salary DATA'!AI19*($I$65/$H$65)</f>
        <v>81881.025260447306</v>
      </c>
      <c r="I16" s="15">
        <f>+'Salary DATA'!AJ19*($I$65/$I$65)</f>
        <v>81222.938638556327</v>
      </c>
    </row>
    <row r="17" spans="1:9">
      <c r="A17" s="17" t="s">
        <v>24</v>
      </c>
      <c r="B17" s="15">
        <f>+'Salary DATA'!AE20*($I$65/$B$65)</f>
        <v>68794.663594451049</v>
      </c>
      <c r="C17" s="15">
        <f>+'Salary DATA'!AF20*($I$65/$C$65)</f>
        <v>70601.700919563038</v>
      </c>
      <c r="D17" s="15">
        <f>+'Salary DATA'!AG20*($I$65/$D$65)</f>
        <v>66651.381239987808</v>
      </c>
      <c r="E17" s="15"/>
      <c r="F17" s="15"/>
      <c r="G17" s="15">
        <f>+'Salary DATA'!AH20*($I$65/$G$65)</f>
        <v>64659.418998429537</v>
      </c>
      <c r="H17" s="15">
        <f>+'Salary DATA'!AI20*($I$65/$H$65)</f>
        <v>63910.846075460911</v>
      </c>
      <c r="I17" s="15">
        <f>+'Salary DATA'!AJ20*($I$65/$I$65)</f>
        <v>64657.137035562198</v>
      </c>
    </row>
    <row r="18" spans="1:9">
      <c r="A18" s="17" t="s">
        <v>25</v>
      </c>
      <c r="B18" s="15">
        <f>+'Salary DATA'!AE21*($I$65/$B$65)</f>
        <v>83215.041257317745</v>
      </c>
      <c r="C18" s="15">
        <f>+'Salary DATA'!AF21*($I$65/$C$65)</f>
        <v>86476.622323157921</v>
      </c>
      <c r="D18" s="15">
        <f>+'Salary DATA'!AG21*($I$65/$D$65)</f>
        <v>84303.22899906394</v>
      </c>
      <c r="E18" s="15"/>
      <c r="F18" s="15"/>
      <c r="G18" s="15">
        <f>+'Salary DATA'!AH21*($I$65/$G$65)</f>
        <v>82244.177470793569</v>
      </c>
      <c r="H18" s="15">
        <f>+'Salary DATA'!AI21*($I$65/$H$65)</f>
        <v>80714.91472004354</v>
      </c>
      <c r="I18" s="15">
        <f>+'Salary DATA'!AJ21*($I$65/$I$65)</f>
        <v>79226.203274355343</v>
      </c>
    </row>
    <row r="19" spans="1:9">
      <c r="A19" s="17" t="s">
        <v>26</v>
      </c>
      <c r="B19" s="15">
        <f>+'Salary DATA'!AE22*($I$65/$B$65)</f>
        <v>72590.455230450112</v>
      </c>
      <c r="C19" s="15">
        <f>+'Salary DATA'!AF22*($I$65/$C$65)</f>
        <v>72991.087144346049</v>
      </c>
      <c r="D19" s="15">
        <f>+'Salary DATA'!AG22*($I$65/$D$65)</f>
        <v>70910.41826059857</v>
      </c>
      <c r="E19" s="15"/>
      <c r="F19" s="15"/>
      <c r="G19" s="15">
        <f>+'Salary DATA'!AH22*($I$65/$G$65)</f>
        <v>68890.849825629906</v>
      </c>
      <c r="H19" s="15">
        <f>+'Salary DATA'!AI22*($I$65/$H$65)</f>
        <v>67981.043228288021</v>
      </c>
      <c r="I19" s="15">
        <f>+'Salary DATA'!AJ22*($I$65/$I$65)</f>
        <v>68501.009799443738</v>
      </c>
    </row>
    <row r="20" spans="1:9">
      <c r="A20" s="17" t="s">
        <v>27</v>
      </c>
      <c r="B20" s="15">
        <f>+'Salary DATA'!AE23*($I$65/$B$65)</f>
        <v>76126.130220100778</v>
      </c>
      <c r="C20" s="15">
        <f>+'Salary DATA'!AF23*($I$65/$C$65)</f>
        <v>77463.805465694197</v>
      </c>
      <c r="D20" s="15">
        <f>+'Salary DATA'!AG23*($I$65/$D$65)</f>
        <v>73589.798759530706</v>
      </c>
      <c r="E20" s="15"/>
      <c r="F20" s="15"/>
      <c r="G20" s="15">
        <f>+'Salary DATA'!AH23*($I$65/$G$65)</f>
        <v>72455.257360750067</v>
      </c>
      <c r="H20" s="15">
        <f>+'Salary DATA'!AI23*($I$65/$H$65)</f>
        <v>71333.202058321884</v>
      </c>
      <c r="I20" s="15">
        <f>+'Salary DATA'!AJ23*($I$65/$I$65)</f>
        <v>71527.846738593405</v>
      </c>
    </row>
    <row r="21" spans="1:9">
      <c r="A21" s="17" t="s">
        <v>28</v>
      </c>
      <c r="B21" s="15">
        <f>+'Salary DATA'!AE24*($I$65/$B$65)</f>
        <v>72753.202177706218</v>
      </c>
      <c r="C21" s="15">
        <f>+'Salary DATA'!AF24*($I$65/$C$65)</f>
        <v>74557.063425142551</v>
      </c>
      <c r="D21" s="15">
        <f>+'Salary DATA'!AG24*($I$65/$D$65)</f>
        <v>70347.444015411762</v>
      </c>
      <c r="E21" s="15"/>
      <c r="F21" s="15"/>
      <c r="G21" s="15">
        <f>+'Salary DATA'!AH24*($I$65/$G$65)</f>
        <v>69508.257484840869</v>
      </c>
      <c r="H21" s="15">
        <f>+'Salary DATA'!AI24*($I$65/$H$65)</f>
        <v>68330.468548918565</v>
      </c>
      <c r="I21" s="15">
        <f>+'Salary DATA'!AJ24*($I$65/$I$65)</f>
        <v>70713.51860566136</v>
      </c>
    </row>
    <row r="22" spans="1:9">
      <c r="A22" s="17" t="s">
        <v>29</v>
      </c>
      <c r="B22" s="15">
        <f>+'Salary DATA'!AE25*($I$65/$B$65)</f>
        <v>79062.93616742063</v>
      </c>
      <c r="C22" s="15">
        <f>+'Salary DATA'!AF25*($I$65/$C$65)</f>
        <v>81301.224277856614</v>
      </c>
      <c r="D22" s="15">
        <f>+'Salary DATA'!AG25*($I$65/$D$65)</f>
        <v>79307.824230125625</v>
      </c>
      <c r="E22" s="15"/>
      <c r="F22" s="15"/>
      <c r="G22" s="15">
        <f>+'Salary DATA'!AH25*($I$65/$G$65)</f>
        <v>78860.665190886721</v>
      </c>
      <c r="H22" s="15">
        <f>+'Salary DATA'!AI25*($I$65/$H$65)</f>
        <v>86644.713752170603</v>
      </c>
      <c r="I22" s="15">
        <f>+'Salary DATA'!AJ25*($I$65/$I$65)</f>
        <v>77716.512572093867</v>
      </c>
    </row>
    <row r="23" spans="1:9">
      <c r="A23" s="17" t="s">
        <v>30</v>
      </c>
      <c r="B23" s="15">
        <f>+'Salary DATA'!AE26*($I$65/$B$65)</f>
        <v>88384.470914812322</v>
      </c>
      <c r="C23" s="15">
        <f>+'Salary DATA'!AF26*($I$65/$C$65)</f>
        <v>89840.61750243447</v>
      </c>
      <c r="D23" s="15">
        <f>+'Salary DATA'!AG26*($I$65/$D$65)</f>
        <v>85413.166868477085</v>
      </c>
      <c r="E23" s="15"/>
      <c r="F23" s="15"/>
      <c r="G23" s="15">
        <f>+'Salary DATA'!AH26*($I$65/$G$65)</f>
        <v>83399.113401272436</v>
      </c>
      <c r="H23" s="15">
        <f>+'Salary DATA'!AI26*($I$65/$H$65)</f>
        <v>81873.130932893211</v>
      </c>
      <c r="I23" s="15">
        <f>+'Salary DATA'!AJ26*($I$65/$I$65)</f>
        <v>82808.327343906305</v>
      </c>
    </row>
    <row r="24" spans="1:9">
      <c r="A24" s="49" t="s">
        <v>31</v>
      </c>
      <c r="B24" s="16">
        <f>+'Salary DATA'!AE27*($I$65/$B$65)</f>
        <v>67554.970423643288</v>
      </c>
      <c r="C24" s="16">
        <f>+'Salary DATA'!AF27*($I$65/$C$65)</f>
        <v>69867.889791386813</v>
      </c>
      <c r="D24" s="16">
        <f>+'Salary DATA'!AG27*($I$65/$D$65)</f>
        <v>68977.580570412829</v>
      </c>
      <c r="E24" s="16"/>
      <c r="F24" s="16"/>
      <c r="G24" s="16">
        <f>+'Salary DATA'!AH27*($I$65/$G$65)</f>
        <v>67137.394887503251</v>
      </c>
      <c r="H24" s="16">
        <f>+'Salary DATA'!AI27*($I$65/$H$65)</f>
        <v>66422.84152268515</v>
      </c>
      <c r="I24" s="16">
        <f>+'Salary DATA'!AJ27*($I$65/$I$65)</f>
        <v>67726.610859824039</v>
      </c>
    </row>
    <row r="25" spans="1:9">
      <c r="A25" s="56"/>
      <c r="B25" s="15">
        <f>+'Salary DATA'!AE28*($I$65/$B$65)</f>
        <v>0</v>
      </c>
      <c r="C25" s="15">
        <f>+'Salary DATA'!AF28*($I$65/$C$65)</f>
        <v>0</v>
      </c>
      <c r="D25" s="15">
        <f>+'Salary DATA'!AG28*($I$65/$D$65)</f>
        <v>0</v>
      </c>
      <c r="E25" s="15"/>
      <c r="F25" s="15"/>
      <c r="G25" s="15">
        <f>+'Salary DATA'!AH28*($I$65/$G$65)</f>
        <v>0</v>
      </c>
      <c r="H25" s="15">
        <f>+'Salary DATA'!AI28*($I$65/$H$65)</f>
        <v>0</v>
      </c>
      <c r="I25" s="15">
        <f>+'Salary DATA'!AJ28*($I$65/$I$65)</f>
        <v>0</v>
      </c>
    </row>
    <row r="26" spans="1:9">
      <c r="A26" s="59" t="s">
        <v>79</v>
      </c>
      <c r="B26" s="15">
        <f>+'Salary DATA'!AE29*($I$65/$B$65)</f>
        <v>71960.279115479105</v>
      </c>
      <c r="C26" s="15">
        <f>+'Salary DATA'!AF29*($I$65/$C$65)</f>
        <v>72011.514782440907</v>
      </c>
      <c r="D26" s="15">
        <f>+'Salary DATA'!AG29*($I$65/$D$65)</f>
        <v>73124.30105673692</v>
      </c>
      <c r="E26" s="15"/>
      <c r="F26" s="15"/>
      <c r="G26" s="15">
        <f>+'Salary DATA'!AH29*($I$65/$G$65)</f>
        <v>73996.27667065982</v>
      </c>
      <c r="H26" s="15">
        <f>+'Salary DATA'!AI29*($I$65/$H$65)</f>
        <v>74609.082417838654</v>
      </c>
      <c r="I26" s="15">
        <f>+'Salary DATA'!AJ29*($I$65/$I$65)</f>
        <v>74921</v>
      </c>
    </row>
    <row r="27" spans="1:9">
      <c r="A27" s="56" t="s">
        <v>80</v>
      </c>
      <c r="B27" s="15">
        <f>+'Salary DATA'!AE30*($I$65/$B$65)</f>
        <v>89694.364619164611</v>
      </c>
      <c r="C27" s="15">
        <f>+'Salary DATA'!AF30*($I$65/$C$65)</f>
        <v>92135.039562010701</v>
      </c>
      <c r="D27" s="15">
        <f>+'Salary DATA'!AG30*($I$65/$D$65)</f>
        <v>86612.700959036782</v>
      </c>
      <c r="E27" s="15"/>
      <c r="F27" s="15"/>
      <c r="G27" s="15">
        <f>+'Salary DATA'!AH30*($I$65/$G$65)</f>
        <v>85755.761280983977</v>
      </c>
      <c r="H27" s="15">
        <f>+'Salary DATA'!AI30*($I$65/$H$65)</f>
        <v>85070.879808479294</v>
      </c>
      <c r="I27" s="15">
        <f>+'Salary DATA'!AJ30*($I$65/$I$65)</f>
        <v>84405</v>
      </c>
    </row>
    <row r="28" spans="1:9">
      <c r="A28" s="56" t="s">
        <v>81</v>
      </c>
      <c r="B28" s="15">
        <f>+'Salary DATA'!AE31*($I$65/$B$65)</f>
        <v>93943.933169533164</v>
      </c>
      <c r="C28" s="15">
        <f>+'Salary DATA'!AF31*($I$65/$C$65)</f>
        <v>98571.507235584781</v>
      </c>
      <c r="D28" s="15">
        <f>+'Salary DATA'!AG31*($I$65/$D$65)</f>
        <v>95489.249504101535</v>
      </c>
      <c r="E28" s="15"/>
      <c r="F28" s="15"/>
      <c r="G28" s="15">
        <f>+'Salary DATA'!AH31*($I$65/$G$65)</f>
        <v>95881.756137426521</v>
      </c>
      <c r="H28" s="15">
        <f>+'Salary DATA'!AI31*($I$65/$H$65)</f>
        <v>94437.617724858414</v>
      </c>
      <c r="I28" s="15">
        <f>+'Salary DATA'!AJ31*($I$65/$I$65)</f>
        <v>94291</v>
      </c>
    </row>
    <row r="29" spans="1:9">
      <c r="A29" s="56" t="s">
        <v>82</v>
      </c>
      <c r="B29" s="15">
        <f>+'Salary DATA'!AE32*($I$65/$B$65)</f>
        <v>77200.495331695318</v>
      </c>
      <c r="C29" s="15">
        <f>+'Salary DATA'!AF32*($I$65/$C$65)</f>
        <v>79848.898817906142</v>
      </c>
      <c r="D29" s="15">
        <f>+'Salary DATA'!AG32*($I$65/$D$65)</f>
        <v>77506.93211687381</v>
      </c>
      <c r="E29" s="15"/>
      <c r="F29" s="15"/>
      <c r="G29" s="15">
        <f>+'Salary DATA'!AH32*($I$65/$G$65)</f>
        <v>75502.620124169654</v>
      </c>
      <c r="H29" s="15">
        <f>+'Salary DATA'!AI32*($I$65/$H$65)</f>
        <v>74423.971523661836</v>
      </c>
      <c r="I29" s="15">
        <f>+'Salary DATA'!AJ32*($I$65/$I$65)</f>
        <v>75236</v>
      </c>
    </row>
    <row r="30" spans="1:9">
      <c r="A30" s="56" t="s">
        <v>83</v>
      </c>
      <c r="B30" s="15">
        <f>+'Salary DATA'!AE33*($I$65/$B$65)</f>
        <v>84586.15823095823</v>
      </c>
      <c r="C30" s="15">
        <f>+'Salary DATA'!AF33*($I$65/$C$65)</f>
        <v>91141.880583031918</v>
      </c>
      <c r="D30" s="15">
        <f>+'Salary DATA'!AG33*($I$65/$D$65)</f>
        <v>93307.532081418249</v>
      </c>
      <c r="E30" s="15"/>
      <c r="F30" s="15"/>
      <c r="G30" s="15">
        <f>+'Salary DATA'!AH33*($I$65/$G$65)</f>
        <v>92369.960261736764</v>
      </c>
      <c r="H30" s="15">
        <f>+'Salary DATA'!AI33*($I$65/$H$65)</f>
        <v>84641.814730975952</v>
      </c>
      <c r="I30" s="15">
        <f>+'Salary DATA'!AJ33*($I$65/$I$65)</f>
        <v>87812</v>
      </c>
    </row>
    <row r="31" spans="1:9">
      <c r="A31" s="56" t="s">
        <v>84</v>
      </c>
      <c r="B31" s="15">
        <f>+'Salary DATA'!AE34*($I$65/$B$65)</f>
        <v>64303.709090909084</v>
      </c>
      <c r="C31" s="15">
        <f>+'Salary DATA'!AF34*($I$65/$C$65)</f>
        <v>66112.258774862872</v>
      </c>
      <c r="D31" s="15">
        <f>+'Salary DATA'!AG34*($I$65/$D$65)</f>
        <v>64236.220638023231</v>
      </c>
      <c r="E31" s="15"/>
      <c r="F31" s="15"/>
      <c r="G31" s="15">
        <f>+'Salary DATA'!AH34*($I$65/$G$65)</f>
        <v>63696.815203291684</v>
      </c>
      <c r="H31" s="15">
        <f>+'Salary DATA'!AI34*($I$65/$H$65)</f>
        <v>62552.569209738045</v>
      </c>
      <c r="I31" s="15">
        <f>+'Salary DATA'!AJ34*($I$65/$I$65)</f>
        <v>61866</v>
      </c>
    </row>
    <row r="32" spans="1:9">
      <c r="A32" s="56" t="s">
        <v>85</v>
      </c>
      <c r="B32" s="15">
        <f>+'Salary DATA'!AE35*($I$65/$B$65)</f>
        <v>65482.614250614242</v>
      </c>
      <c r="C32" s="15">
        <f>+'Salary DATA'!AF35*($I$65/$C$65)</f>
        <v>66571.99575997272</v>
      </c>
      <c r="D32" s="15">
        <f>+'Salary DATA'!AG35*($I$65/$D$65)</f>
        <v>64903.330427703375</v>
      </c>
      <c r="E32" s="15"/>
      <c r="F32" s="15"/>
      <c r="G32" s="15">
        <f>+'Salary DATA'!AH35*($I$65/$G$65)</f>
        <v>63359.310527215581</v>
      </c>
      <c r="H32" s="15">
        <f>+'Salary DATA'!AI35*($I$65/$H$65)</f>
        <v>62331.689829893468</v>
      </c>
      <c r="I32" s="15">
        <f>+'Salary DATA'!AJ35*($I$65/$I$65)</f>
        <v>61712</v>
      </c>
    </row>
    <row r="33" spans="1:9">
      <c r="A33" s="56" t="s">
        <v>86</v>
      </c>
      <c r="B33" s="15">
        <f>+'Salary DATA'!AE36*($I$65/$B$65)</f>
        <v>91598.749877149865</v>
      </c>
      <c r="C33" s="15">
        <f>+'Salary DATA'!AF36*($I$65/$C$65)</f>
        <v>93889.493839785224</v>
      </c>
      <c r="D33" s="15">
        <f>+'Salary DATA'!AG36*($I$65/$D$65)</f>
        <v>87820.818256694067</v>
      </c>
      <c r="E33" s="15"/>
      <c r="F33" s="15"/>
      <c r="G33" s="15">
        <f>+'Salary DATA'!AH36*($I$65/$G$65)</f>
        <v>92375.121052011644</v>
      </c>
      <c r="H33" s="15">
        <f>+'Salary DATA'!AI36*($I$65/$H$65)</f>
        <v>90827.658890767125</v>
      </c>
      <c r="I33" s="15">
        <f>+'Salary DATA'!AJ36*($I$65/$I$65)</f>
        <v>89246</v>
      </c>
    </row>
    <row r="34" spans="1:9">
      <c r="A34" s="57" t="s">
        <v>87</v>
      </c>
      <c r="B34" s="15">
        <f>+'Salary DATA'!AE37*($I$65/$B$65)</f>
        <v>72634.103194103183</v>
      </c>
      <c r="C34" s="15">
        <f>+'Salary DATA'!AF37*($I$65/$C$65)</f>
        <v>75777.294306151714</v>
      </c>
      <c r="D34" s="15">
        <f>+'Salary DATA'!AG37*($I$65/$D$65)</f>
        <v>73184.69590765312</v>
      </c>
      <c r="E34" s="15"/>
      <c r="F34" s="15"/>
      <c r="G34" s="15">
        <f>+'Salary DATA'!AH37*($I$65/$G$65)</f>
        <v>72958.448401283211</v>
      </c>
      <c r="H34" s="15">
        <f>+'Salary DATA'!AI37*($I$65/$H$65)</f>
        <v>71860.251549674402</v>
      </c>
      <c r="I34" s="15">
        <f>+'Salary DATA'!AJ37*($I$65/$I$65)</f>
        <v>70024</v>
      </c>
    </row>
    <row r="35" spans="1:9">
      <c r="A35" s="57" t="s">
        <v>88</v>
      </c>
      <c r="B35" s="15">
        <f>+'Salary DATA'!AE38*($I$65/$B$65)</f>
        <v>73092.119901719896</v>
      </c>
      <c r="C35" s="15">
        <f>+'Salary DATA'!AF38*($I$65/$C$65)</f>
        <v>73113.552322272968</v>
      </c>
      <c r="D35" s="15">
        <f>+'Salary DATA'!AG38*($I$65/$D$65)</f>
        <v>71256.348805704096</v>
      </c>
      <c r="E35" s="15"/>
      <c r="F35" s="15"/>
      <c r="G35" s="15">
        <f>+'Salary DATA'!AH38*($I$65/$G$65)</f>
        <v>71947.600179097499</v>
      </c>
      <c r="H35" s="15">
        <f>+'Salary DATA'!AI38*($I$65/$H$65)</f>
        <v>70745.077313600836</v>
      </c>
      <c r="I35" s="15">
        <f>+'Salary DATA'!AJ38*($I$65/$I$65)</f>
        <v>71604</v>
      </c>
    </row>
    <row r="36" spans="1:9">
      <c r="A36" s="57" t="s">
        <v>89</v>
      </c>
      <c r="B36" s="15">
        <f>+'Salary DATA'!AE39*($I$65/$B$65)</f>
        <v>74048.330221130222</v>
      </c>
      <c r="C36" s="15">
        <f>+'Salary DATA'!AF39*($I$65/$C$65)</f>
        <v>75934.835398466908</v>
      </c>
      <c r="D36" s="15">
        <f>+'Salary DATA'!AG39*($I$65/$D$65)</f>
        <v>73757.364282709954</v>
      </c>
      <c r="E36" s="15"/>
      <c r="F36" s="15"/>
      <c r="G36" s="15">
        <f>+'Salary DATA'!AH39*($I$65/$G$65)</f>
        <v>71726.465047448888</v>
      </c>
      <c r="H36" s="15">
        <f>+'Salary DATA'!AI39*($I$65/$H$65)</f>
        <v>72820.031717981154</v>
      </c>
      <c r="I36" s="15">
        <f>+'Salary DATA'!AJ39*($I$65/$I$65)</f>
        <v>72496</v>
      </c>
    </row>
    <row r="37" spans="1:9">
      <c r="A37" s="57" t="s">
        <v>90</v>
      </c>
      <c r="B37" s="15">
        <f>+'Salary DATA'!AE40*($I$65/$B$65)</f>
        <v>94670.561179361175</v>
      </c>
      <c r="C37" s="15">
        <f>+'Salary DATA'!AF40*($I$65/$C$65)</f>
        <v>83989.954782832268</v>
      </c>
      <c r="D37" s="15">
        <f>+'Salary DATA'!AG40*($I$65/$D$65)</f>
        <v>81453.468596128543</v>
      </c>
      <c r="E37" s="15"/>
      <c r="F37" s="15"/>
      <c r="G37" s="15">
        <f>+'Salary DATA'!AH40*($I$65/$G$65)</f>
        <v>82319.777402384483</v>
      </c>
      <c r="H37" s="15">
        <f>+'Salary DATA'!AI40*($I$65/$H$65)</f>
        <v>81032.90167968579</v>
      </c>
      <c r="I37" s="15">
        <f>+'Salary DATA'!AJ40*($I$65/$I$65)</f>
        <v>79444</v>
      </c>
    </row>
    <row r="38" spans="1:9">
      <c r="A38" s="58" t="s">
        <v>91</v>
      </c>
      <c r="B38" s="16">
        <f>+'Salary DATA'!AE41*($I$65/$B$65)</f>
        <v>78426.464864864858</v>
      </c>
      <c r="C38" s="16">
        <f>+'Salary DATA'!AF41*($I$65/$C$65)</f>
        <v>81371.640464100768</v>
      </c>
      <c r="D38" s="16">
        <f>+'Salary DATA'!AG41*($I$65/$D$65)</f>
        <v>80881.766469167196</v>
      </c>
      <c r="E38" s="16"/>
      <c r="F38" s="16"/>
      <c r="G38" s="16">
        <f>+'Salary DATA'!AH41*($I$65/$G$65)</f>
        <v>81632.126073483843</v>
      </c>
      <c r="H38" s="16">
        <f>+'Salary DATA'!AI41*($I$65/$H$65)</f>
        <v>80389.658216404554</v>
      </c>
      <c r="I38" s="16">
        <f>+'Salary DATA'!AJ41*($I$65/$I$65)</f>
        <v>78360</v>
      </c>
    </row>
    <row r="39" spans="1:9">
      <c r="A39" s="56"/>
      <c r="B39" s="15">
        <f>+'Salary DATA'!AE42*($I$65/$B$65)</f>
        <v>0</v>
      </c>
      <c r="C39" s="15">
        <f>+'Salary DATA'!AF42*($I$65/$C$65)</f>
        <v>0</v>
      </c>
      <c r="D39" s="15">
        <f>+'Salary DATA'!AG42*($I$65/$D$65)</f>
        <v>0</v>
      </c>
      <c r="E39" s="15"/>
      <c r="F39" s="15"/>
      <c r="G39" s="15">
        <f>+'Salary DATA'!AH42*($I$65/$G$65)</f>
        <v>0</v>
      </c>
      <c r="H39" s="15">
        <f>+'Salary DATA'!AI42*($I$65/$H$65)</f>
        <v>0</v>
      </c>
      <c r="I39" s="15">
        <f>+'Salary DATA'!AJ42*($I$65/$I$65)</f>
        <v>0</v>
      </c>
    </row>
    <row r="40" spans="1:9">
      <c r="A40" s="56" t="s">
        <v>93</v>
      </c>
      <c r="B40" s="15">
        <f>+'Salary DATA'!AE43*($I$65/$B$65)</f>
        <v>79288.546437346435</v>
      </c>
      <c r="C40" s="15">
        <f>+'Salary DATA'!AF43*($I$65/$C$65)</f>
        <v>81433.463206835993</v>
      </c>
      <c r="D40" s="15">
        <f>+'Salary DATA'!AG43*($I$65/$D$65)</f>
        <v>78674.922066573796</v>
      </c>
      <c r="E40" s="15"/>
      <c r="F40" s="15"/>
      <c r="G40" s="15">
        <f>+'Salary DATA'!AH43*($I$65/$G$65)</f>
        <v>77746.084641688751</v>
      </c>
      <c r="H40" s="15">
        <f>+'Salary DATA'!AI43*($I$65/$H$65)</f>
        <v>77397.875271401062</v>
      </c>
      <c r="I40" s="15">
        <f>+'Salary DATA'!AJ43*($I$65/$I$65)</f>
        <v>77674</v>
      </c>
    </row>
    <row r="41" spans="1:9">
      <c r="A41" s="56" t="s">
        <v>94</v>
      </c>
      <c r="B41" s="15">
        <f>+'Salary DATA'!AE44*($I$65/$B$65)</f>
        <v>77572.418673218664</v>
      </c>
      <c r="C41" s="15">
        <f>+'Salary DATA'!AF44*($I$65/$C$65)</f>
        <v>78722.666936659472</v>
      </c>
      <c r="D41" s="15">
        <f>+'Salary DATA'!AG44*($I$65/$D$65)</f>
        <v>76808.845556050219</v>
      </c>
      <c r="E41" s="15"/>
      <c r="F41" s="15"/>
      <c r="G41" s="15">
        <f>+'Salary DATA'!AH44*($I$65/$G$65)</f>
        <v>75807.748904420747</v>
      </c>
      <c r="H41" s="15">
        <f>+'Salary DATA'!AI44*($I$65/$H$65)</f>
        <v>76906.506088936425</v>
      </c>
      <c r="I41" s="15">
        <f>+'Salary DATA'!AJ44*($I$65/$I$65)</f>
        <v>77727</v>
      </c>
    </row>
    <row r="42" spans="1:9">
      <c r="A42" s="56" t="s">
        <v>95</v>
      </c>
      <c r="B42" s="15">
        <f>+'Salary DATA'!AE45*($I$65/$B$65)</f>
        <v>87888.699754299741</v>
      </c>
      <c r="C42" s="15">
        <f>+'Salary DATA'!AF45*($I$65/$C$65)</f>
        <v>91461.163952581686</v>
      </c>
      <c r="D42" s="15">
        <f>+'Salary DATA'!AG45*($I$65/$D$65)</f>
        <v>89621.542480945544</v>
      </c>
      <c r="E42" s="15"/>
      <c r="F42" s="15"/>
      <c r="G42" s="15">
        <f>+'Salary DATA'!AH45*($I$65/$G$65)</f>
        <v>87040.722210132095</v>
      </c>
      <c r="H42" s="15">
        <f>+'Salary DATA'!AI45*($I$65/$H$65)</f>
        <v>87451.055267556178</v>
      </c>
      <c r="I42" s="15">
        <f>+'Salary DATA'!AJ45*($I$65/$I$65)</f>
        <v>87862</v>
      </c>
    </row>
    <row r="43" spans="1:9">
      <c r="A43" s="56" t="s">
        <v>96</v>
      </c>
      <c r="B43" s="15">
        <f>+'Salary DATA'!AE46*($I$65/$B$65)</f>
        <v>76930.736117936118</v>
      </c>
      <c r="C43" s="15">
        <f>+'Salary DATA'!AF46*($I$65/$C$65)</f>
        <v>78852.344863323568</v>
      </c>
      <c r="D43" s="15">
        <f>+'Salary DATA'!AG46*($I$65/$D$65)</f>
        <v>76843.148143605213</v>
      </c>
      <c r="E43" s="15"/>
      <c r="F43" s="15"/>
      <c r="G43" s="15">
        <f>+'Salary DATA'!AH46*($I$65/$G$65)</f>
        <v>75148.897041614589</v>
      </c>
      <c r="H43" s="15">
        <f>+'Salary DATA'!AI46*($I$65/$H$65)</f>
        <v>73518.730095652121</v>
      </c>
      <c r="I43" s="15">
        <f>+'Salary DATA'!AJ46*($I$65/$I$65)</f>
        <v>73139</v>
      </c>
    </row>
    <row r="44" spans="1:9">
      <c r="A44" s="56" t="s">
        <v>97</v>
      </c>
      <c r="B44" s="15">
        <f>+'Salary DATA'!AE47*($I$65/$B$65)</f>
        <v>86848.691891891882</v>
      </c>
      <c r="C44" s="15">
        <f>+'Salary DATA'!AF47*($I$65/$C$65)</f>
        <v>86688.755666214653</v>
      </c>
      <c r="D44" s="15">
        <f>+'Salary DATA'!AG47*($I$65/$D$65)</f>
        <v>84387.368441610481</v>
      </c>
      <c r="E44" s="15"/>
      <c r="F44" s="15"/>
      <c r="G44" s="15">
        <f>+'Salary DATA'!AH47*($I$65/$G$65)</f>
        <v>83521.294635465718</v>
      </c>
      <c r="H44" s="15">
        <f>+'Salary DATA'!AI47*($I$65/$H$65)</f>
        <v>83709.382189011798</v>
      </c>
      <c r="I44" s="15">
        <f>+'Salary DATA'!AJ47*($I$65/$I$65)</f>
        <v>83693</v>
      </c>
    </row>
    <row r="45" spans="1:9">
      <c r="A45" s="56" t="s">
        <v>98</v>
      </c>
      <c r="B45" s="15">
        <f>+'Salary DATA'!AE48*($I$65/$B$65)</f>
        <v>86745.379852579848</v>
      </c>
      <c r="C45" s="15">
        <f>+'Salary DATA'!AF48*($I$65/$C$65)</f>
        <v>84766.327048820385</v>
      </c>
      <c r="D45" s="15">
        <f>+'Salary DATA'!AG48*($I$65/$D$65)</f>
        <v>83343.001727134775</v>
      </c>
      <c r="E45" s="15"/>
      <c r="F45" s="15"/>
      <c r="G45" s="15">
        <f>+'Salary DATA'!AH48*($I$65/$G$65)</f>
        <v>81637.713653576327</v>
      </c>
      <c r="H45" s="15">
        <f>+'Salary DATA'!AI48*($I$65/$H$65)</f>
        <v>80109.582720379782</v>
      </c>
      <c r="I45" s="15">
        <f>+'Salary DATA'!AJ48*($I$65/$I$65)</f>
        <v>79272</v>
      </c>
    </row>
    <row r="46" spans="1:9">
      <c r="A46" s="56" t="s">
        <v>99</v>
      </c>
      <c r="B46" s="15">
        <f>+'Salary DATA'!AE49*($I$65/$B$65)</f>
        <v>70276.292874692866</v>
      </c>
      <c r="C46" s="15">
        <f>+'Salary DATA'!AF49*($I$65/$C$65)</f>
        <v>71418.7445146463</v>
      </c>
      <c r="D46" s="15">
        <f>+'Salary DATA'!AG49*($I$65/$D$65)</f>
        <v>70644.905129467807</v>
      </c>
      <c r="E46" s="15"/>
      <c r="F46" s="15"/>
      <c r="G46" s="15">
        <f>+'Salary DATA'!AH49*($I$65/$G$65)</f>
        <v>68781.989948924558</v>
      </c>
      <c r="H46" s="15">
        <f>+'Salary DATA'!AI49*($I$65/$H$65)</f>
        <v>67606.27826009407</v>
      </c>
      <c r="I46" s="15">
        <f>+'Salary DATA'!AJ49*($I$65/$I$65)</f>
        <v>68051</v>
      </c>
    </row>
    <row r="47" spans="1:9">
      <c r="A47" s="56" t="s">
        <v>100</v>
      </c>
      <c r="B47" s="15">
        <f>+'Salary DATA'!AE50*($I$65/$B$65)</f>
        <v>77573.56658476658</v>
      </c>
      <c r="C47" s="15">
        <f>+'Salary DATA'!AF50*($I$65/$C$65)</f>
        <v>79139.999067986995</v>
      </c>
      <c r="D47" s="15">
        <f>+'Salary DATA'!AG50*($I$65/$D$65)</f>
        <v>77724.978726825997</v>
      </c>
      <c r="E47" s="15"/>
      <c r="F47" s="15"/>
      <c r="G47" s="15">
        <f>+'Salary DATA'!AH50*($I$65/$G$65)</f>
        <v>77739.541564058512</v>
      </c>
      <c r="H47" s="15">
        <f>+'Salary DATA'!AI50*($I$65/$H$65)</f>
        <v>77846.313323978757</v>
      </c>
      <c r="I47" s="15">
        <f>+'Salary DATA'!AJ50*($I$65/$I$65)</f>
        <v>76591</v>
      </c>
    </row>
    <row r="48" spans="1:9">
      <c r="A48" s="56" t="s">
        <v>101</v>
      </c>
      <c r="B48" s="15">
        <f>+'Salary DATA'!AE51*($I$65/$B$65)</f>
        <v>64074.126781326777</v>
      </c>
      <c r="C48" s="15">
        <f>+'Salary DATA'!AF51*($I$65/$C$65)</f>
        <v>66507.010130246024</v>
      </c>
      <c r="D48" s="15">
        <f>+'Salary DATA'!AG51*($I$65/$D$65)</f>
        <v>62724.959119592575</v>
      </c>
      <c r="E48" s="15"/>
      <c r="F48" s="15"/>
      <c r="G48" s="15">
        <f>+'Salary DATA'!AH51*($I$65/$G$65)</f>
        <v>65684.547948955049</v>
      </c>
      <c r="H48" s="15">
        <f>+'Salary DATA'!AI51*($I$65/$H$65)</f>
        <v>67280.806961217808</v>
      </c>
      <c r="I48" s="15">
        <f>+'Salary DATA'!AJ51*($I$65/$I$65)</f>
        <v>66896</v>
      </c>
    </row>
    <row r="49" spans="1:11">
      <c r="A49" s="56" t="s">
        <v>102</v>
      </c>
      <c r="B49" s="15">
        <f>+'Salary DATA'!AE52*($I$65/$B$65)</f>
        <v>82350.02653562653</v>
      </c>
      <c r="C49" s="15">
        <f>+'Salary DATA'!AF52*($I$65/$C$65)</f>
        <v>82923.529400924832</v>
      </c>
      <c r="D49" s="15">
        <f>+'Salary DATA'!AG52*($I$65/$D$65)</f>
        <v>79477.488157125626</v>
      </c>
      <c r="E49" s="15"/>
      <c r="F49" s="15"/>
      <c r="G49" s="15">
        <f>+'Salary DATA'!AH52*($I$65/$G$65)</f>
        <v>80470.008843033575</v>
      </c>
      <c r="H49" s="15">
        <f>+'Salary DATA'!AI52*($I$65/$H$65)</f>
        <v>80429.38323383611</v>
      </c>
      <c r="I49" s="15">
        <f>+'Salary DATA'!AJ52*($I$65/$I$65)</f>
        <v>80149</v>
      </c>
    </row>
    <row r="50" spans="1:11">
      <c r="A50" s="56" t="s">
        <v>103</v>
      </c>
      <c r="B50" s="15">
        <f>+'Salary DATA'!AE53*($I$65/$B$65)</f>
        <v>66369.949877149877</v>
      </c>
      <c r="C50" s="15">
        <f>+'Salary DATA'!AF53*($I$65/$C$65)</f>
        <v>64762.928953727765</v>
      </c>
      <c r="D50" s="15">
        <f>+'Salary DATA'!AG53*($I$65/$D$65)</f>
        <v>64554.087147531653</v>
      </c>
      <c r="E50" s="15"/>
      <c r="F50" s="15"/>
      <c r="G50" s="15">
        <f>+'Salary DATA'!AH53*($I$65/$G$65)</f>
        <v>63086.782663984224</v>
      </c>
      <c r="H50" s="15">
        <f>+'Salary DATA'!AI53*($I$65/$H$65)</f>
        <v>61723.261926735104</v>
      </c>
      <c r="I50" s="15">
        <f>+'Salary DATA'!AJ53*($I$65/$I$65)</f>
        <v>61676</v>
      </c>
    </row>
    <row r="51" spans="1:11">
      <c r="A51" s="58" t="s">
        <v>104</v>
      </c>
      <c r="B51" s="16">
        <f>+'Salary DATA'!AE54*($I$65/$B$65)</f>
        <v>75057.344471744465</v>
      </c>
      <c r="C51" s="16">
        <f>+'Salary DATA'!AF54*($I$65/$C$65)</f>
        <v>74906.689080685683</v>
      </c>
      <c r="D51" s="16">
        <f>+'Salary DATA'!AG54*($I$65/$D$65)</f>
        <v>74402.576518843518</v>
      </c>
      <c r="E51" s="16"/>
      <c r="F51" s="16"/>
      <c r="G51" s="16">
        <f>+'Salary DATA'!AH54*($I$65/$G$65)</f>
        <v>71856.291221456486</v>
      </c>
      <c r="H51" s="16">
        <f>+'Salary DATA'!AI54*($I$65/$H$65)</f>
        <v>71317.947446946884</v>
      </c>
      <c r="I51" s="16">
        <f>+'Salary DATA'!AJ54*($I$65/$I$65)</f>
        <v>69887</v>
      </c>
    </row>
    <row r="52" spans="1:11">
      <c r="A52" s="56"/>
      <c r="B52" s="15">
        <f>+'Salary DATA'!AE55*($I$65/$B$65)</f>
        <v>0</v>
      </c>
      <c r="C52" s="15">
        <f>+'Salary DATA'!AF55*($I$65/$C$65)</f>
        <v>0</v>
      </c>
      <c r="D52" s="15">
        <f>+'Salary DATA'!AG55*($I$65/$D$65)</f>
        <v>0</v>
      </c>
      <c r="E52" s="15"/>
      <c r="F52" s="15"/>
      <c r="G52" s="15">
        <f>+'Salary DATA'!AH55*($I$65/$G$65)</f>
        <v>0</v>
      </c>
      <c r="H52" s="15">
        <f>+'Salary DATA'!AI55*($I$65/$H$65)</f>
        <v>0</v>
      </c>
      <c r="I52" s="15">
        <f>+'Salary DATA'!AJ55*($I$65/$I$65)</f>
        <v>0</v>
      </c>
    </row>
    <row r="53" spans="1:11">
      <c r="A53" s="56" t="s">
        <v>106</v>
      </c>
      <c r="B53" s="15">
        <f>+'Salary DATA'!AE56*($I$65/$B$65)</f>
        <v>95595.777886977885</v>
      </c>
      <c r="C53" s="15">
        <f>+'Salary DATA'!AF56*($I$65/$C$65)</f>
        <v>95993.101421050727</v>
      </c>
      <c r="D53" s="15">
        <f>+'Salary DATA'!AG56*($I$65/$D$65)</f>
        <v>93608.105636639535</v>
      </c>
      <c r="E53" s="15"/>
      <c r="F53" s="15"/>
      <c r="G53" s="15">
        <f>+'Salary DATA'!AH56*($I$65/$G$65)</f>
        <v>91327.402259995186</v>
      </c>
      <c r="H53" s="15">
        <f>+'Salary DATA'!AI56*($I$65/$H$65)</f>
        <v>92297.290473423025</v>
      </c>
      <c r="I53" s="15">
        <f>+'Salary DATA'!AJ56*($I$65/$I$65)</f>
        <v>91370</v>
      </c>
    </row>
    <row r="54" spans="1:11">
      <c r="A54" s="56" t="s">
        <v>107</v>
      </c>
      <c r="B54" s="15">
        <f>+'Salary DATA'!AE57*($I$65/$B$65)</f>
        <v>69572.623095823088</v>
      </c>
      <c r="C54" s="15">
        <f>+'Salary DATA'!AF57*($I$65/$C$65)</f>
        <v>76344.92818366042</v>
      </c>
      <c r="D54" s="15">
        <f>+'Salary DATA'!AG57*($I$65/$D$65)</f>
        <v>73899.016770211339</v>
      </c>
      <c r="E54" s="15"/>
      <c r="F54" s="15"/>
      <c r="G54" s="15">
        <f>+'Salary DATA'!AH57*($I$65/$G$65)</f>
        <v>73103.757169696881</v>
      </c>
      <c r="H54" s="15">
        <f>+'Salary DATA'!AI57*($I$65/$H$65)</f>
        <v>72694.600253660785</v>
      </c>
      <c r="I54" s="15">
        <f>+'Salary DATA'!AJ57*($I$65/$I$65)</f>
        <v>70833</v>
      </c>
    </row>
    <row r="55" spans="1:11">
      <c r="A55" s="56" t="s">
        <v>108</v>
      </c>
      <c r="B55" s="15">
        <f>+'Salary DATA'!AE58*($I$65/$B$65)</f>
        <v>88114.838329238322</v>
      </c>
      <c r="C55" s="15">
        <f>+'Salary DATA'!AF58*($I$65/$C$65)</f>
        <v>87832.587872650736</v>
      </c>
      <c r="D55" s="15">
        <f>+'Salary DATA'!AG58*($I$65/$D$65)</f>
        <v>84950.647920384654</v>
      </c>
      <c r="E55" s="15"/>
      <c r="F55" s="15"/>
      <c r="G55" s="15">
        <f>+'Salary DATA'!AH58*($I$65/$G$65)</f>
        <v>83143.5208201801</v>
      </c>
      <c r="H55" s="15">
        <f>+'Salary DATA'!AI58*($I$65/$H$65)</f>
        <v>82465.625309627212</v>
      </c>
      <c r="I55" s="15">
        <f>+'Salary DATA'!AJ58*($I$65/$I$65)</f>
        <v>83088</v>
      </c>
    </row>
    <row r="56" spans="1:11">
      <c r="A56" s="56" t="s">
        <v>109</v>
      </c>
      <c r="B56" s="15">
        <f>+'Salary DATA'!AE59*($I$65/$B$65)</f>
        <v>84891.502702702695</v>
      </c>
      <c r="C56" s="15">
        <f>+'Salary DATA'!AF59*($I$65/$C$65)</f>
        <v>85104.551309145667</v>
      </c>
      <c r="D56" s="15">
        <f>+'Salary DATA'!AG59*($I$65/$D$65)</f>
        <v>89535.170909090913</v>
      </c>
      <c r="E56" s="15"/>
      <c r="F56" s="15"/>
      <c r="G56" s="15">
        <f>+'Salary DATA'!AH59*($I$65/$G$65)</f>
        <v>86685.233118209406</v>
      </c>
      <c r="H56" s="15">
        <f>+'Salary DATA'!AI59*($I$65/$H$65)</f>
        <v>87215.5845317692</v>
      </c>
      <c r="I56" s="15">
        <f>+'Salary DATA'!AJ59*($I$65/$I$65)</f>
        <v>85566</v>
      </c>
    </row>
    <row r="57" spans="1:11">
      <c r="A57" s="56" t="s">
        <v>110</v>
      </c>
      <c r="B57" s="15">
        <f>+'Salary DATA'!AE60*($I$65/$B$65)</f>
        <v>99963.581326781321</v>
      </c>
      <c r="C57" s="15">
        <f>+'Salary DATA'!AF60*($I$65/$C$65)</f>
        <v>102353.42067436971</v>
      </c>
      <c r="D57" s="15">
        <f>+'Salary DATA'!AG60*($I$65/$D$65)</f>
        <v>100885.14719821684</v>
      </c>
      <c r="E57" s="15"/>
      <c r="F57" s="15"/>
      <c r="G57" s="15">
        <f>+'Salary DATA'!AH60*($I$65/$G$65)</f>
        <v>100060.59646165188</v>
      </c>
      <c r="H57" s="15">
        <f>+'Salary DATA'!AI60*($I$65/$H$65)</f>
        <v>101522.61005078512</v>
      </c>
      <c r="I57" s="15">
        <f>+'Salary DATA'!AJ60*($I$65/$I$65)</f>
        <v>101026</v>
      </c>
    </row>
    <row r="58" spans="1:11">
      <c r="A58" s="56" t="s">
        <v>111</v>
      </c>
      <c r="B58" s="15">
        <f>+'Salary DATA'!AE61*($I$65/$B$65)</f>
        <v>85419.542014742008</v>
      </c>
      <c r="C58" s="15">
        <f>+'Salary DATA'!AF61*($I$65/$C$65)</f>
        <v>84840.591686611966</v>
      </c>
      <c r="D58" s="15">
        <f>+'Salary DATA'!AG61*($I$65/$D$65)</f>
        <v>85147.208454607491</v>
      </c>
      <c r="E58" s="15"/>
      <c r="F58" s="15"/>
      <c r="G58" s="15">
        <f>+'Salary DATA'!AH61*($I$65/$G$65)</f>
        <v>85488.393251718051</v>
      </c>
      <c r="H58" s="15">
        <f>+'Salary DATA'!AI61*($I$65/$H$65)</f>
        <v>88767.055239451336</v>
      </c>
      <c r="I58" s="15">
        <f>+'Salary DATA'!AJ61*($I$65/$I$65)</f>
        <v>86541</v>
      </c>
    </row>
    <row r="59" spans="1:11">
      <c r="A59" s="57" t="s">
        <v>112</v>
      </c>
      <c r="B59" s="15">
        <f>+'Salary DATA'!AE62*($I$65/$B$65)</f>
        <v>83565.664864864855</v>
      </c>
      <c r="C59" s="15">
        <f>+'Salary DATA'!AF62*($I$65/$C$65)</f>
        <v>84427.715766654539</v>
      </c>
      <c r="D59" s="15">
        <f>+'Salary DATA'!AG62*($I$65/$D$65)</f>
        <v>82085.810088751474</v>
      </c>
      <c r="E59" s="15"/>
      <c r="F59" s="15"/>
      <c r="G59" s="15">
        <f>+'Salary DATA'!AH62*($I$65/$G$65)</f>
        <v>81626.479659441553</v>
      </c>
      <c r="H59" s="15">
        <f>+'Salary DATA'!AI62*($I$65/$H$65)</f>
        <v>83524.354417370167</v>
      </c>
      <c r="I59" s="15">
        <f>+'Salary DATA'!AJ62*($I$65/$I$65)</f>
        <v>81839</v>
      </c>
    </row>
    <row r="60" spans="1:11">
      <c r="A60" s="57" t="s">
        <v>113</v>
      </c>
      <c r="B60" s="15">
        <f>+'Salary DATA'!AE63*($I$65/$B$65)</f>
        <v>83165.043734643725</v>
      </c>
      <c r="C60" s="15">
        <f>+'Salary DATA'!AF63*($I$65/$C$65)</f>
        <v>80325.208795781815</v>
      </c>
      <c r="D60" s="15">
        <f>+'Salary DATA'!AG63*($I$65/$D$65)</f>
        <v>80318.543284457483</v>
      </c>
      <c r="E60" s="15"/>
      <c r="F60" s="15"/>
      <c r="G60" s="15">
        <f>+'Salary DATA'!AH63*($I$65/$G$65)</f>
        <v>80374.219955020773</v>
      </c>
      <c r="H60" s="15">
        <f>+'Salary DATA'!AI63*($I$65/$H$65)</f>
        <v>78801.084127367445</v>
      </c>
      <c r="I60" s="15">
        <f>+'Salary DATA'!AJ63*($I$65/$I$65)</f>
        <v>77055</v>
      </c>
    </row>
    <row r="61" spans="1:11">
      <c r="A61" s="58" t="s">
        <v>114</v>
      </c>
      <c r="B61" s="16">
        <f>+'Salary DATA'!AE64*($I$65/$B$65)</f>
        <v>71719.217690417689</v>
      </c>
      <c r="C61" s="16">
        <f>+'Salary DATA'!AF64*($I$65/$C$65)</f>
        <v>73942.168846408415</v>
      </c>
      <c r="D61" s="16">
        <f>+'Salary DATA'!AG64*($I$65/$D$65)</f>
        <v>73440.387889757287</v>
      </c>
      <c r="E61" s="16"/>
      <c r="F61" s="16"/>
      <c r="G61" s="16">
        <f>+'Salary DATA'!AH64*($I$65/$G$65)</f>
        <v>76681.785895870009</v>
      </c>
      <c r="H61" s="16">
        <f>+'Salary DATA'!AI64*($I$65/$H$65)</f>
        <v>77718.044623451904</v>
      </c>
      <c r="I61" s="16">
        <f>+'Salary DATA'!AJ64*($I$65/$I$65)</f>
        <v>73881</v>
      </c>
    </row>
    <row r="62" spans="1:11">
      <c r="A62" s="60" t="s">
        <v>115</v>
      </c>
      <c r="B62" s="16">
        <f>+'Salary DATA'!AE65*($I$65/$B$65)</f>
        <v>76325.786732186723</v>
      </c>
      <c r="C62" s="16">
        <f>+'Salary DATA'!AF65*($I$65/$C$65)</f>
        <v>80469.48426863912</v>
      </c>
      <c r="D62" s="16">
        <f>+'Salary DATA'!AG65*($I$65/$D$65)</f>
        <v>82663.751519725556</v>
      </c>
      <c r="E62" s="16"/>
      <c r="F62" s="16"/>
      <c r="G62" s="16">
        <f>+'Salary DATA'!AH65*($I$65/$G$65)</f>
        <v>79013.073151377874</v>
      </c>
      <c r="H62" s="16">
        <f>+'Salary DATA'!AI65*($I$65/$H$65)</f>
        <v>79802.383938941435</v>
      </c>
      <c r="I62" s="16">
        <f>+'Salary DATA'!AJ65*($I$65/$I$65)</f>
        <v>80408</v>
      </c>
    </row>
    <row r="63" spans="1:11">
      <c r="A63" s="57"/>
      <c r="B63" s="5"/>
      <c r="C63" s="5"/>
      <c r="D63" s="5"/>
      <c r="E63" s="5"/>
      <c r="F63" s="5"/>
      <c r="G63" s="5"/>
    </row>
    <row r="64" spans="1:11" ht="13.5" customHeight="1">
      <c r="A64" s="270" t="s">
        <v>66</v>
      </c>
      <c r="B64" s="271"/>
      <c r="C64" s="271"/>
      <c r="D64" s="271"/>
      <c r="E64" s="271"/>
      <c r="F64" s="271"/>
      <c r="G64" s="271"/>
      <c r="H64" s="272"/>
      <c r="I64" s="272"/>
      <c r="J64" s="272"/>
      <c r="K64" s="272"/>
    </row>
    <row r="65" spans="1:11">
      <c r="A65" s="270"/>
      <c r="B65" s="273">
        <v>203.5</v>
      </c>
      <c r="C65" s="273">
        <v>207.3</v>
      </c>
      <c r="D65" s="273">
        <v>220</v>
      </c>
      <c r="E65" s="273"/>
      <c r="F65" s="273"/>
      <c r="G65" s="273">
        <v>225.9</v>
      </c>
      <c r="H65" s="273">
        <v>229.6</v>
      </c>
      <c r="I65" s="273">
        <v>233.6</v>
      </c>
      <c r="J65" s="320"/>
      <c r="K65" s="272"/>
    </row>
    <row r="66" spans="1:11">
      <c r="A66" s="274"/>
      <c r="B66" s="275"/>
      <c r="C66" s="275"/>
      <c r="D66" s="276">
        <v>5.617405748467344E-2</v>
      </c>
      <c r="E66" s="276"/>
      <c r="F66" s="276"/>
      <c r="G66" s="276">
        <f>(G65-B65)/B65</f>
        <v>0.1100737100737101</v>
      </c>
      <c r="H66" s="276">
        <f>(H65-C65)/C65</f>
        <v>0.1075735648818137</v>
      </c>
      <c r="I66" s="276">
        <v>1.9642077695329552E-2</v>
      </c>
      <c r="K66" s="272"/>
    </row>
    <row r="67" spans="1:11">
      <c r="B67" s="5"/>
      <c r="C67" s="5"/>
      <c r="D67" s="5"/>
      <c r="E67" s="5"/>
      <c r="F67" s="5"/>
      <c r="G67" s="5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 84 (83)</vt:lpstr>
      <vt:lpstr>TABLE 86 (85)</vt:lpstr>
      <vt:lpstr>Salary DATA</vt:lpstr>
      <vt:lpstr>All Ranks Constant $</vt:lpstr>
      <vt:lpstr>All Ranks Constant $ OLD</vt:lpstr>
      <vt:lpstr>A</vt:lpstr>
      <vt:lpstr>DATA</vt:lpstr>
      <vt:lpstr>NOTE</vt:lpstr>
      <vt:lpstr>'Salary DATA'!Print_Area</vt:lpstr>
      <vt:lpstr>'TABLE 84 (83)'!Print_Area</vt:lpstr>
      <vt:lpstr>'TABLE 86 (85)'!Print_Area</vt:lpstr>
      <vt:lpstr>'Salary DATA'!Print_Titles</vt:lpstr>
      <vt:lpstr>'TABLE 86 (85)'!TABLE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2014-10-22T20:28:39Z</cp:lastPrinted>
  <dcterms:created xsi:type="dcterms:W3CDTF">1999-02-17T19:43:52Z</dcterms:created>
  <dcterms:modified xsi:type="dcterms:W3CDTF">2017-05-01T21:26:40Z</dcterms:modified>
</cp:coreProperties>
</file>