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4226"/>
  <mc:AlternateContent xmlns:mc="http://schemas.openxmlformats.org/markup-compatibility/2006">
    <mc:Choice Requires="x15">
      <x15ac:absPath xmlns:x15ac="http://schemas.microsoft.com/office/spreadsheetml/2010/11/ac" url="I:\FactBooks\1_Population\"/>
    </mc:Choice>
  </mc:AlternateContent>
  <bookViews>
    <workbookView xWindow="0" yWindow="0" windowWidth="19770" windowHeight="11340"/>
  </bookViews>
  <sheets>
    <sheet name="Table 12" sheetId="4" r:id="rId1"/>
    <sheet name="Overall Poverty Rates" sheetId="1" r:id="rId2"/>
    <sheet name="Children in Poverty" sheetId="3" r:id="rId3"/>
  </sheets>
  <externalReferences>
    <externalReference r:id="rId4"/>
  </externalReferences>
  <definedNames>
    <definedName name="_xlnm.Print_Area" localSheetId="1">'Overall Poverty Rates'!$R:$S</definedName>
    <definedName name="_xlnm.Print_Area" localSheetId="0">'Table 12'!$A$1:$K$70</definedName>
    <definedName name="_xlnm.Print_Titles" localSheetId="1">'Overall Poverty Rates'!$A:$A,'Overall Poverty Rates'!$1:$3</definedName>
    <definedName name="TABLE" localSheetId="1">'Overall Poverty Rates'!$A$4:$AK$56</definedName>
    <definedName name="TABLE_2" localSheetId="1">'Overall Poverty Rates'!$AF$4:$AQ$56</definedName>
    <definedName name="TABLE_3" localSheetId="1">'Overall Poverty Rates'!$X$4:$AQ$56</definedName>
    <definedName name="TABLE_4" localSheetId="1">'Overall Poverty Rates'!$P$4:$AQ$56</definedName>
    <definedName name="TABLE_5" localSheetId="1">'Overall Poverty Rates'!$H$4:$AQ$56</definedName>
  </definedNames>
  <calcPr calcId="171027"/>
</workbook>
</file>

<file path=xl/calcChain.xml><?xml version="1.0" encoding="utf-8"?>
<calcChain xmlns="http://schemas.openxmlformats.org/spreadsheetml/2006/main">
  <c r="BV63" i="3" l="1"/>
  <c r="BS63" i="3"/>
  <c r="BV62" i="3"/>
  <c r="BS62" i="3"/>
  <c r="BV61" i="3"/>
  <c r="BS61" i="3"/>
  <c r="BV60" i="3"/>
  <c r="BS60" i="3"/>
  <c r="BV59" i="3"/>
  <c r="BS59" i="3"/>
  <c r="BV58" i="3"/>
  <c r="BS58" i="3"/>
  <c r="BV57" i="3"/>
  <c r="BS57" i="3"/>
  <c r="BV56" i="3"/>
  <c r="BS56" i="3"/>
  <c r="BV55" i="3"/>
  <c r="BS55" i="3"/>
  <c r="BV54" i="3"/>
  <c r="BS54" i="3"/>
  <c r="BV53" i="3"/>
  <c r="BS53" i="3"/>
  <c r="BV52" i="3"/>
  <c r="BS52" i="3"/>
  <c r="BV51" i="3"/>
  <c r="BS51" i="3"/>
  <c r="BV50" i="3"/>
  <c r="BS50" i="3"/>
  <c r="BV49" i="3"/>
  <c r="BS49" i="3"/>
  <c r="BV48" i="3"/>
  <c r="BS48" i="3"/>
  <c r="BV47" i="3"/>
  <c r="BS47" i="3"/>
  <c r="BV46" i="3"/>
  <c r="BS46" i="3"/>
  <c r="BV45" i="3"/>
  <c r="BS45" i="3"/>
  <c r="BV44" i="3"/>
  <c r="BS44" i="3"/>
  <c r="BV43" i="3"/>
  <c r="BS43" i="3"/>
  <c r="BV42" i="3"/>
  <c r="BS42" i="3"/>
  <c r="BV41" i="3"/>
  <c r="BS41" i="3"/>
  <c r="BV40" i="3"/>
  <c r="BS40" i="3"/>
  <c r="BV39" i="3"/>
  <c r="BS39" i="3"/>
  <c r="BV38" i="3"/>
  <c r="BS38" i="3"/>
  <c r="BV37" i="3"/>
  <c r="BS37" i="3"/>
  <c r="BV36" i="3"/>
  <c r="BS36" i="3"/>
  <c r="BV35" i="3"/>
  <c r="BS35" i="3"/>
  <c r="BV34" i="3"/>
  <c r="BS34" i="3"/>
  <c r="BV33" i="3"/>
  <c r="BS33" i="3"/>
  <c r="BV32" i="3"/>
  <c r="BS32" i="3"/>
  <c r="BV31" i="3"/>
  <c r="BS31" i="3"/>
  <c r="BV30" i="3"/>
  <c r="BS30" i="3"/>
  <c r="BV29" i="3"/>
  <c r="BS29" i="3"/>
  <c r="BV28" i="3"/>
  <c r="BS28" i="3"/>
  <c r="BV27" i="3"/>
  <c r="BS27" i="3"/>
  <c r="BV26" i="3"/>
  <c r="BS26" i="3"/>
  <c r="BV25" i="3"/>
  <c r="BS25" i="3"/>
  <c r="BV24" i="3"/>
  <c r="BS24" i="3"/>
  <c r="BV23" i="3"/>
  <c r="BS23" i="3"/>
  <c r="BV22" i="3"/>
  <c r="BS22" i="3"/>
  <c r="BV21" i="3"/>
  <c r="BS21" i="3"/>
  <c r="BV20" i="3"/>
  <c r="BS20" i="3"/>
  <c r="BV19" i="3"/>
  <c r="BS19" i="3"/>
  <c r="BV18" i="3"/>
  <c r="BS18" i="3"/>
  <c r="BV17" i="3"/>
  <c r="BS17" i="3"/>
  <c r="BV16" i="3"/>
  <c r="BS16" i="3"/>
  <c r="BV15" i="3"/>
  <c r="BS15" i="3"/>
  <c r="BV14" i="3"/>
  <c r="BS14" i="3"/>
  <c r="BV13" i="3"/>
  <c r="BS13" i="3"/>
  <c r="BV11" i="3"/>
  <c r="BS11" i="3"/>
  <c r="BV9" i="3"/>
  <c r="BS9" i="3"/>
  <c r="BV7" i="3"/>
  <c r="BS7" i="3"/>
  <c r="BV5" i="3"/>
  <c r="BS5" i="3"/>
  <c r="BV4" i="3"/>
  <c r="BS4" i="3"/>
  <c r="BO63" i="3"/>
  <c r="BL63" i="3"/>
  <c r="BO62" i="3"/>
  <c r="BL62" i="3"/>
  <c r="BO61" i="3"/>
  <c r="BL61" i="3"/>
  <c r="BO60" i="3"/>
  <c r="BL60" i="3"/>
  <c r="BO59" i="3"/>
  <c r="BL59" i="3"/>
  <c r="BO58" i="3"/>
  <c r="BL58" i="3"/>
  <c r="BO57" i="3"/>
  <c r="BL57" i="3"/>
  <c r="BO56" i="3"/>
  <c r="BL56" i="3"/>
  <c r="BO55" i="3"/>
  <c r="BL55" i="3"/>
  <c r="BO54" i="3"/>
  <c r="BL54" i="3"/>
  <c r="BO53" i="3"/>
  <c r="BL53" i="3"/>
  <c r="BO52" i="3"/>
  <c r="BL52" i="3"/>
  <c r="BO51" i="3"/>
  <c r="BL51" i="3"/>
  <c r="BO50" i="3"/>
  <c r="BL50" i="3"/>
  <c r="BO49" i="3"/>
  <c r="BL49" i="3"/>
  <c r="BO48" i="3"/>
  <c r="BL48" i="3"/>
  <c r="BO47" i="3"/>
  <c r="BL47" i="3"/>
  <c r="BO46" i="3"/>
  <c r="BL46" i="3"/>
  <c r="BO45" i="3"/>
  <c r="BL45" i="3"/>
  <c r="BO44" i="3"/>
  <c r="BL44" i="3"/>
  <c r="BO43" i="3"/>
  <c r="BL43" i="3"/>
  <c r="BO42" i="3"/>
  <c r="BL42" i="3"/>
  <c r="BO41" i="3"/>
  <c r="BL41" i="3"/>
  <c r="BO40" i="3"/>
  <c r="BL40" i="3"/>
  <c r="BO39" i="3"/>
  <c r="BL39" i="3"/>
  <c r="BO38" i="3"/>
  <c r="BL38" i="3"/>
  <c r="BO37" i="3"/>
  <c r="BL37" i="3"/>
  <c r="BO36" i="3"/>
  <c r="BL36" i="3"/>
  <c r="BO35" i="3"/>
  <c r="BL35" i="3"/>
  <c r="BO34" i="3"/>
  <c r="BL34" i="3"/>
  <c r="BO33" i="3"/>
  <c r="BL33" i="3"/>
  <c r="BO32" i="3"/>
  <c r="BL32" i="3"/>
  <c r="BO31" i="3"/>
  <c r="BL31" i="3"/>
  <c r="BO30" i="3"/>
  <c r="BL30" i="3"/>
  <c r="BO29" i="3"/>
  <c r="BL29" i="3"/>
  <c r="BO28" i="3"/>
  <c r="BL28" i="3"/>
  <c r="BO27" i="3"/>
  <c r="BL27" i="3"/>
  <c r="BO26" i="3"/>
  <c r="BL26" i="3"/>
  <c r="BO25" i="3"/>
  <c r="BL25" i="3"/>
  <c r="BO24" i="3"/>
  <c r="BL24" i="3"/>
  <c r="BO23" i="3"/>
  <c r="BL23" i="3"/>
  <c r="BO22" i="3"/>
  <c r="BL22" i="3"/>
  <c r="BO21" i="3"/>
  <c r="BL21" i="3"/>
  <c r="BO20" i="3"/>
  <c r="BL20" i="3"/>
  <c r="BO19" i="3"/>
  <c r="BL19" i="3"/>
  <c r="BO18" i="3"/>
  <c r="BL18" i="3"/>
  <c r="BO17" i="3"/>
  <c r="BL17" i="3"/>
  <c r="BO16" i="3"/>
  <c r="BL16" i="3"/>
  <c r="BO15" i="3"/>
  <c r="BL15" i="3"/>
  <c r="BO14" i="3"/>
  <c r="BL14" i="3"/>
  <c r="BO13" i="3"/>
  <c r="BL13" i="3"/>
  <c r="BO11" i="3"/>
  <c r="BL11" i="3"/>
  <c r="BO9" i="3"/>
  <c r="BL9" i="3"/>
  <c r="BO7" i="3"/>
  <c r="BL7" i="3"/>
  <c r="BO5" i="3"/>
  <c r="BL5" i="3"/>
  <c r="BO4" i="3"/>
  <c r="BL4" i="3"/>
  <c r="BH63" i="3"/>
  <c r="BE63" i="3"/>
  <c r="BH62" i="3"/>
  <c r="BE62" i="3"/>
  <c r="BH61" i="3"/>
  <c r="BE61" i="3"/>
  <c r="BH60" i="3"/>
  <c r="BE60" i="3"/>
  <c r="BH59" i="3"/>
  <c r="BE59" i="3"/>
  <c r="BH58" i="3"/>
  <c r="BE58" i="3"/>
  <c r="BH57" i="3"/>
  <c r="BE57" i="3"/>
  <c r="BH56" i="3"/>
  <c r="BE56" i="3"/>
  <c r="BH55" i="3"/>
  <c r="BE55" i="3"/>
  <c r="BH54" i="3"/>
  <c r="BE54" i="3"/>
  <c r="BH53" i="3"/>
  <c r="BE53" i="3"/>
  <c r="BH52" i="3"/>
  <c r="BE52" i="3"/>
  <c r="BH51" i="3"/>
  <c r="BE51" i="3"/>
  <c r="BH50" i="3"/>
  <c r="BE50" i="3"/>
  <c r="BH49" i="3"/>
  <c r="BE49" i="3"/>
  <c r="BH48" i="3"/>
  <c r="BE48" i="3"/>
  <c r="BH47" i="3"/>
  <c r="BE47" i="3"/>
  <c r="BH46" i="3"/>
  <c r="BE46" i="3"/>
  <c r="BH45" i="3"/>
  <c r="BE45" i="3"/>
  <c r="BH44" i="3"/>
  <c r="BE44" i="3"/>
  <c r="BH43" i="3"/>
  <c r="BE43" i="3"/>
  <c r="BH42" i="3"/>
  <c r="BE42" i="3"/>
  <c r="BH41" i="3"/>
  <c r="BE41" i="3"/>
  <c r="BH40" i="3"/>
  <c r="BE40" i="3"/>
  <c r="BH39" i="3"/>
  <c r="BE39" i="3"/>
  <c r="BH38" i="3"/>
  <c r="BE38" i="3"/>
  <c r="BH37" i="3"/>
  <c r="BE37" i="3"/>
  <c r="BH36" i="3"/>
  <c r="BE36" i="3"/>
  <c r="BH35" i="3"/>
  <c r="BE35" i="3"/>
  <c r="BH34" i="3"/>
  <c r="BE34" i="3"/>
  <c r="BH33" i="3"/>
  <c r="BE33" i="3"/>
  <c r="BH32" i="3"/>
  <c r="BE32" i="3"/>
  <c r="BH31" i="3"/>
  <c r="BE31" i="3"/>
  <c r="BH30" i="3"/>
  <c r="BE30" i="3"/>
  <c r="BH29" i="3"/>
  <c r="BE29" i="3"/>
  <c r="BH28" i="3"/>
  <c r="BE28" i="3"/>
  <c r="BH27" i="3"/>
  <c r="BE27" i="3"/>
  <c r="BH26" i="3"/>
  <c r="BE26" i="3"/>
  <c r="BH25" i="3"/>
  <c r="BE25" i="3"/>
  <c r="BH24" i="3"/>
  <c r="BE24" i="3"/>
  <c r="BH23" i="3"/>
  <c r="BE23" i="3"/>
  <c r="BH22" i="3"/>
  <c r="BE22" i="3"/>
  <c r="BH21" i="3"/>
  <c r="BE21" i="3"/>
  <c r="BH20" i="3"/>
  <c r="BE20" i="3"/>
  <c r="BH19" i="3"/>
  <c r="BE19" i="3"/>
  <c r="BH18" i="3"/>
  <c r="BE18" i="3"/>
  <c r="BH17" i="3"/>
  <c r="BE17" i="3"/>
  <c r="BH16" i="3"/>
  <c r="BE16" i="3"/>
  <c r="BH15" i="3"/>
  <c r="BE15" i="3"/>
  <c r="BH14" i="3"/>
  <c r="BE14" i="3"/>
  <c r="BH13" i="3"/>
  <c r="BE13" i="3"/>
  <c r="BH11" i="3"/>
  <c r="BE11" i="3"/>
  <c r="BH9" i="3"/>
  <c r="BE9" i="3"/>
  <c r="BH7" i="3"/>
  <c r="BE7" i="3"/>
  <c r="BH5" i="3"/>
  <c r="BE5" i="3"/>
  <c r="BH4" i="3"/>
  <c r="BE4" i="3"/>
  <c r="J58" i="4" l="1"/>
  <c r="J59" i="4"/>
  <c r="J60" i="4"/>
  <c r="J61" i="4"/>
  <c r="J62" i="4"/>
  <c r="J63" i="4"/>
  <c r="J64" i="4"/>
  <c r="J65" i="4"/>
  <c r="J66" i="4"/>
  <c r="J57" i="4"/>
  <c r="J44" i="4"/>
  <c r="J45" i="4"/>
  <c r="J46" i="4"/>
  <c r="J47" i="4"/>
  <c r="J48" i="4"/>
  <c r="J49" i="4"/>
  <c r="J50" i="4"/>
  <c r="J51" i="4"/>
  <c r="J52" i="4"/>
  <c r="J53" i="4"/>
  <c r="J54" i="4"/>
  <c r="J43" i="4"/>
  <c r="J29" i="4"/>
  <c r="J30" i="4"/>
  <c r="J31" i="4"/>
  <c r="J32" i="4"/>
  <c r="J33" i="4"/>
  <c r="J34" i="4"/>
  <c r="J35" i="4"/>
  <c r="J36" i="4"/>
  <c r="J37" i="4"/>
  <c r="J38" i="4"/>
  <c r="J39" i="4"/>
  <c r="J40" i="4"/>
  <c r="J28" i="4"/>
  <c r="J11" i="4"/>
  <c r="J12" i="4"/>
  <c r="J13" i="4"/>
  <c r="J14" i="4"/>
  <c r="J15" i="4"/>
  <c r="J16" i="4"/>
  <c r="J17" i="4"/>
  <c r="J18" i="4"/>
  <c r="J19" i="4"/>
  <c r="J20" i="4"/>
  <c r="J21" i="4"/>
  <c r="J22" i="4"/>
  <c r="J23" i="4"/>
  <c r="J24" i="4"/>
  <c r="J25" i="4"/>
  <c r="J10" i="4"/>
  <c r="I58" i="4"/>
  <c r="I59" i="4"/>
  <c r="I60" i="4"/>
  <c r="I61" i="4"/>
  <c r="I62" i="4"/>
  <c r="I63" i="4"/>
  <c r="I64" i="4"/>
  <c r="I65" i="4"/>
  <c r="I66" i="4"/>
  <c r="I57" i="4"/>
  <c r="I44" i="4"/>
  <c r="I45" i="4"/>
  <c r="I46" i="4"/>
  <c r="I47" i="4"/>
  <c r="I48" i="4"/>
  <c r="I49" i="4"/>
  <c r="I50" i="4"/>
  <c r="I51" i="4"/>
  <c r="I52" i="4"/>
  <c r="I53" i="4"/>
  <c r="I54" i="4"/>
  <c r="I43" i="4"/>
  <c r="I40" i="4"/>
  <c r="I29" i="4"/>
  <c r="I30" i="4"/>
  <c r="I31" i="4"/>
  <c r="I32" i="4"/>
  <c r="I33" i="4"/>
  <c r="I34" i="4"/>
  <c r="I35" i="4"/>
  <c r="I36" i="4"/>
  <c r="I37" i="4"/>
  <c r="I38" i="4"/>
  <c r="I39" i="4"/>
  <c r="I28" i="4"/>
  <c r="I11" i="4"/>
  <c r="I12" i="4"/>
  <c r="I13" i="4"/>
  <c r="I14" i="4"/>
  <c r="I15" i="4"/>
  <c r="I16" i="4"/>
  <c r="I17" i="4"/>
  <c r="I18" i="4"/>
  <c r="I19" i="4"/>
  <c r="I20" i="4"/>
  <c r="I21" i="4"/>
  <c r="I22" i="4"/>
  <c r="I23" i="4"/>
  <c r="I24" i="4"/>
  <c r="I25" i="4"/>
  <c r="I10" i="4"/>
  <c r="G58" i="4"/>
  <c r="G59" i="4"/>
  <c r="G60" i="4"/>
  <c r="G61" i="4"/>
  <c r="G62" i="4"/>
  <c r="G63" i="4"/>
  <c r="G64" i="4"/>
  <c r="G65" i="4"/>
  <c r="G66" i="4"/>
  <c r="G57" i="4"/>
  <c r="G44" i="4"/>
  <c r="G45" i="4"/>
  <c r="G46" i="4"/>
  <c r="G47" i="4"/>
  <c r="G48" i="4"/>
  <c r="G49" i="4"/>
  <c r="G50" i="4"/>
  <c r="G51" i="4"/>
  <c r="G52" i="4"/>
  <c r="G53" i="4"/>
  <c r="G54" i="4"/>
  <c r="G43" i="4"/>
  <c r="G29" i="4"/>
  <c r="G30" i="4"/>
  <c r="G31" i="4"/>
  <c r="G32" i="4"/>
  <c r="G33" i="4"/>
  <c r="G34" i="4"/>
  <c r="G35" i="4"/>
  <c r="G36" i="4"/>
  <c r="G37" i="4"/>
  <c r="G38" i="4"/>
  <c r="G39" i="4"/>
  <c r="G40" i="4"/>
  <c r="G28" i="4"/>
  <c r="G11" i="4"/>
  <c r="G12" i="4"/>
  <c r="G13" i="4"/>
  <c r="G14" i="4"/>
  <c r="G15" i="4"/>
  <c r="G16" i="4"/>
  <c r="G17" i="4"/>
  <c r="G18" i="4"/>
  <c r="G19" i="4"/>
  <c r="G20" i="4"/>
  <c r="G21" i="4"/>
  <c r="G22" i="4"/>
  <c r="G23" i="4"/>
  <c r="G24" i="4"/>
  <c r="G25" i="4"/>
  <c r="G10" i="4"/>
  <c r="G7" i="4"/>
  <c r="F58" i="4"/>
  <c r="F59" i="4"/>
  <c r="F60" i="4"/>
  <c r="F61" i="4"/>
  <c r="F62" i="4"/>
  <c r="F63" i="4"/>
  <c r="F64" i="4"/>
  <c r="F65" i="4"/>
  <c r="F66" i="4"/>
  <c r="F57" i="4"/>
  <c r="F55" i="4"/>
  <c r="F44" i="4"/>
  <c r="F45" i="4"/>
  <c r="F46" i="4"/>
  <c r="F47" i="4"/>
  <c r="F48" i="4"/>
  <c r="F49" i="4"/>
  <c r="F50" i="4"/>
  <c r="F51" i="4"/>
  <c r="F52" i="4"/>
  <c r="F53" i="4"/>
  <c r="F54" i="4"/>
  <c r="F43" i="4"/>
  <c r="F41" i="4"/>
  <c r="F29" i="4"/>
  <c r="F30" i="4"/>
  <c r="F31" i="4"/>
  <c r="F32" i="4"/>
  <c r="F33" i="4"/>
  <c r="F34" i="4"/>
  <c r="F35" i="4"/>
  <c r="F36" i="4"/>
  <c r="F37" i="4"/>
  <c r="F38" i="4"/>
  <c r="F39" i="4"/>
  <c r="F40" i="4"/>
  <c r="F28" i="4"/>
  <c r="F26" i="4"/>
  <c r="F11" i="4"/>
  <c r="F12" i="4"/>
  <c r="F13" i="4"/>
  <c r="F14" i="4"/>
  <c r="F15" i="4"/>
  <c r="F16" i="4"/>
  <c r="F17" i="4"/>
  <c r="F18" i="4"/>
  <c r="F19" i="4"/>
  <c r="F20" i="4"/>
  <c r="F21" i="4"/>
  <c r="F22" i="4"/>
  <c r="F23" i="4"/>
  <c r="F24" i="4"/>
  <c r="F25" i="4"/>
  <c r="F10" i="4"/>
  <c r="F8" i="4"/>
  <c r="F7" i="4"/>
  <c r="D58" i="4"/>
  <c r="D59" i="4"/>
  <c r="D60" i="4"/>
  <c r="D61" i="4"/>
  <c r="D62" i="4"/>
  <c r="D63" i="4"/>
  <c r="D64" i="4"/>
  <c r="D65" i="4"/>
  <c r="D66" i="4"/>
  <c r="D57" i="4"/>
  <c r="D44" i="4"/>
  <c r="D45" i="4"/>
  <c r="D46" i="4"/>
  <c r="D47" i="4"/>
  <c r="D48" i="4"/>
  <c r="D49" i="4"/>
  <c r="D50" i="4"/>
  <c r="D51" i="4"/>
  <c r="D52" i="4"/>
  <c r="D53" i="4"/>
  <c r="D54" i="4"/>
  <c r="D43" i="4"/>
  <c r="D29" i="4"/>
  <c r="D30" i="4"/>
  <c r="D31" i="4"/>
  <c r="D32" i="4"/>
  <c r="D33" i="4"/>
  <c r="D34" i="4"/>
  <c r="D35" i="4"/>
  <c r="D36" i="4"/>
  <c r="D37" i="4"/>
  <c r="D38" i="4"/>
  <c r="D39" i="4"/>
  <c r="D40" i="4"/>
  <c r="D28" i="4"/>
  <c r="D11" i="4"/>
  <c r="D12" i="4"/>
  <c r="D13" i="4"/>
  <c r="D14" i="4"/>
  <c r="D15" i="4"/>
  <c r="D16" i="4"/>
  <c r="D17" i="4"/>
  <c r="D18" i="4"/>
  <c r="D19" i="4"/>
  <c r="D20" i="4"/>
  <c r="D21" i="4"/>
  <c r="D22" i="4"/>
  <c r="D23" i="4"/>
  <c r="D24" i="4"/>
  <c r="D25" i="4"/>
  <c r="D10" i="4"/>
  <c r="E58" i="4" l="1"/>
  <c r="E59" i="4"/>
  <c r="E60" i="4"/>
  <c r="E61" i="4"/>
  <c r="E62" i="4"/>
  <c r="E63" i="4"/>
  <c r="E64" i="4"/>
  <c r="E65" i="4"/>
  <c r="E66" i="4"/>
  <c r="E57" i="4"/>
  <c r="E44" i="4"/>
  <c r="E45" i="4"/>
  <c r="E46" i="4"/>
  <c r="E47" i="4"/>
  <c r="E48" i="4"/>
  <c r="E49" i="4"/>
  <c r="E50" i="4"/>
  <c r="E51" i="4"/>
  <c r="E52" i="4"/>
  <c r="E53" i="4"/>
  <c r="E54" i="4"/>
  <c r="E43" i="4"/>
  <c r="E29" i="4"/>
  <c r="E30" i="4"/>
  <c r="E31" i="4"/>
  <c r="E32" i="4"/>
  <c r="E33" i="4"/>
  <c r="E34" i="4"/>
  <c r="E35" i="4"/>
  <c r="E36" i="4"/>
  <c r="E37" i="4"/>
  <c r="E38" i="4"/>
  <c r="E39" i="4"/>
  <c r="E40" i="4"/>
  <c r="E28" i="4"/>
  <c r="E11" i="4"/>
  <c r="E12" i="4"/>
  <c r="E13" i="4"/>
  <c r="E14" i="4"/>
  <c r="E15" i="4"/>
  <c r="E16" i="4"/>
  <c r="E17" i="4"/>
  <c r="E18" i="4"/>
  <c r="E19" i="4"/>
  <c r="E20" i="4"/>
  <c r="E21" i="4"/>
  <c r="E22" i="4"/>
  <c r="E23" i="4"/>
  <c r="E24" i="4"/>
  <c r="E25" i="4"/>
  <c r="E10" i="4"/>
  <c r="C58" i="4"/>
  <c r="C59" i="4"/>
  <c r="C60" i="4"/>
  <c r="C61" i="4"/>
  <c r="C62" i="4"/>
  <c r="C63" i="4"/>
  <c r="C64" i="4"/>
  <c r="C65" i="4"/>
  <c r="C66" i="4"/>
  <c r="C57" i="4"/>
  <c r="C55" i="4"/>
  <c r="C44" i="4"/>
  <c r="C45" i="4"/>
  <c r="C46" i="4"/>
  <c r="C47" i="4"/>
  <c r="C48" i="4"/>
  <c r="C49" i="4"/>
  <c r="C50" i="4"/>
  <c r="C51" i="4"/>
  <c r="C52" i="4"/>
  <c r="C53" i="4"/>
  <c r="C54" i="4"/>
  <c r="C43" i="4"/>
  <c r="C41" i="4"/>
  <c r="C29" i="4"/>
  <c r="C30" i="4"/>
  <c r="C31" i="4"/>
  <c r="C32" i="4"/>
  <c r="C33" i="4"/>
  <c r="C34" i="4"/>
  <c r="C35" i="4"/>
  <c r="C36" i="4"/>
  <c r="C37" i="4"/>
  <c r="C38" i="4"/>
  <c r="C39" i="4"/>
  <c r="C40" i="4"/>
  <c r="C28" i="4"/>
  <c r="C26" i="4"/>
  <c r="C11" i="4"/>
  <c r="C12" i="4"/>
  <c r="C13" i="4"/>
  <c r="C14" i="4"/>
  <c r="C15" i="4"/>
  <c r="C16" i="4"/>
  <c r="C17" i="4"/>
  <c r="C18" i="4"/>
  <c r="C19" i="4"/>
  <c r="C20" i="4"/>
  <c r="C21" i="4"/>
  <c r="C22" i="4"/>
  <c r="C23" i="4"/>
  <c r="C24" i="4"/>
  <c r="C25" i="4"/>
  <c r="C10" i="4"/>
  <c r="C8" i="4"/>
  <c r="C7" i="4"/>
  <c r="BP28" i="3" l="1"/>
  <c r="BP53" i="3"/>
  <c r="BP54" i="3"/>
  <c r="BM26" i="3" l="1"/>
  <c r="BM61" i="3"/>
  <c r="BM45" i="3"/>
  <c r="BP41" i="3"/>
  <c r="BM28" i="3"/>
  <c r="BY28" i="3" s="1"/>
  <c r="BP47" i="3"/>
  <c r="BP52" i="3"/>
  <c r="BP44" i="3"/>
  <c r="BP36" i="3"/>
  <c r="BR4" i="3"/>
  <c r="BT4" i="3" s="1"/>
  <c r="H7" i="4" s="1"/>
  <c r="BN56" i="3"/>
  <c r="BP56" i="3" s="1"/>
  <c r="BN57" i="3"/>
  <c r="BP57" i="3" s="1"/>
  <c r="BN58" i="3"/>
  <c r="BP58" i="3" s="1"/>
  <c r="BN59" i="3"/>
  <c r="BP59" i="3" s="1"/>
  <c r="BN60" i="3"/>
  <c r="BP60" i="3" s="1"/>
  <c r="BN61" i="3"/>
  <c r="BP61" i="3" s="1"/>
  <c r="BN44" i="3"/>
  <c r="BN45" i="3"/>
  <c r="BP45" i="3" s="1"/>
  <c r="BN46" i="3"/>
  <c r="BP46" i="3" s="1"/>
  <c r="BN47" i="3"/>
  <c r="BN48" i="3"/>
  <c r="BP48" i="3" s="1"/>
  <c r="BN49" i="3"/>
  <c r="BP49" i="3" s="1"/>
  <c r="BN50" i="3"/>
  <c r="BP50" i="3" s="1"/>
  <c r="BN51" i="3"/>
  <c r="BP51" i="3" s="1"/>
  <c r="BN52" i="3"/>
  <c r="BN63" i="3"/>
  <c r="BP63" i="3" s="1"/>
  <c r="BN62" i="3"/>
  <c r="BP62" i="3" s="1"/>
  <c r="BN55" i="3"/>
  <c r="BP55" i="3" s="1"/>
  <c r="BN43" i="3"/>
  <c r="BP43" i="3" s="1"/>
  <c r="BN42" i="3"/>
  <c r="BP42" i="3" s="1"/>
  <c r="BN31" i="3"/>
  <c r="BP31" i="3" s="1"/>
  <c r="BN32" i="3"/>
  <c r="BP32" i="3" s="1"/>
  <c r="BN33" i="3"/>
  <c r="BP33" i="3" s="1"/>
  <c r="BN34" i="3"/>
  <c r="BP34" i="3" s="1"/>
  <c r="BN35" i="3"/>
  <c r="BP35" i="3" s="1"/>
  <c r="BN36" i="3"/>
  <c r="BN37" i="3"/>
  <c r="BP37" i="3" s="1"/>
  <c r="BN38" i="3"/>
  <c r="BP38" i="3" s="1"/>
  <c r="BN39" i="3"/>
  <c r="BP39" i="3" s="1"/>
  <c r="BN40" i="3"/>
  <c r="BP40" i="3" s="1"/>
  <c r="BN41" i="3"/>
  <c r="BN30" i="3"/>
  <c r="BP30" i="3" s="1"/>
  <c r="BN29" i="3"/>
  <c r="BP29" i="3" s="1"/>
  <c r="BN15" i="3"/>
  <c r="BP15" i="3" s="1"/>
  <c r="BN16" i="3"/>
  <c r="BP16" i="3" s="1"/>
  <c r="BN17" i="3"/>
  <c r="BP17" i="3" s="1"/>
  <c r="BN18" i="3"/>
  <c r="BP18" i="3" s="1"/>
  <c r="BN19" i="3"/>
  <c r="BP19" i="3" s="1"/>
  <c r="BN20" i="3"/>
  <c r="BP20" i="3" s="1"/>
  <c r="BN21" i="3"/>
  <c r="BP21" i="3" s="1"/>
  <c r="BN22" i="3"/>
  <c r="BP22" i="3" s="1"/>
  <c r="BN23" i="3"/>
  <c r="BP23" i="3" s="1"/>
  <c r="BN24" i="3"/>
  <c r="BP24" i="3" s="1"/>
  <c r="BN25" i="3"/>
  <c r="BP25" i="3" s="1"/>
  <c r="BN26" i="3"/>
  <c r="BP26" i="3" s="1"/>
  <c r="BN27" i="3"/>
  <c r="BP27" i="3" s="1"/>
  <c r="BN14" i="3"/>
  <c r="BP14" i="3" s="1"/>
  <c r="BN13" i="3"/>
  <c r="BP13" i="3" s="1"/>
  <c r="BN4" i="3"/>
  <c r="BP4" i="3" s="1"/>
  <c r="BK56" i="3"/>
  <c r="BM56" i="3" s="1"/>
  <c r="BK57" i="3"/>
  <c r="BM57" i="3" s="1"/>
  <c r="BK58" i="3"/>
  <c r="BM58" i="3" s="1"/>
  <c r="BK59" i="3"/>
  <c r="BM59" i="3" s="1"/>
  <c r="BK60" i="3"/>
  <c r="BM60" i="3" s="1"/>
  <c r="BK61" i="3"/>
  <c r="BK44" i="3"/>
  <c r="BM44" i="3" s="1"/>
  <c r="BK45" i="3"/>
  <c r="BK46" i="3"/>
  <c r="BM46" i="3" s="1"/>
  <c r="BK47" i="3"/>
  <c r="BM47" i="3" s="1"/>
  <c r="BK48" i="3"/>
  <c r="BM48" i="3" s="1"/>
  <c r="BK49" i="3"/>
  <c r="BM49" i="3" s="1"/>
  <c r="BY49" i="3" s="1"/>
  <c r="BK50" i="3"/>
  <c r="BM50" i="3" s="1"/>
  <c r="BK51" i="3"/>
  <c r="BM51" i="3" s="1"/>
  <c r="BK52" i="3"/>
  <c r="BM52" i="3" s="1"/>
  <c r="BK31" i="3"/>
  <c r="BM31" i="3" s="1"/>
  <c r="BK32" i="3"/>
  <c r="BM32" i="3" s="1"/>
  <c r="BK33" i="3"/>
  <c r="BM33" i="3" s="1"/>
  <c r="BK34" i="3"/>
  <c r="BM34" i="3" s="1"/>
  <c r="BK35" i="3"/>
  <c r="BM35" i="3" s="1"/>
  <c r="BK36" i="3"/>
  <c r="BM36" i="3" s="1"/>
  <c r="BK37" i="3"/>
  <c r="BM37" i="3" s="1"/>
  <c r="BK38" i="3"/>
  <c r="BM38" i="3" s="1"/>
  <c r="BK39" i="3"/>
  <c r="BM39" i="3" s="1"/>
  <c r="BK40" i="3"/>
  <c r="BM40" i="3" s="1"/>
  <c r="BK30" i="3"/>
  <c r="BM30" i="3" s="1"/>
  <c r="BK15" i="3"/>
  <c r="BM15" i="3" s="1"/>
  <c r="BK16" i="3"/>
  <c r="BM16" i="3" s="1"/>
  <c r="BK17" i="3"/>
  <c r="BM17" i="3" s="1"/>
  <c r="BK18" i="3"/>
  <c r="BM18" i="3" s="1"/>
  <c r="BK19" i="3"/>
  <c r="BM19" i="3" s="1"/>
  <c r="BK20" i="3"/>
  <c r="BM20" i="3" s="1"/>
  <c r="BK21" i="3"/>
  <c r="BM21" i="3" s="1"/>
  <c r="BK22" i="3"/>
  <c r="BM22" i="3" s="1"/>
  <c r="BK23" i="3"/>
  <c r="BM23" i="3" s="1"/>
  <c r="BK24" i="3"/>
  <c r="BM24" i="3" s="1"/>
  <c r="BK25" i="3"/>
  <c r="BM25" i="3" s="1"/>
  <c r="BK26" i="3"/>
  <c r="BK27" i="3"/>
  <c r="BM27" i="3" s="1"/>
  <c r="BK63" i="3"/>
  <c r="BM63" i="3" s="1"/>
  <c r="BK62" i="3"/>
  <c r="BM62" i="3" s="1"/>
  <c r="BK55" i="3"/>
  <c r="BM55" i="3" s="1"/>
  <c r="BK54" i="3"/>
  <c r="BM54" i="3" s="1"/>
  <c r="BY54" i="3" s="1"/>
  <c r="BK43" i="3"/>
  <c r="BM43" i="3" s="1"/>
  <c r="BK53" i="3"/>
  <c r="BM53" i="3" s="1"/>
  <c r="BY53" i="3" s="1"/>
  <c r="BK41" i="3"/>
  <c r="BM41" i="3" s="1"/>
  <c r="BK28" i="3"/>
  <c r="BK14" i="3"/>
  <c r="BM14" i="3" s="1"/>
  <c r="BK42" i="3"/>
  <c r="BM42" i="3" s="1"/>
  <c r="BK29" i="3"/>
  <c r="BM29" i="3" s="1"/>
  <c r="BK13" i="3"/>
  <c r="BM13" i="3" s="1"/>
  <c r="BK4" i="3"/>
  <c r="BM4" i="3" s="1"/>
  <c r="AZ11" i="3"/>
  <c r="AY11" i="3"/>
  <c r="BK11" i="3" s="1"/>
  <c r="BM11" i="3" s="1"/>
  <c r="AX11" i="3"/>
  <c r="AZ9" i="3"/>
  <c r="AY9" i="3"/>
  <c r="BK9" i="3" s="1"/>
  <c r="BM9" i="3" s="1"/>
  <c r="AX9" i="3"/>
  <c r="AZ7" i="3"/>
  <c r="AY7" i="3"/>
  <c r="BK7" i="3" s="1"/>
  <c r="BM7" i="3" s="1"/>
  <c r="AX7" i="3"/>
  <c r="AZ5" i="3"/>
  <c r="AY5" i="3"/>
  <c r="BK5" i="3" s="1"/>
  <c r="BM5" i="3" s="1"/>
  <c r="AX5" i="3"/>
  <c r="BY43" i="3" l="1"/>
  <c r="BY30" i="3"/>
  <c r="BY21" i="3"/>
  <c r="BY47" i="3"/>
  <c r="BY24" i="3"/>
  <c r="BY16" i="3"/>
  <c r="BY48" i="3"/>
  <c r="BY58" i="3"/>
  <c r="BY33" i="3"/>
  <c r="BY62" i="3"/>
  <c r="BY40" i="3"/>
  <c r="BY46" i="3"/>
  <c r="BY4" i="3"/>
  <c r="BY55" i="3"/>
  <c r="BY22" i="3"/>
  <c r="BY27" i="3"/>
  <c r="BY19" i="3"/>
  <c r="BY23" i="3"/>
  <c r="BY29" i="3"/>
  <c r="BY41" i="3"/>
  <c r="BY42" i="3"/>
  <c r="BY25" i="3"/>
  <c r="BY36" i="3"/>
  <c r="BY50" i="3"/>
  <c r="BY60" i="3"/>
  <c r="BY38" i="3"/>
  <c r="BY52" i="3"/>
  <c r="BY44" i="3"/>
  <c r="BY35" i="3"/>
  <c r="BY13" i="3"/>
  <c r="BY34" i="3"/>
  <c r="BY57" i="3"/>
  <c r="BY17" i="3"/>
  <c r="BY37" i="3"/>
  <c r="BY31" i="3"/>
  <c r="BY45" i="3"/>
  <c r="BY51" i="3"/>
  <c r="BY32" i="3"/>
  <c r="BY56" i="3"/>
  <c r="BY61" i="3"/>
  <c r="BY63" i="3"/>
  <c r="BY39" i="3"/>
  <c r="BY18" i="3"/>
  <c r="BY15" i="3"/>
  <c r="BY26" i="3"/>
  <c r="BY20" i="3"/>
  <c r="BY14" i="3"/>
  <c r="BY59" i="3"/>
  <c r="CA4" i="3"/>
  <c r="BU13" i="3"/>
  <c r="BU14" i="3"/>
  <c r="BU15" i="3"/>
  <c r="BU16" i="3"/>
  <c r="BU17" i="3"/>
  <c r="BU18" i="3"/>
  <c r="BU19" i="3"/>
  <c r="BU20" i="3"/>
  <c r="BU21" i="3"/>
  <c r="BU22" i="3"/>
  <c r="BU23" i="3"/>
  <c r="BU24" i="3"/>
  <c r="BU25" i="3"/>
  <c r="BU26" i="3"/>
  <c r="BU27" i="3"/>
  <c r="BU28" i="3"/>
  <c r="BU29" i="3"/>
  <c r="BU30" i="3"/>
  <c r="BU31" i="3"/>
  <c r="BU32" i="3"/>
  <c r="BU33" i="3"/>
  <c r="BU34" i="3"/>
  <c r="BU35" i="3"/>
  <c r="BU36" i="3"/>
  <c r="BU37" i="3"/>
  <c r="BU38" i="3"/>
  <c r="BU39" i="3"/>
  <c r="BU40" i="3"/>
  <c r="BU41" i="3"/>
  <c r="BU42" i="3"/>
  <c r="BU43" i="3"/>
  <c r="BU44" i="3"/>
  <c r="BU45" i="3"/>
  <c r="BU46" i="3"/>
  <c r="BU47" i="3"/>
  <c r="BU48" i="3"/>
  <c r="BU49" i="3"/>
  <c r="BU50" i="3"/>
  <c r="BU51" i="3"/>
  <c r="BU52" i="3"/>
  <c r="BU53" i="3"/>
  <c r="BU54" i="3"/>
  <c r="BU55" i="3"/>
  <c r="BU56" i="3"/>
  <c r="BU57" i="3"/>
  <c r="BU58" i="3"/>
  <c r="BU59" i="3"/>
  <c r="BU60" i="3"/>
  <c r="BU61" i="3"/>
  <c r="BU62" i="3"/>
  <c r="BU63" i="3"/>
  <c r="BU4" i="3"/>
  <c r="BW47" i="3" l="1"/>
  <c r="BW22" i="3"/>
  <c r="BW30" i="3"/>
  <c r="BW27" i="3"/>
  <c r="BW19" i="3"/>
  <c r="BW35" i="3"/>
  <c r="BW52" i="3"/>
  <c r="BW44" i="3"/>
  <c r="BW14" i="3"/>
  <c r="BW38" i="3"/>
  <c r="BW26" i="3"/>
  <c r="BW39" i="3"/>
  <c r="BW31" i="3"/>
  <c r="BW48" i="3"/>
  <c r="BW62" i="3"/>
  <c r="BW18" i="3"/>
  <c r="BW61" i="3"/>
  <c r="BW13" i="3"/>
  <c r="BW21" i="3"/>
  <c r="BW37" i="3"/>
  <c r="BW42" i="3"/>
  <c r="BW46" i="3"/>
  <c r="BW60" i="3"/>
  <c r="BW28" i="3"/>
  <c r="BW20" i="3"/>
  <c r="BW36" i="3"/>
  <c r="BW53" i="3"/>
  <c r="BW45" i="3"/>
  <c r="BW59" i="3"/>
  <c r="BW58" i="3"/>
  <c r="BW25" i="3"/>
  <c r="BW17" i="3"/>
  <c r="BW29" i="3"/>
  <c r="BW34" i="3"/>
  <c r="BW51" i="3"/>
  <c r="BW43" i="3"/>
  <c r="BW57" i="3"/>
  <c r="BW4" i="3"/>
  <c r="BZ4" i="3" s="1"/>
  <c r="BW24" i="3"/>
  <c r="BW16" i="3"/>
  <c r="BW41" i="3"/>
  <c r="BW33" i="3"/>
  <c r="BW50" i="3"/>
  <c r="BW54" i="3"/>
  <c r="BW56" i="3"/>
  <c r="BW23" i="3"/>
  <c r="BW15" i="3"/>
  <c r="BW40" i="3"/>
  <c r="BW32" i="3"/>
  <c r="BW49" i="3"/>
  <c r="BW63" i="3"/>
  <c r="BW55" i="3"/>
  <c r="BR13" i="3"/>
  <c r="BT13" i="3" s="1"/>
  <c r="H10" i="4" s="1"/>
  <c r="BR14" i="3"/>
  <c r="BT14" i="3" s="1"/>
  <c r="H11" i="4" s="1"/>
  <c r="BR15" i="3"/>
  <c r="BT15" i="3" s="1"/>
  <c r="H12" i="4" s="1"/>
  <c r="BR16" i="3"/>
  <c r="BT16" i="3" s="1"/>
  <c r="H13" i="4" s="1"/>
  <c r="BR17" i="3"/>
  <c r="BT17" i="3" s="1"/>
  <c r="H14" i="4" s="1"/>
  <c r="BR18" i="3"/>
  <c r="BT18" i="3" s="1"/>
  <c r="H15" i="4" s="1"/>
  <c r="BR19" i="3"/>
  <c r="BT19" i="3" s="1"/>
  <c r="H16" i="4" s="1"/>
  <c r="BR20" i="3"/>
  <c r="BT20" i="3" s="1"/>
  <c r="H17" i="4" s="1"/>
  <c r="BR21" i="3"/>
  <c r="BT21" i="3" s="1"/>
  <c r="H18" i="4" s="1"/>
  <c r="BR22" i="3"/>
  <c r="BT22" i="3" s="1"/>
  <c r="BR23" i="3"/>
  <c r="BT23" i="3" s="1"/>
  <c r="H20" i="4" s="1"/>
  <c r="BR24" i="3"/>
  <c r="BT24" i="3" s="1"/>
  <c r="H21" i="4" s="1"/>
  <c r="BR25" i="3"/>
  <c r="BT25" i="3" s="1"/>
  <c r="H22" i="4" s="1"/>
  <c r="BR26" i="3"/>
  <c r="BT26" i="3" s="1"/>
  <c r="H23" i="4" s="1"/>
  <c r="BR27" i="3"/>
  <c r="BT27" i="3" s="1"/>
  <c r="H24" i="4" s="1"/>
  <c r="BR28" i="3"/>
  <c r="BT28" i="3" s="1"/>
  <c r="H25" i="4" s="1"/>
  <c r="BR29" i="3"/>
  <c r="BT29" i="3" s="1"/>
  <c r="H28" i="4" s="1"/>
  <c r="BR30" i="3"/>
  <c r="BT30" i="3" s="1"/>
  <c r="H29" i="4" s="1"/>
  <c r="BR31" i="3"/>
  <c r="BT31" i="3" s="1"/>
  <c r="H30" i="4" s="1"/>
  <c r="BR32" i="3"/>
  <c r="BT32" i="3" s="1"/>
  <c r="H31" i="4" s="1"/>
  <c r="BR33" i="3"/>
  <c r="BT33" i="3" s="1"/>
  <c r="H32" i="4" s="1"/>
  <c r="BR34" i="3"/>
  <c r="BT34" i="3" s="1"/>
  <c r="H33" i="4" s="1"/>
  <c r="BR35" i="3"/>
  <c r="BT35" i="3" s="1"/>
  <c r="H34" i="4" s="1"/>
  <c r="BR36" i="3"/>
  <c r="BT36" i="3" s="1"/>
  <c r="H35" i="4" s="1"/>
  <c r="BR37" i="3"/>
  <c r="BT37" i="3" s="1"/>
  <c r="H36" i="4" s="1"/>
  <c r="BR38" i="3"/>
  <c r="BT38" i="3" s="1"/>
  <c r="BR39" i="3"/>
  <c r="BT39" i="3" s="1"/>
  <c r="H38" i="4" s="1"/>
  <c r="BR40" i="3"/>
  <c r="BT40" i="3" s="1"/>
  <c r="H39" i="4" s="1"/>
  <c r="BR41" i="3"/>
  <c r="BT41" i="3" s="1"/>
  <c r="H40" i="4" s="1"/>
  <c r="BR42" i="3"/>
  <c r="BT42" i="3" s="1"/>
  <c r="H43" i="4" s="1"/>
  <c r="BR43" i="3"/>
  <c r="BT43" i="3" s="1"/>
  <c r="H44" i="4" s="1"/>
  <c r="BR44" i="3"/>
  <c r="BT44" i="3" s="1"/>
  <c r="H45" i="4" s="1"/>
  <c r="BR45" i="3"/>
  <c r="BT45" i="3" s="1"/>
  <c r="H46" i="4" s="1"/>
  <c r="BR46" i="3"/>
  <c r="BT46" i="3" s="1"/>
  <c r="BR47" i="3"/>
  <c r="BT47" i="3" s="1"/>
  <c r="H48" i="4" s="1"/>
  <c r="BR48" i="3"/>
  <c r="BT48" i="3" s="1"/>
  <c r="H49" i="4" s="1"/>
  <c r="BR49" i="3"/>
  <c r="BT49" i="3" s="1"/>
  <c r="H50" i="4" s="1"/>
  <c r="BR50" i="3"/>
  <c r="BT50" i="3" s="1"/>
  <c r="H51" i="4" s="1"/>
  <c r="BR51" i="3"/>
  <c r="BT51" i="3" s="1"/>
  <c r="H52" i="4" s="1"/>
  <c r="BR52" i="3"/>
  <c r="BT52" i="3" s="1"/>
  <c r="H53" i="4" s="1"/>
  <c r="BR53" i="3"/>
  <c r="BT53" i="3" s="1"/>
  <c r="H54" i="4" s="1"/>
  <c r="BR54" i="3"/>
  <c r="BT54" i="3" s="1"/>
  <c r="H57" i="4" s="1"/>
  <c r="BR55" i="3"/>
  <c r="BT55" i="3" s="1"/>
  <c r="H58" i="4" s="1"/>
  <c r="BR56" i="3"/>
  <c r="BT56" i="3" s="1"/>
  <c r="H59" i="4" s="1"/>
  <c r="BR57" i="3"/>
  <c r="BT57" i="3" s="1"/>
  <c r="H60" i="4" s="1"/>
  <c r="BR58" i="3"/>
  <c r="BT58" i="3" s="1"/>
  <c r="H61" i="4" s="1"/>
  <c r="BR59" i="3"/>
  <c r="BT59" i="3" s="1"/>
  <c r="H62" i="4" s="1"/>
  <c r="BR60" i="3"/>
  <c r="BT60" i="3" s="1"/>
  <c r="H63" i="4" s="1"/>
  <c r="BR61" i="3"/>
  <c r="BT61" i="3" s="1"/>
  <c r="H64" i="4" s="1"/>
  <c r="BR62" i="3"/>
  <c r="BT62" i="3" s="1"/>
  <c r="H65" i="4" s="1"/>
  <c r="BR63" i="3"/>
  <c r="BT63" i="3" s="1"/>
  <c r="H66" i="4" s="1"/>
  <c r="BN13" i="1"/>
  <c r="BN11" i="1"/>
  <c r="BN9" i="1"/>
  <c r="BN7" i="1"/>
  <c r="BA5" i="3"/>
  <c r="BB5" i="3"/>
  <c r="BC5" i="3"/>
  <c r="BA7" i="3"/>
  <c r="BB7" i="3"/>
  <c r="BC7" i="3"/>
  <c r="BA9" i="3"/>
  <c r="BB9" i="3"/>
  <c r="BC9" i="3"/>
  <c r="BA11" i="3"/>
  <c r="BB11" i="3"/>
  <c r="G55" i="4" s="1"/>
  <c r="BC11" i="3"/>
  <c r="BZ46" i="3" l="1"/>
  <c r="H47" i="4"/>
  <c r="BZ22" i="3"/>
  <c r="H19" i="4"/>
  <c r="BZ38" i="3"/>
  <c r="H37" i="4"/>
  <c r="BZ26" i="3"/>
  <c r="BZ44" i="3"/>
  <c r="BZ35" i="3"/>
  <c r="BZ28" i="3"/>
  <c r="BZ60" i="3"/>
  <c r="BZ13" i="3"/>
  <c r="BZ42" i="3"/>
  <c r="CA31" i="3"/>
  <c r="BZ31" i="3"/>
  <c r="CA62" i="3"/>
  <c r="BZ62" i="3"/>
  <c r="CA14" i="3"/>
  <c r="BZ14" i="3"/>
  <c r="CA61" i="3"/>
  <c r="BZ61" i="3"/>
  <c r="CA37" i="3"/>
  <c r="BZ37" i="3"/>
  <c r="CA29" i="3"/>
  <c r="BZ29" i="3"/>
  <c r="CA21" i="3"/>
  <c r="BZ21" i="3"/>
  <c r="CA52" i="3"/>
  <c r="BZ52" i="3"/>
  <c r="CA36" i="3"/>
  <c r="BZ36" i="3"/>
  <c r="CA20" i="3"/>
  <c r="BZ20" i="3"/>
  <c r="CA55" i="3"/>
  <c r="BZ55" i="3"/>
  <c r="K48" i="4"/>
  <c r="BZ47" i="3"/>
  <c r="CA23" i="3"/>
  <c r="BZ23" i="3"/>
  <c r="CA30" i="3"/>
  <c r="BZ30" i="3"/>
  <c r="CA53" i="3"/>
  <c r="BZ53" i="3"/>
  <c r="CA59" i="3"/>
  <c r="BZ59" i="3"/>
  <c r="CA51" i="3"/>
  <c r="BZ51" i="3"/>
  <c r="CA43" i="3"/>
  <c r="BZ43" i="3"/>
  <c r="K24" i="4"/>
  <c r="BZ27" i="3"/>
  <c r="K16" i="4"/>
  <c r="BZ19" i="3"/>
  <c r="CA58" i="3"/>
  <c r="BZ58" i="3"/>
  <c r="CA50" i="3"/>
  <c r="BZ50" i="3"/>
  <c r="CA34" i="3"/>
  <c r="BZ34" i="3"/>
  <c r="CA18" i="3"/>
  <c r="BZ18" i="3"/>
  <c r="CA63" i="3"/>
  <c r="BZ63" i="3"/>
  <c r="CA39" i="3"/>
  <c r="BZ39" i="3"/>
  <c r="CA15" i="3"/>
  <c r="BZ15" i="3"/>
  <c r="CA54" i="3"/>
  <c r="BZ54" i="3"/>
  <c r="CA45" i="3"/>
  <c r="BZ45" i="3"/>
  <c r="CA57" i="3"/>
  <c r="BZ57" i="3"/>
  <c r="CA49" i="3"/>
  <c r="BZ49" i="3"/>
  <c r="CA41" i="3"/>
  <c r="BZ41" i="3"/>
  <c r="CA33" i="3"/>
  <c r="BZ33" i="3"/>
  <c r="CA25" i="3"/>
  <c r="BZ25" i="3"/>
  <c r="CA17" i="3"/>
  <c r="BZ17" i="3"/>
  <c r="CA56" i="3"/>
  <c r="BZ56" i="3"/>
  <c r="CA48" i="3"/>
  <c r="BZ48" i="3"/>
  <c r="CA40" i="3"/>
  <c r="BZ40" i="3"/>
  <c r="CA32" i="3"/>
  <c r="BZ32" i="3"/>
  <c r="CA24" i="3"/>
  <c r="BZ24" i="3"/>
  <c r="CA16" i="3"/>
  <c r="BZ16" i="3"/>
  <c r="K37" i="4"/>
  <c r="K15" i="4"/>
  <c r="K53" i="4"/>
  <c r="K49" i="4"/>
  <c r="K45" i="4"/>
  <c r="K61" i="4"/>
  <c r="K30" i="4"/>
  <c r="K35" i="4"/>
  <c r="BR5" i="3"/>
  <c r="BT5" i="3" s="1"/>
  <c r="H8" i="4" s="1"/>
  <c r="G8" i="4"/>
  <c r="K25" i="4"/>
  <c r="CA28" i="3"/>
  <c r="BR11" i="3"/>
  <c r="BT11" i="3" s="1"/>
  <c r="H55" i="4" s="1"/>
  <c r="K17" i="4"/>
  <c r="BR9" i="3"/>
  <c r="BT9" i="3" s="1"/>
  <c r="H41" i="4" s="1"/>
  <c r="G41" i="4"/>
  <c r="CA35" i="3"/>
  <c r="CA27" i="3"/>
  <c r="CA19" i="3"/>
  <c r="K36" i="4"/>
  <c r="K65" i="4"/>
  <c r="CA42" i="3"/>
  <c r="K43" i="4"/>
  <c r="CA26" i="3"/>
  <c r="K23" i="4"/>
  <c r="K18" i="4"/>
  <c r="K19" i="4"/>
  <c r="CA22" i="3"/>
  <c r="CA13" i="3"/>
  <c r="K47" i="4"/>
  <c r="K54" i="4"/>
  <c r="K10" i="4"/>
  <c r="BR7" i="3"/>
  <c r="BT7" i="3" s="1"/>
  <c r="H26" i="4" s="1"/>
  <c r="G26" i="4"/>
  <c r="K62" i="4"/>
  <c r="K64" i="4"/>
  <c r="K38" i="4"/>
  <c r="CA46" i="3"/>
  <c r="K63" i="4"/>
  <c r="CA60" i="3"/>
  <c r="CA44" i="3"/>
  <c r="CA47" i="3"/>
  <c r="K46" i="4"/>
  <c r="K34" i="4"/>
  <c r="K29" i="4"/>
  <c r="CA38" i="3"/>
  <c r="K11" i="4"/>
  <c r="K57" i="4"/>
  <c r="K66" i="4"/>
  <c r="K12" i="4"/>
  <c r="K21" i="4"/>
  <c r="K22" i="4"/>
  <c r="K20" i="4"/>
  <c r="K7" i="4"/>
  <c r="K59" i="4"/>
  <c r="K60" i="4"/>
  <c r="K58" i="4"/>
  <c r="K44" i="4"/>
  <c r="K51" i="4"/>
  <c r="K52" i="4"/>
  <c r="K50" i="4"/>
  <c r="K32" i="4"/>
  <c r="K33" i="4"/>
  <c r="K31" i="4"/>
  <c r="K40" i="4"/>
  <c r="K28" i="4"/>
  <c r="K39" i="4"/>
  <c r="K13" i="4"/>
  <c r="K14" i="4"/>
  <c r="CA5" i="3" l="1"/>
  <c r="CA11" i="3"/>
  <c r="CA7" i="3"/>
  <c r="CA9" i="3"/>
  <c r="AZ13" i="1"/>
  <c r="AZ11" i="1"/>
  <c r="AZ9" i="1"/>
  <c r="AZ7" i="1"/>
  <c r="BG63" i="3" l="1"/>
  <c r="BG62" i="3"/>
  <c r="BG61" i="3"/>
  <c r="BG60" i="3"/>
  <c r="BG59" i="3"/>
  <c r="BG58" i="3"/>
  <c r="BG57" i="3"/>
  <c r="BG56" i="3"/>
  <c r="BG55" i="3"/>
  <c r="BG54" i="3"/>
  <c r="BG53" i="3"/>
  <c r="BG52" i="3"/>
  <c r="BG51" i="3"/>
  <c r="BG50" i="3"/>
  <c r="BG49" i="3"/>
  <c r="BG48" i="3"/>
  <c r="BG47" i="3"/>
  <c r="BG46" i="3"/>
  <c r="BG45" i="3"/>
  <c r="BG44" i="3"/>
  <c r="BG43" i="3"/>
  <c r="BG42" i="3"/>
  <c r="BG41" i="3"/>
  <c r="BG40" i="3"/>
  <c r="BG39" i="3"/>
  <c r="BG38" i="3"/>
  <c r="BG37" i="3"/>
  <c r="BG36" i="3"/>
  <c r="BG35" i="3"/>
  <c r="BG34" i="3"/>
  <c r="BG33" i="3"/>
  <c r="BG32" i="3"/>
  <c r="BG31" i="3"/>
  <c r="BG30" i="3"/>
  <c r="BG29" i="3"/>
  <c r="BG28" i="3"/>
  <c r="BG27" i="3"/>
  <c r="BG26" i="3"/>
  <c r="BG25" i="3"/>
  <c r="BG24" i="3"/>
  <c r="BG23" i="3"/>
  <c r="BG22" i="3"/>
  <c r="BG21" i="3"/>
  <c r="BG20" i="3"/>
  <c r="BG19" i="3"/>
  <c r="BG18" i="3"/>
  <c r="BG17" i="3"/>
  <c r="BG16" i="3"/>
  <c r="BG15" i="3"/>
  <c r="BG14" i="3"/>
  <c r="BG13" i="3"/>
  <c r="BG4" i="3"/>
  <c r="AV11" i="3"/>
  <c r="AV9" i="3"/>
  <c r="AV7" i="3"/>
  <c r="AV5" i="3"/>
  <c r="BD63" i="3"/>
  <c r="BD62" i="3"/>
  <c r="BD61" i="3"/>
  <c r="BD60" i="3"/>
  <c r="BD59" i="3"/>
  <c r="BD58" i="3"/>
  <c r="BD57" i="3"/>
  <c r="BD56" i="3"/>
  <c r="BD55" i="3"/>
  <c r="BD54" i="3"/>
  <c r="BD53" i="3"/>
  <c r="BD52" i="3"/>
  <c r="BD51" i="3"/>
  <c r="BD50" i="3"/>
  <c r="BD49" i="3"/>
  <c r="BD48" i="3"/>
  <c r="BD47" i="3"/>
  <c r="BD46" i="3"/>
  <c r="BD45" i="3"/>
  <c r="BD44" i="3"/>
  <c r="BD43" i="3"/>
  <c r="BD42" i="3"/>
  <c r="BD41" i="3"/>
  <c r="BD40" i="3"/>
  <c r="BD39" i="3"/>
  <c r="BD38" i="3"/>
  <c r="BD37" i="3"/>
  <c r="BD36" i="3"/>
  <c r="BD35" i="3"/>
  <c r="BD34" i="3"/>
  <c r="BD33" i="3"/>
  <c r="BD32" i="3"/>
  <c r="BD31" i="3"/>
  <c r="BD30" i="3"/>
  <c r="BD29" i="3"/>
  <c r="BD28" i="3"/>
  <c r="BD27" i="3"/>
  <c r="BD26" i="3"/>
  <c r="BD25" i="3"/>
  <c r="BD24" i="3"/>
  <c r="BD23" i="3"/>
  <c r="BD22" i="3"/>
  <c r="BD21" i="3"/>
  <c r="BD20" i="3"/>
  <c r="BD19" i="3"/>
  <c r="BD18" i="3"/>
  <c r="BD17" i="3"/>
  <c r="BD16" i="3"/>
  <c r="BD15" i="3"/>
  <c r="BD14" i="3"/>
  <c r="BD13" i="3"/>
  <c r="BD4" i="3"/>
  <c r="AW63" i="3"/>
  <c r="AW62" i="3"/>
  <c r="AW61" i="3"/>
  <c r="AW60" i="3"/>
  <c r="AW59" i="3"/>
  <c r="AW58" i="3"/>
  <c r="AW57" i="3"/>
  <c r="AW56" i="3"/>
  <c r="AW55" i="3"/>
  <c r="AW54" i="3"/>
  <c r="AU63" i="3"/>
  <c r="AU62" i="3"/>
  <c r="AU61" i="3"/>
  <c r="AU60" i="3"/>
  <c r="AU59" i="3"/>
  <c r="AU58" i="3"/>
  <c r="AU57" i="3"/>
  <c r="AU56" i="3"/>
  <c r="AU55" i="3"/>
  <c r="AU54" i="3"/>
  <c r="AW53" i="3"/>
  <c r="AW52" i="3"/>
  <c r="AW51" i="3"/>
  <c r="AW50" i="3"/>
  <c r="AW49" i="3"/>
  <c r="AW48" i="3"/>
  <c r="AW47" i="3"/>
  <c r="AW46" i="3"/>
  <c r="AW45" i="3"/>
  <c r="AW44" i="3"/>
  <c r="AW43" i="3"/>
  <c r="AW42" i="3"/>
  <c r="AU53" i="3"/>
  <c r="AU52" i="3"/>
  <c r="AU51" i="3"/>
  <c r="AU50" i="3"/>
  <c r="AU49" i="3"/>
  <c r="AU48" i="3"/>
  <c r="AU47" i="3"/>
  <c r="AU46" i="3"/>
  <c r="AU45" i="3"/>
  <c r="AU44" i="3"/>
  <c r="AU43" i="3"/>
  <c r="AU42" i="3"/>
  <c r="AW41" i="3"/>
  <c r="AW40" i="3"/>
  <c r="AW39" i="3"/>
  <c r="AW38" i="3"/>
  <c r="AW37" i="3"/>
  <c r="AW36" i="3"/>
  <c r="AW35" i="3"/>
  <c r="AW34" i="3"/>
  <c r="AW33" i="3"/>
  <c r="AW32" i="3"/>
  <c r="AW31" i="3"/>
  <c r="AW30" i="3"/>
  <c r="AW29" i="3"/>
  <c r="AU41" i="3"/>
  <c r="AU40" i="3"/>
  <c r="AU39" i="3"/>
  <c r="AU38" i="3"/>
  <c r="AU37" i="3"/>
  <c r="AU36" i="3"/>
  <c r="AU35" i="3"/>
  <c r="AU34" i="3"/>
  <c r="AU33" i="3"/>
  <c r="AU32" i="3"/>
  <c r="AU31" i="3"/>
  <c r="AU30" i="3"/>
  <c r="AU29" i="3"/>
  <c r="AW28" i="3"/>
  <c r="AW27" i="3"/>
  <c r="AW26" i="3"/>
  <c r="AW25" i="3"/>
  <c r="AW24" i="3"/>
  <c r="AW23" i="3"/>
  <c r="AW22" i="3"/>
  <c r="AW21" i="3"/>
  <c r="AW20" i="3"/>
  <c r="AW19" i="3"/>
  <c r="AW18" i="3"/>
  <c r="AW17" i="3"/>
  <c r="AW16" i="3"/>
  <c r="AW15" i="3"/>
  <c r="AW14" i="3"/>
  <c r="AW13" i="3"/>
  <c r="AU28" i="3"/>
  <c r="AU27" i="3"/>
  <c r="AU26" i="3"/>
  <c r="AU25" i="3"/>
  <c r="AU24" i="3"/>
  <c r="AU23" i="3"/>
  <c r="AU22" i="3"/>
  <c r="AU21" i="3"/>
  <c r="AU20" i="3"/>
  <c r="AU19" i="3"/>
  <c r="AU18" i="3"/>
  <c r="AU17" i="3"/>
  <c r="AU16" i="3"/>
  <c r="AU15" i="3"/>
  <c r="AU14" i="3"/>
  <c r="AU13" i="3"/>
  <c r="AW4" i="3"/>
  <c r="AU4" i="3"/>
  <c r="BL13" i="1"/>
  <c r="BL11" i="1"/>
  <c r="BL9" i="1"/>
  <c r="BL7" i="1"/>
  <c r="AW11" i="3" l="1"/>
  <c r="AW5" i="3"/>
  <c r="AU7" i="3"/>
  <c r="BD11" i="3"/>
  <c r="AW9" i="3"/>
  <c r="BD7" i="3"/>
  <c r="AU11" i="3"/>
  <c r="AU5" i="3"/>
  <c r="AW7" i="3"/>
  <c r="AU9" i="3"/>
  <c r="BD5" i="3"/>
  <c r="BD9" i="3"/>
  <c r="AS11" i="3" l="1"/>
  <c r="AS9" i="3"/>
  <c r="AT11" i="3"/>
  <c r="AR11" i="3"/>
  <c r="AT9" i="3"/>
  <c r="AR9" i="3"/>
  <c r="AT7" i="3"/>
  <c r="AS7" i="3"/>
  <c r="AR7" i="3"/>
  <c r="AT5" i="3"/>
  <c r="AS5" i="3"/>
  <c r="AR5" i="3"/>
  <c r="BJ13" i="1" l="1"/>
  <c r="BJ11" i="1"/>
  <c r="BJ9" i="1"/>
  <c r="BJ7" i="1"/>
  <c r="AQ11" i="3" l="1"/>
  <c r="AP11" i="3"/>
  <c r="AO11" i="3"/>
  <c r="AQ9" i="3"/>
  <c r="AP9" i="3"/>
  <c r="AO9" i="3"/>
  <c r="AQ7" i="3"/>
  <c r="AP7" i="3"/>
  <c r="AO7" i="3"/>
  <c r="AQ5" i="3"/>
  <c r="AP5" i="3"/>
  <c r="AO5" i="3"/>
  <c r="BH13" i="1"/>
  <c r="BH11" i="1"/>
  <c r="BH9" i="1"/>
  <c r="BH7" i="1"/>
  <c r="BI63" i="3"/>
  <c r="BI50" i="3"/>
  <c r="BI49" i="3"/>
  <c r="BI48" i="3"/>
  <c r="BI47" i="3"/>
  <c r="BI39" i="3"/>
  <c r="BI34" i="3"/>
  <c r="BI33" i="3"/>
  <c r="BI32" i="3"/>
  <c r="BI31" i="3"/>
  <c r="BI18" i="3"/>
  <c r="BI17" i="3"/>
  <c r="BI16" i="3"/>
  <c r="BI15" i="3"/>
  <c r="BI19" i="3" l="1"/>
  <c r="BI35" i="3"/>
  <c r="BI51" i="3"/>
  <c r="BI20" i="3"/>
  <c r="BI28" i="3"/>
  <c r="BI36" i="3"/>
  <c r="BI44" i="3"/>
  <c r="BI52" i="3"/>
  <c r="BI60" i="3"/>
  <c r="BI21" i="3"/>
  <c r="BI37" i="3"/>
  <c r="BI61" i="3"/>
  <c r="BI27" i="3"/>
  <c r="BI43" i="3"/>
  <c r="BI59" i="3"/>
  <c r="BI13" i="3"/>
  <c r="BI29" i="3"/>
  <c r="BI45" i="3"/>
  <c r="BI53" i="3"/>
  <c r="BI14" i="3"/>
  <c r="BI22" i="3"/>
  <c r="BI30" i="3"/>
  <c r="BI38" i="3"/>
  <c r="BI46" i="3"/>
  <c r="BI54" i="3"/>
  <c r="BI62" i="3"/>
  <c r="BI23" i="3"/>
  <c r="BI55" i="3"/>
  <c r="BI4" i="3"/>
  <c r="BI24" i="3"/>
  <c r="BI40" i="3"/>
  <c r="BI56" i="3"/>
  <c r="BI25" i="3"/>
  <c r="BI41" i="3"/>
  <c r="BI57" i="3"/>
  <c r="BI26" i="3"/>
  <c r="BI42" i="3"/>
  <c r="BI58" i="3"/>
  <c r="BF13" i="1" l="1"/>
  <c r="BF11" i="1"/>
  <c r="BF9" i="1"/>
  <c r="BF7" i="1"/>
  <c r="AN11" i="3"/>
  <c r="AM11" i="3"/>
  <c r="BU11" i="3" s="1"/>
  <c r="BW11" i="3" s="1"/>
  <c r="BZ11" i="3" s="1"/>
  <c r="AL11" i="3"/>
  <c r="AN9" i="3"/>
  <c r="AM9" i="3"/>
  <c r="BU9" i="3" s="1"/>
  <c r="BW9" i="3" s="1"/>
  <c r="BZ9" i="3" s="1"/>
  <c r="AL9" i="3"/>
  <c r="AN7" i="3"/>
  <c r="AM7" i="3"/>
  <c r="BU7" i="3" s="1"/>
  <c r="BW7" i="3" s="1"/>
  <c r="BZ7" i="3" s="1"/>
  <c r="AL7" i="3"/>
  <c r="AN5" i="3"/>
  <c r="AM5" i="3"/>
  <c r="BU5" i="3" s="1"/>
  <c r="BW5" i="3" s="1"/>
  <c r="BZ5" i="3" s="1"/>
  <c r="AL5" i="3"/>
  <c r="AH13" i="1"/>
  <c r="AH11" i="1"/>
  <c r="AH9" i="1"/>
  <c r="AH7" i="1"/>
  <c r="K41" i="4" l="1"/>
  <c r="K8" i="4"/>
  <c r="K55" i="4"/>
  <c r="K26" i="4"/>
  <c r="G9" i="4"/>
  <c r="G42" i="4"/>
  <c r="G27" i="4"/>
  <c r="G56" i="4"/>
  <c r="BF60" i="3"/>
  <c r="CB60" i="3" l="1"/>
  <c r="BX60" i="3"/>
  <c r="BF20" i="3"/>
  <c r="BF28" i="3"/>
  <c r="BF16" i="3"/>
  <c r="BF24" i="3"/>
  <c r="BF15" i="3"/>
  <c r="BF23" i="3"/>
  <c r="BF36" i="3"/>
  <c r="BF19" i="3"/>
  <c r="BF27" i="3"/>
  <c r="BF13" i="3"/>
  <c r="BF21" i="3"/>
  <c r="BF18" i="3"/>
  <c r="BF26" i="3"/>
  <c r="BF17" i="3"/>
  <c r="BF25" i="3"/>
  <c r="BF52" i="3"/>
  <c r="BF51" i="3"/>
  <c r="BF58" i="3"/>
  <c r="BF14" i="3"/>
  <c r="BF22" i="3"/>
  <c r="BF44" i="3"/>
  <c r="BF43" i="3"/>
  <c r="BF59" i="3"/>
  <c r="BF35" i="3"/>
  <c r="BF34" i="3"/>
  <c r="BF50" i="3"/>
  <c r="BF33" i="3"/>
  <c r="BF41" i="3"/>
  <c r="BF49" i="3"/>
  <c r="BF57" i="3"/>
  <c r="BF32" i="3"/>
  <c r="BF40" i="3"/>
  <c r="BF48" i="3"/>
  <c r="BF56" i="3"/>
  <c r="BF31" i="3"/>
  <c r="BF39" i="3"/>
  <c r="BF47" i="3"/>
  <c r="BF55" i="3"/>
  <c r="BF63" i="3"/>
  <c r="BF30" i="3"/>
  <c r="BF38" i="3"/>
  <c r="BF46" i="3"/>
  <c r="BF54" i="3"/>
  <c r="BF62" i="3"/>
  <c r="BF29" i="3"/>
  <c r="BF37" i="3"/>
  <c r="BF45" i="3"/>
  <c r="BF53" i="3"/>
  <c r="BF61" i="3"/>
  <c r="BF42" i="3"/>
  <c r="AK5" i="3"/>
  <c r="AJ5" i="3"/>
  <c r="BN5" i="3" s="1"/>
  <c r="BP5" i="3" s="1"/>
  <c r="BY5" i="3" s="1"/>
  <c r="AI5" i="3"/>
  <c r="AH5" i="3"/>
  <c r="AG5" i="3"/>
  <c r="BG5" i="3" s="1"/>
  <c r="AF5" i="3"/>
  <c r="AE5" i="3"/>
  <c r="AD5" i="3"/>
  <c r="AC5" i="3"/>
  <c r="AB5" i="3"/>
  <c r="AA5" i="3"/>
  <c r="Z5" i="3"/>
  <c r="Y5" i="3"/>
  <c r="X5" i="3"/>
  <c r="W5" i="3"/>
  <c r="V5" i="3"/>
  <c r="U5" i="3"/>
  <c r="T5" i="3"/>
  <c r="S5" i="3"/>
  <c r="R5" i="3"/>
  <c r="Q5" i="3"/>
  <c r="P5" i="3"/>
  <c r="O5" i="3"/>
  <c r="N5" i="3"/>
  <c r="M5" i="3"/>
  <c r="L5" i="3"/>
  <c r="K5" i="3"/>
  <c r="J5" i="3"/>
  <c r="I5" i="3"/>
  <c r="H5" i="3"/>
  <c r="G5" i="3"/>
  <c r="F5" i="3"/>
  <c r="E5" i="3"/>
  <c r="D5" i="3"/>
  <c r="C5" i="3"/>
  <c r="AK11" i="3"/>
  <c r="AJ11" i="3"/>
  <c r="BN11" i="3" s="1"/>
  <c r="BP11" i="3" s="1"/>
  <c r="BY11" i="3" s="1"/>
  <c r="AI11" i="3"/>
  <c r="AH11" i="3"/>
  <c r="AG11" i="3"/>
  <c r="BG11" i="3" s="1"/>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11" i="3"/>
  <c r="AK9" i="3"/>
  <c r="AJ9" i="3"/>
  <c r="BN9" i="3" s="1"/>
  <c r="BP9" i="3" s="1"/>
  <c r="BY9" i="3" s="1"/>
  <c r="AI9" i="3"/>
  <c r="AH9" i="3"/>
  <c r="AG9" i="3"/>
  <c r="BG9" i="3" s="1"/>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K7" i="3"/>
  <c r="AJ7" i="3"/>
  <c r="BN7" i="3" s="1"/>
  <c r="BP7" i="3" s="1"/>
  <c r="BY7" i="3" s="1"/>
  <c r="AI7" i="3"/>
  <c r="AH7" i="3"/>
  <c r="AG7" i="3"/>
  <c r="BG7" i="3" s="1"/>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B5" i="3"/>
  <c r="BD7" i="1"/>
  <c r="C9" i="4" s="1"/>
  <c r="BB7" i="1"/>
  <c r="AX7" i="1"/>
  <c r="AV7" i="1"/>
  <c r="AT7" i="1"/>
  <c r="AR7" i="1"/>
  <c r="AP7" i="1"/>
  <c r="AN7" i="1"/>
  <c r="AL7" i="1"/>
  <c r="AJ7" i="1"/>
  <c r="AF7" i="1"/>
  <c r="AD7" i="1"/>
  <c r="AB7" i="1"/>
  <c r="Z7" i="1"/>
  <c r="X7" i="1"/>
  <c r="V7" i="1"/>
  <c r="T7" i="1"/>
  <c r="R7" i="1"/>
  <c r="P7" i="1"/>
  <c r="N7" i="1"/>
  <c r="L7" i="1"/>
  <c r="J7" i="1"/>
  <c r="H7" i="1"/>
  <c r="F7" i="1"/>
  <c r="D7" i="1"/>
  <c r="BD9" i="1"/>
  <c r="C27" i="4" s="1"/>
  <c r="BB9" i="1"/>
  <c r="AX9" i="1"/>
  <c r="AV9" i="1"/>
  <c r="AT9" i="1"/>
  <c r="AR9" i="1"/>
  <c r="AP9" i="1"/>
  <c r="AN9" i="1"/>
  <c r="AL9" i="1"/>
  <c r="AJ9" i="1"/>
  <c r="AF9" i="1"/>
  <c r="AD9" i="1"/>
  <c r="AB9" i="1"/>
  <c r="Z9" i="1"/>
  <c r="X9" i="1"/>
  <c r="V9" i="1"/>
  <c r="T9" i="1"/>
  <c r="R9" i="1"/>
  <c r="P9" i="1"/>
  <c r="N9" i="1"/>
  <c r="L9" i="1"/>
  <c r="J9" i="1"/>
  <c r="H9" i="1"/>
  <c r="F9" i="1"/>
  <c r="D9" i="1"/>
  <c r="BD11" i="1"/>
  <c r="C42" i="4" s="1"/>
  <c r="BB11" i="1"/>
  <c r="AX11" i="1"/>
  <c r="AV11" i="1"/>
  <c r="AT11" i="1"/>
  <c r="AR11" i="1"/>
  <c r="AP11" i="1"/>
  <c r="AN11" i="1"/>
  <c r="AL11" i="1"/>
  <c r="AJ11" i="1"/>
  <c r="AF11" i="1"/>
  <c r="AD11" i="1"/>
  <c r="AB11" i="1"/>
  <c r="Z11" i="1"/>
  <c r="X11" i="1"/>
  <c r="V11" i="1"/>
  <c r="T11" i="1"/>
  <c r="R11" i="1"/>
  <c r="P11" i="1"/>
  <c r="N11" i="1"/>
  <c r="L11" i="1"/>
  <c r="J11" i="1"/>
  <c r="H11" i="1"/>
  <c r="F11" i="1"/>
  <c r="D11" i="1"/>
  <c r="BD13" i="1"/>
  <c r="C56" i="4" s="1"/>
  <c r="BB13" i="1"/>
  <c r="AX13" i="1"/>
  <c r="AV13" i="1"/>
  <c r="AT13" i="1"/>
  <c r="AR13" i="1"/>
  <c r="AP13" i="1"/>
  <c r="AN13" i="1"/>
  <c r="AL13" i="1"/>
  <c r="AJ13" i="1"/>
  <c r="AF13" i="1"/>
  <c r="AD13" i="1"/>
  <c r="AB13" i="1"/>
  <c r="Z13" i="1"/>
  <c r="X13" i="1"/>
  <c r="V13" i="1"/>
  <c r="T13" i="1"/>
  <c r="R13" i="1"/>
  <c r="P13" i="1"/>
  <c r="N13" i="1"/>
  <c r="L13" i="1"/>
  <c r="J13" i="1"/>
  <c r="H13" i="1"/>
  <c r="F13" i="1"/>
  <c r="D13" i="1"/>
  <c r="B13" i="1"/>
  <c r="B11" i="1"/>
  <c r="B9" i="1"/>
  <c r="B7" i="1"/>
  <c r="CB37" i="3" l="1"/>
  <c r="BX37" i="3"/>
  <c r="CB55" i="3"/>
  <c r="BX55" i="3"/>
  <c r="CB57" i="3"/>
  <c r="BX57" i="3"/>
  <c r="CB43" i="3"/>
  <c r="BX43" i="3"/>
  <c r="CB17" i="3"/>
  <c r="BX17" i="3"/>
  <c r="CB23" i="3"/>
  <c r="BX23" i="3"/>
  <c r="CB29" i="3"/>
  <c r="BX29" i="3"/>
  <c r="CB47" i="3"/>
  <c r="BX47" i="3"/>
  <c r="CB49" i="3"/>
  <c r="BX49" i="3"/>
  <c r="CB44" i="3"/>
  <c r="BX44" i="3"/>
  <c r="CB26" i="3"/>
  <c r="BX26" i="3"/>
  <c r="CB15" i="3"/>
  <c r="BX15" i="3"/>
  <c r="CB62" i="3"/>
  <c r="BX62" i="3"/>
  <c r="CB39" i="3"/>
  <c r="BX39" i="3"/>
  <c r="CB41" i="3"/>
  <c r="BX41" i="3"/>
  <c r="CB22" i="3"/>
  <c r="BX22" i="3"/>
  <c r="CB18" i="3"/>
  <c r="BX18" i="3"/>
  <c r="CB24" i="3"/>
  <c r="BX24" i="3"/>
  <c r="CB54" i="3"/>
  <c r="BX54" i="3"/>
  <c r="CB31" i="3"/>
  <c r="BX31" i="3"/>
  <c r="CB33" i="3"/>
  <c r="BX33" i="3"/>
  <c r="CB14" i="3"/>
  <c r="BX14" i="3"/>
  <c r="CB21" i="3"/>
  <c r="BX21" i="3"/>
  <c r="CB16" i="3"/>
  <c r="BX16" i="3"/>
  <c r="CB42" i="3"/>
  <c r="BX42" i="3"/>
  <c r="CB56" i="3"/>
  <c r="BX56" i="3"/>
  <c r="CB50" i="3"/>
  <c r="BX50" i="3"/>
  <c r="CB58" i="3"/>
  <c r="BX58" i="3"/>
  <c r="CB13" i="3"/>
  <c r="BX13" i="3"/>
  <c r="CB61" i="3"/>
  <c r="BX61" i="3"/>
  <c r="CB48" i="3"/>
  <c r="BX48" i="3"/>
  <c r="CB51" i="3"/>
  <c r="BX51" i="3"/>
  <c r="CB20" i="3"/>
  <c r="BX20" i="3"/>
  <c r="CB53" i="3"/>
  <c r="BX53" i="3"/>
  <c r="CB30" i="3"/>
  <c r="BX30" i="3"/>
  <c r="CB40" i="3"/>
  <c r="BX40" i="3"/>
  <c r="CB35" i="3"/>
  <c r="BX35" i="3"/>
  <c r="CB52" i="3"/>
  <c r="BX52" i="3"/>
  <c r="CB19" i="3"/>
  <c r="BX19" i="3"/>
  <c r="CB46" i="3"/>
  <c r="BX46" i="3"/>
  <c r="CB28" i="3"/>
  <c r="BX28" i="3"/>
  <c r="CB38" i="3"/>
  <c r="BX38" i="3"/>
  <c r="CB34" i="3"/>
  <c r="BX34" i="3"/>
  <c r="CB27" i="3"/>
  <c r="BX27" i="3"/>
  <c r="CB45" i="3"/>
  <c r="BX45" i="3"/>
  <c r="CB63" i="3"/>
  <c r="BX63" i="3"/>
  <c r="CB32" i="3"/>
  <c r="BX32" i="3"/>
  <c r="CB59" i="3"/>
  <c r="BX59" i="3"/>
  <c r="CB25" i="3"/>
  <c r="BX25" i="3"/>
  <c r="CB36" i="3"/>
  <c r="BX36" i="3"/>
  <c r="BI5" i="3"/>
  <c r="BI9" i="3"/>
  <c r="BI7" i="3"/>
  <c r="BI11" i="3"/>
  <c r="BF7" i="3"/>
  <c r="BF11" i="3"/>
  <c r="BF9" i="3"/>
  <c r="BF5" i="3"/>
  <c r="BF4" i="3"/>
  <c r="CB5" i="3" l="1"/>
  <c r="BX5" i="3"/>
  <c r="CB9" i="3"/>
  <c r="BX9" i="3"/>
  <c r="CB11" i="3"/>
  <c r="BX11" i="3"/>
  <c r="CB4" i="3"/>
  <c r="BX4" i="3"/>
  <c r="CB7" i="3"/>
  <c r="BX7" i="3"/>
  <c r="K27" i="4"/>
  <c r="K42" i="4"/>
  <c r="K56" i="4"/>
  <c r="K9" i="4"/>
  <c r="H42" i="4" l="1"/>
  <c r="H56" i="4"/>
  <c r="H27" i="4"/>
  <c r="H9" i="4"/>
</calcChain>
</file>

<file path=xl/comments1.xml><?xml version="1.0" encoding="utf-8"?>
<comments xmlns="http://schemas.openxmlformats.org/spreadsheetml/2006/main">
  <authors>
    <author>jmarks</author>
  </authors>
  <commentList>
    <comment ref="D3" authorId="0" shapeId="0">
      <text>
        <r>
          <rPr>
            <b/>
            <sz val="8"/>
            <color indexed="81"/>
            <rFont val="Tahoma"/>
            <family val="2"/>
          </rPr>
          <t>jmarks:</t>
        </r>
        <r>
          <rPr>
            <sz val="8"/>
            <color indexed="81"/>
            <rFont val="Tahoma"/>
            <family val="2"/>
          </rPr>
          <t xml:space="preserve">
extrapolated
</t>
        </r>
      </text>
    </comment>
    <comment ref="E3" authorId="0" shapeId="0">
      <text>
        <r>
          <rPr>
            <b/>
            <sz val="8"/>
            <color indexed="81"/>
            <rFont val="Tahoma"/>
            <family val="2"/>
          </rPr>
          <t>jmarks:</t>
        </r>
        <r>
          <rPr>
            <sz val="8"/>
            <color indexed="81"/>
            <rFont val="Tahoma"/>
            <family val="2"/>
          </rPr>
          <t xml:space="preserve">
extrapolated
</t>
        </r>
      </text>
    </comment>
    <comment ref="F3" authorId="0" shapeId="0">
      <text>
        <r>
          <rPr>
            <b/>
            <sz val="8"/>
            <color indexed="81"/>
            <rFont val="Tahoma"/>
            <family val="2"/>
          </rPr>
          <t>jmarks:</t>
        </r>
        <r>
          <rPr>
            <sz val="8"/>
            <color indexed="81"/>
            <rFont val="Tahoma"/>
            <family val="2"/>
          </rPr>
          <t xml:space="preserve">
extrapolated
</t>
        </r>
      </text>
    </comment>
    <comment ref="H3" authorId="0" shapeId="0">
      <text>
        <r>
          <rPr>
            <b/>
            <sz val="8"/>
            <color indexed="81"/>
            <rFont val="Tahoma"/>
            <family val="2"/>
          </rPr>
          <t>jmarks:</t>
        </r>
        <r>
          <rPr>
            <sz val="8"/>
            <color indexed="81"/>
            <rFont val="Tahoma"/>
            <family val="2"/>
          </rPr>
          <t xml:space="preserve">
extrapolated
</t>
        </r>
      </text>
    </comment>
  </commentList>
</comments>
</file>

<file path=xl/sharedStrings.xml><?xml version="1.0" encoding="utf-8"?>
<sst xmlns="http://schemas.openxmlformats.org/spreadsheetml/2006/main" count="502" uniqueCount="218">
  <si>
    <t>1996-1998</t>
  </si>
  <si>
    <t>Poverty Rate</t>
  </si>
  <si>
    <t>Standard Error</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</si>
  <si>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</si>
  <si>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</si>
  <si>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</si>
  <si>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</si>
  <si>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</si>
  <si>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</si>
  <si>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</si>
  <si>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</si>
  <si>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</si>
  <si>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</si>
  <si>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</si>
  <si>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</si>
  <si>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</si>
  <si>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</si>
  <si>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</si>
  <si>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</si>
  <si>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</si>
  <si>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</si>
  <si>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</si>
  <si>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</si>
  <si>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</si>
  <si>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</si>
  <si>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</si>
  <si>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</si>
  <si>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</si>
  <si>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</si>
  <si>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</si>
  <si>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</si>
  <si>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</si>
  <si>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</si>
  <si>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</si>
  <si>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</si>
  <si>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</si>
  <si>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</si>
  <si>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</si>
  <si>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</si>
  <si>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</si>
  <si>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</si>
  <si>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</si>
  <si>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</si>
  <si>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</si>
  <si>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</si>
  <si>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</si>
  <si>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</si>
  <si>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</si>
  <si>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</si>
  <si>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</si>
  <si>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</si>
  <si>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</si>
  <si>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</si>
  <si>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1995-1997</t>
  </si>
  <si>
    <t>1994-1996</t>
  </si>
  <si>
    <t>1993-1995</t>
  </si>
  <si>
    <t>1992-1994</t>
  </si>
  <si>
    <t>1991-1993</t>
  </si>
  <si>
    <t>1990-1992</t>
  </si>
  <si>
    <t>1989-1991</t>
  </si>
  <si>
    <t>1988-1990</t>
  </si>
  <si>
    <t>1987-1989</t>
  </si>
  <si>
    <t>1986-1988</t>
  </si>
  <si>
    <t>1985-1987</t>
  </si>
  <si>
    <t>1984-1986</t>
  </si>
  <si>
    <t>1983-1985</t>
  </si>
  <si>
    <t>1982-1984</t>
  </si>
  <si>
    <t>1981-1983</t>
  </si>
  <si>
    <t>1980-1982</t>
  </si>
  <si>
    <t>State Poverty Rates and Standard Errors:</t>
  </si>
  <si>
    <t>Sources:</t>
  </si>
  <si>
    <t>1997-1999</t>
  </si>
  <si>
    <t xml:space="preserve">Source: U.S. Census Bureau, March 1981 through March 1999 Current Population Survey </t>
  </si>
  <si>
    <t>(http://www.census.gov/hhes/poverty/povanim/pvmaptxt.html: July 17, 2000)</t>
  </si>
  <si>
    <t>www.census.gov</t>
  </si>
  <si>
    <t>Source:  U.S. Bureau</t>
  </si>
  <si>
    <t>of the Census,</t>
  </si>
  <si>
    <t>"Poverty in the United</t>
  </si>
  <si>
    <t>States: 1999", Current</t>
  </si>
  <si>
    <t>Population Reports,</t>
  </si>
  <si>
    <t>Table C., pp.xiii</t>
  </si>
  <si>
    <t>P60-210, Sept. 2000,</t>
  </si>
  <si>
    <t>District of Columbia</t>
  </si>
  <si>
    <t>Source:  Annie E. Casey Foundation, "2000 KIDS COUNT Data Book" (www.aecf.org)</t>
  </si>
  <si>
    <t>Poverty Rates in the Population and Among Children</t>
  </si>
  <si>
    <t>1998-2000</t>
  </si>
  <si>
    <t>Source: U.S. Census Bureau,</t>
  </si>
  <si>
    <t>States: 2000", Current</t>
  </si>
  <si>
    <t>P60-214, Sept. 2001,</t>
  </si>
  <si>
    <t>Table D., p. 11</t>
  </si>
  <si>
    <t>U.S. Govment Printg. Off.</t>
  </si>
  <si>
    <t>Source:  Annie E. Casey Foundation, "2002 KIDS COUNT Data Book" (www.aecf.org)</t>
  </si>
  <si>
    <t>States: 2001", Current</t>
  </si>
  <si>
    <t>P60-219, Sept. 2002,</t>
  </si>
  <si>
    <t>Table 4., p. 10</t>
  </si>
  <si>
    <t>1999-2001</t>
  </si>
  <si>
    <t>National Rank</t>
  </si>
  <si>
    <r>
      <t>Overall Poverty Rate</t>
    </r>
    <r>
      <rPr>
        <vertAlign val="superscript"/>
        <sz val="10"/>
        <rFont val="Arial"/>
        <family val="2"/>
      </rPr>
      <t>1</t>
    </r>
  </si>
  <si>
    <t>Source:  Annie E. Casey Foundation, Census Data Online (www.aecf.org)</t>
  </si>
  <si>
    <t xml:space="preserve"> </t>
  </si>
  <si>
    <t>2000-2002</t>
  </si>
  <si>
    <t>P60-222, Sept. 2002,</t>
  </si>
  <si>
    <t>States: 2002", Current</t>
  </si>
  <si>
    <t>U.S. Govt. Prtg. Off. 2003</t>
  </si>
  <si>
    <t>2001-2003</t>
  </si>
  <si>
    <t xml:space="preserve">Current Population </t>
  </si>
  <si>
    <t>Survey, 2002 to 2004</t>
  </si>
  <si>
    <t xml:space="preserve">Annual Social and </t>
  </si>
  <si>
    <t>Table 8</t>
  </si>
  <si>
    <t>Economic Supplements</t>
  </si>
  <si>
    <t>3-year Averages</t>
  </si>
  <si>
    <t>Kids Count</t>
  </si>
  <si>
    <t>ACS</t>
  </si>
  <si>
    <t>Source: U.S. Census Bureau, 2003 American Community Survey (Aug 2004)</t>
  </si>
  <si>
    <t>Dicennial Census</t>
  </si>
  <si>
    <t>Lower</t>
  </si>
  <si>
    <t>Mid-point</t>
  </si>
  <si>
    <t>Upper</t>
  </si>
  <si>
    <t>2002-2004</t>
  </si>
  <si>
    <t>Historical Poverty Tables</t>
  </si>
  <si>
    <t>Survey, 2001 to 2003</t>
  </si>
  <si>
    <t xml:space="preserve">Table 19. </t>
  </si>
  <si>
    <t>Dec 2005</t>
  </si>
  <si>
    <t xml:space="preserve">Source: U.S. Census Bureau, 2004 American Community Survey (R1704) </t>
  </si>
  <si>
    <t>2003-2005</t>
  </si>
  <si>
    <t>Table 19. Percent of Persons in Poverty, by State: 2003, 2004, 2005</t>
  </si>
  <si>
    <t>Survey, 2003 to 2005</t>
  </si>
  <si>
    <t>U.S. Census Bureau, Percent of Children Under 18 Years Below Poverty Level in the Past 12 Months, American Community Survey, 2005 (R1704)</t>
  </si>
  <si>
    <t>Source:  Annie E. Casey Foundation, "KIDS COUNT" Web site, October 2006 update (www.aecf.org)</t>
  </si>
  <si>
    <t>ACS Based</t>
  </si>
  <si>
    <t>estimated number of children under 18 in poverty</t>
  </si>
  <si>
    <t>2004-2006</t>
  </si>
  <si>
    <t>Survey, 2004 to 2006</t>
  </si>
  <si>
    <t>U.S. Census Bureau, Percent of Children Under 18 Years Below Poverty Level in the Past 12 Months, American Community Survey, 2006
(R1704)</t>
  </si>
  <si>
    <t>Kids Count (uses ACS from 2001 on)</t>
  </si>
  <si>
    <t>Rate</t>
  </si>
  <si>
    <t>Estimated</t>
  </si>
  <si>
    <t>Number</t>
  </si>
  <si>
    <t>2005-2007</t>
  </si>
  <si>
    <t>Survey, 2005 to 2007</t>
  </si>
  <si>
    <t>Table 19. Percent of Persons in Poverty, by State: 2005, 2006, 2007</t>
  </si>
  <si>
    <t>Table 19. Percent of Persons in Poverty, by State: 2004, 2005, 2006</t>
  </si>
  <si>
    <t>Jan. 09</t>
  </si>
  <si>
    <t>U.S. Census Bureau, Percent of Children Under 18 Years Below Poverty Level in the Past 12 Months, American Community Survey, 2007
(R1704)</t>
  </si>
  <si>
    <r>
      <t>Poverty Among Children Under 18</t>
    </r>
    <r>
      <rPr>
        <vertAlign val="superscript"/>
        <sz val="10"/>
        <rFont val="Arial"/>
        <family val="2"/>
      </rPr>
      <t>2</t>
    </r>
  </si>
  <si>
    <t>Change
(in percentage points)</t>
  </si>
  <si>
    <t>2006-2008</t>
  </si>
  <si>
    <t>Survey, 2006 to 2008</t>
  </si>
  <si>
    <t>Jan. 10</t>
  </si>
  <si>
    <t>U.S. Census Bureau, Percent of Children Under 18 Years Below Poverty Level in the Past 12 Months, American Community Survey, 2008
(R1704)</t>
  </si>
  <si>
    <t>% in poverty</t>
  </si>
  <si>
    <t>2007-2009</t>
  </si>
  <si>
    <t>Survey, 2007 to 2009</t>
  </si>
  <si>
    <t>Mar. 10</t>
  </si>
  <si>
    <t>U.S. Census Bureau, Percent of Children Under 18 Years Below Poverty Level in the Past 12 Months, American Community Survey, 2009
(R1704)</t>
  </si>
  <si>
    <t>50 states and D.C.</t>
  </si>
  <si>
    <t>SREB states</t>
  </si>
  <si>
    <t xml:space="preserve">   as a percent of U.S.</t>
  </si>
  <si>
    <t>West</t>
  </si>
  <si>
    <t>Midwest</t>
  </si>
  <si>
    <t>Northeast</t>
  </si>
  <si>
    <t>Median Western state</t>
  </si>
  <si>
    <t>Median Midwestern state</t>
  </si>
  <si>
    <t>Median Northeastern state</t>
  </si>
  <si>
    <t xml:space="preserve">    as a percent of U.S.</t>
  </si>
  <si>
    <t>Oklatoma</t>
  </si>
  <si>
    <t>Idato</t>
  </si>
  <si>
    <t>2008-2010</t>
  </si>
  <si>
    <t>Survey, 2008 to 2010</t>
  </si>
  <si>
    <t>Table 19. Percent of Persons in Poverty, by State: 2006, 2007, 2008</t>
  </si>
  <si>
    <t>Table 19. Percent of Persons in Poverty, by State: 2007, 2008, 2009</t>
  </si>
  <si>
    <t>Table 19. Percent of Persons in Poverty, by State: 2008, 2009, 2010</t>
  </si>
  <si>
    <t>Feb. 12</t>
  </si>
  <si>
    <t>U.S. Census Bureau, Percent of Children Under 18 Years Below Poverty Level in the Past 12 Months, American Community Survey, 2010
(R1704) Feb. 12</t>
  </si>
  <si>
    <t>2009-2011</t>
  </si>
  <si>
    <t>U.S. Census Bureau, Percent of Children Under 18 Years Below Poverty Level in the Past 12 Months, American Community Survey, 2010
(R1704) 
2013</t>
  </si>
  <si>
    <r>
      <t>SREB states</t>
    </r>
    <r>
      <rPr>
        <vertAlign val="superscript"/>
        <sz val="10"/>
        <rFont val="Arial"/>
        <family val="2"/>
      </rPr>
      <t>3</t>
    </r>
  </si>
  <si>
    <r>
      <t>West</t>
    </r>
    <r>
      <rPr>
        <vertAlign val="superscript"/>
        <sz val="10"/>
        <rFont val="Arial"/>
        <family val="2"/>
      </rPr>
      <t>3</t>
    </r>
  </si>
  <si>
    <r>
      <t>Midwest</t>
    </r>
    <r>
      <rPr>
        <vertAlign val="superscript"/>
        <sz val="10"/>
        <rFont val="Arial"/>
        <family val="2"/>
      </rPr>
      <t>3</t>
    </r>
  </si>
  <si>
    <r>
      <t>Northeast</t>
    </r>
    <r>
      <rPr>
        <vertAlign val="superscript"/>
        <sz val="10"/>
        <rFont val="Arial"/>
        <family val="2"/>
      </rPr>
      <t>3</t>
    </r>
  </si>
  <si>
    <t>Table 12</t>
  </si>
  <si>
    <t>2010-2012</t>
  </si>
  <si>
    <t>Table 19, Percent of Persons in Poverty, by State, 2010, 2011, 2012</t>
  </si>
  <si>
    <t>Annual Social and Economic Supplements</t>
  </si>
  <si>
    <t>Current Population Survey,</t>
  </si>
  <si>
    <t>Midpoint</t>
  </si>
  <si>
    <t>U.S. Census Bureau, Percent of Children Under 18 Years Below Poverty Level in the Past 12 Months, American Community Survey, Table R1704, 2014</t>
  </si>
  <si>
    <t>22.6</t>
  </si>
  <si>
    <t>2011-2013</t>
  </si>
  <si>
    <t>Median SREB state</t>
  </si>
  <si>
    <t>U.S. Census Bureau,Poverty Status in the Past 12 Months, 2013 American Community Survey, Table S1701, 2015</t>
  </si>
  <si>
    <t>number of children under 18, 2013</t>
  </si>
  <si>
    <t>number of children under 18, 2008</t>
  </si>
  <si>
    <t>(from FB15_06)</t>
  </si>
  <si>
    <r>
      <t xml:space="preserve">3 </t>
    </r>
    <r>
      <rPr>
        <sz val="10"/>
        <rFont val="Arial"/>
        <family val="2"/>
      </rPr>
      <t>The regional rates are the median state rates in each region. The regional total estimated number of children in poverty may not equal the sum of the numbers shown, due to rounding.</t>
    </r>
  </si>
  <si>
    <t>Change
in Number of Children in Poverty</t>
  </si>
  <si>
    <t>(from FB17_06)</t>
  </si>
  <si>
    <t>2013-2015</t>
  </si>
  <si>
    <t>number of children under 18, 2015</t>
  </si>
  <si>
    <t>number of children under 18, 2010</t>
  </si>
  <si>
    <t>change file name for FB_17_06 when Table 6 is complete</t>
  </si>
  <si>
    <t>number of children under 18, 2014</t>
  </si>
  <si>
    <t>number of children under 18, 2009</t>
  </si>
  <si>
    <t>Table 19, Percent of Persons in Poverty, by State, 2013, 2014, 2015</t>
  </si>
  <si>
    <t>U.S. Census Bureau,Poverty Status in the Past 12 Months, 2014 American Community Survey, Table S1701, 2017</t>
  </si>
  <si>
    <t>U.S. Census Bureau,Poverty Status in the Past 12 Months, 2015 American Community Survey, Table S1701, 2017</t>
  </si>
  <si>
    <t xml:space="preserve"> March 2017</t>
  </si>
  <si>
    <t>(from FB16_06)</t>
  </si>
  <si>
    <t>change file name when necessary</t>
  </si>
  <si>
    <t>2010 to 2015</t>
  </si>
  <si>
    <r>
      <t xml:space="preserve">1 </t>
    </r>
    <r>
      <rPr>
        <sz val="10"/>
        <rFont val="Arial"/>
        <family val="2"/>
      </rPr>
      <t>To improve accuracy, the overall poverty rates are three-year averages. For example, the 2015 figures are averages of the 2013, 2014 and 2015 estimates.</t>
    </r>
  </si>
  <si>
    <t>10 to 15</t>
  </si>
  <si>
    <t>14 to 15</t>
  </si>
  <si>
    <t>13 to 14</t>
  </si>
  <si>
    <t>08 to 13</t>
  </si>
  <si>
    <t>09 to 14</t>
  </si>
  <si>
    <r>
      <t xml:space="preserve">2 </t>
    </r>
    <r>
      <rPr>
        <sz val="10"/>
        <rFont val="Arial"/>
        <family val="2"/>
      </rPr>
      <t>For families of four with children, an annual income of $24,250 was the federally defined poverty threshold in 2015.</t>
    </r>
  </si>
  <si>
    <t>U.S. Census Bureau, American Fact Finder, Current Population Survey, Table 19, Percent of Persons in Poverty, by State, 2007 to 2009 (2010) and 2013 to 2015 (2017); American Community Survey 2015, Table S1701, Percent of Children Under 18 Years Below Poverty Level in the Past 12 Months (2017) — www.census.gov.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</si>
</sst>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
    <numFmt numFmtId="165" formatCode="#,##0.0_);\(#,##0.0\)"/>
    <numFmt numFmtId="166" formatCode="0.0%"/>
    <numFmt numFmtId="167" formatCode="#,##0.0"/>
    <numFmt numFmtId="168" formatCode="_(* #,##0_);_(* \(#,##0\);_(* &quot;-&quot;??_);_(@_)"/>
    <numFmt numFmtId="169" formatCode="#,##0.00;[Red]#,##0.00"/>
    <numFmt numFmtId="170" formatCode="0.00;[Red]0.00"/>
  </numFmts>
  <fonts count="19" x14ac:knownFonts="1">
    <font>
      <sz val="8"/>
      <name val="Arial"/>
    </font>
    <font>
      <sz val="8"/>
      <name val="Arial"/>
      <family val="2"/>
    </font>
    <font>
      <sz val="8"/>
      <name val="Arial"/>
      <family val="2"/>
    </font>
    <font>
      <b/>
      <sz val="8"/>
      <name val="Arial"/>
      <family val="2"/>
    </font>
    <font>
      <i/>
      <sz val="8"/>
      <name val="Arial"/>
      <family val="2"/>
    </font>
    <font>
      <b/>
      <sz val="12"/>
      <name val="Courier New"/>
      <family val="3"/>
    </font>
    <font>
      <b/>
      <sz val="8"/>
      <color indexed="81"/>
      <name val="Tahoma"/>
      <family val="2"/>
    </font>
    <font>
      <sz val="10"/>
      <name val="Arial"/>
      <family val="2"/>
    </font>
    <font>
      <vertAlign val="superscript"/>
      <sz val="10"/>
      <name val="Arial"/>
      <family val="2"/>
    </font>
    <font>
      <sz val="8"/>
      <color indexed="81"/>
      <name val="Tahoma"/>
      <family val="2"/>
    </font>
    <font>
      <sz val="10"/>
      <name val="Arial"/>
      <family val="2"/>
    </font>
    <font>
      <sz val="10"/>
      <color indexed="12"/>
      <name val="Arial"/>
      <family val="2"/>
    </font>
    <font>
      <sz val="8"/>
      <color rgb="FF0000FF"/>
      <name val="Arial"/>
      <family val="2"/>
    </font>
    <font>
      <sz val="10"/>
      <color rgb="FF0000FF"/>
      <name val="Arial"/>
      <family val="2"/>
    </font>
    <font>
      <sz val="8"/>
      <name val="Arial"/>
      <family val="2"/>
    </font>
    <font>
      <sz val="10"/>
      <name val="MS Sans Serif"/>
      <family val="2"/>
    </font>
    <font>
      <sz val="10"/>
      <color rgb="FF008000"/>
      <name val="Arial"/>
      <family val="2"/>
    </font>
    <font>
      <u/>
      <sz val="8"/>
      <color theme="10"/>
      <name val="Arial"/>
      <family val="2"/>
    </font>
    <font>
      <b/>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8"/>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43" fontId="14" fillId="0" borderId="0" applyFont="0" applyFill="0" applyBorder="0" applyAlignment="0" applyProtection="0"/>
    <xf numFmtId="0" fontId="15" fillId="0" borderId="0"/>
    <xf numFmtId="0" fontId="17" fillId="0" borderId="0" applyNumberFormat="0" applyFill="0" applyBorder="0" applyAlignment="0" applyProtection="0"/>
  </cellStyleXfs>
  <cellXfs count="360">
    <xf numFmtId="0" fontId="0" fillId="0" borderId="0" xfId="0"/>
    <xf numFmtId="0" fontId="0" fillId="0" borderId="1" xfId="0" applyBorder="1"/>
    <xf numFmtId="0" fontId="2" fillId="0" borderId="0" xfId="0" applyFont="1"/>
    <xf numFmtId="0" fontId="2" fillId="0" borderId="0" xfId="0" applyFont="1" applyAlignment="1"/>
    <xf numFmtId="0" fontId="5" fillId="0" borderId="3" xfId="0" applyFont="1" applyBorder="1" applyAlignment="1"/>
    <xf numFmtId="0" fontId="2" fillId="0" borderId="0" xfId="0" applyFont="1" applyBorder="1" applyAlignment="1"/>
    <xf numFmtId="0" fontId="2" fillId="0" borderId="0" xfId="0" applyFont="1" applyBorder="1"/>
    <xf numFmtId="0" fontId="4" fillId="0" borderId="0" xfId="0" applyFont="1" applyBorder="1"/>
    <xf numFmtId="0" fontId="7" fillId="0" borderId="0" xfId="0" applyFont="1" applyAlignment="1" applyProtection="1"/>
    <xf numFmtId="0" fontId="7" fillId="0" borderId="0" xfId="0" applyFont="1" applyBorder="1" applyAlignment="1" applyProtection="1"/>
    <xf numFmtId="0" fontId="7" fillId="0" borderId="0" xfId="0" quotePrefix="1" applyFont="1" applyAlignment="1"/>
    <xf numFmtId="0" fontId="7" fillId="0" borderId="0" xfId="0" applyFont="1" applyAlignment="1"/>
    <xf numFmtId="0" fontId="7" fillId="0" borderId="3" xfId="0" quotePrefix="1" applyFont="1" applyBorder="1" applyAlignment="1"/>
    <xf numFmtId="0" fontId="7" fillId="0" borderId="3" xfId="0" applyFont="1" applyBorder="1" applyAlignment="1" applyProtection="1"/>
    <xf numFmtId="0" fontId="7" fillId="0" borderId="0" xfId="0" quotePrefix="1" applyFont="1" applyBorder="1" applyAlignment="1"/>
    <xf numFmtId="0" fontId="7" fillId="0" borderId="1" xfId="0" applyFont="1" applyBorder="1" applyAlignment="1" applyProtection="1">
      <alignment horizontal="centerContinuous"/>
    </xf>
    <xf numFmtId="0" fontId="7" fillId="0" borderId="7" xfId="0" applyFont="1" applyBorder="1" applyAlignment="1" applyProtection="1">
      <alignment horizontal="centerContinuous"/>
    </xf>
    <xf numFmtId="0" fontId="7" fillId="0" borderId="1" xfId="0" applyFont="1" applyFill="1" applyBorder="1" applyAlignment="1" applyProtection="1">
      <alignment horizontal="centerContinuous"/>
    </xf>
    <xf numFmtId="0" fontId="7" fillId="0" borderId="0" xfId="0" applyFont="1" applyFill="1" applyAlignment="1"/>
    <xf numFmtId="0" fontId="7" fillId="0" borderId="5" xfId="0" applyFont="1" applyBorder="1" applyAlignment="1">
      <alignment horizontal="centerContinuous"/>
    </xf>
    <xf numFmtId="0" fontId="7" fillId="0" borderId="5" xfId="0" applyFont="1" applyBorder="1" applyAlignment="1">
      <alignment horizontal="centerContinuous" wrapText="1"/>
    </xf>
    <xf numFmtId="0" fontId="7" fillId="0" borderId="4" xfId="0" applyFont="1" applyBorder="1" applyAlignment="1">
      <alignment horizontal="centerContinuous" wrapText="1"/>
    </xf>
    <xf numFmtId="0" fontId="7" fillId="0" borderId="10" xfId="0" applyFont="1" applyBorder="1" applyAlignment="1" applyProtection="1">
      <alignment horizontal="centerContinuous"/>
    </xf>
    <xf numFmtId="0" fontId="4" fillId="0" borderId="0" xfId="0" applyFont="1" applyBorder="1" applyAlignment="1">
      <alignment vertical="top"/>
    </xf>
    <xf numFmtId="0" fontId="3" fillId="0" borderId="0" xfId="0" applyFont="1" applyAlignment="1"/>
    <xf numFmtId="0" fontId="7" fillId="0" borderId="0" xfId="0" applyFont="1" applyAlignment="1" applyProtection="1">
      <alignment horizontal="center"/>
    </xf>
    <xf numFmtId="0" fontId="7" fillId="0" borderId="0" xfId="0" applyFont="1" applyBorder="1" applyAlignment="1" applyProtection="1">
      <alignment horizontal="center"/>
    </xf>
    <xf numFmtId="0" fontId="7" fillId="0" borderId="0" xfId="0" applyFont="1" applyAlignment="1">
      <alignment horizontal="center"/>
    </xf>
    <xf numFmtId="17" fontId="7" fillId="0" borderId="0" xfId="0" quotePrefix="1" applyNumberFormat="1" applyFont="1" applyAlignment="1">
      <alignment horizontal="right"/>
    </xf>
    <xf numFmtId="0" fontId="7" fillId="0" borderId="0" xfId="0" applyFont="1" applyFill="1" applyBorder="1" applyAlignment="1" applyProtection="1">
      <alignment horizontal="left" vertical="top"/>
    </xf>
    <xf numFmtId="0" fontId="7" fillId="0" borderId="11" xfId="0" applyFont="1" applyBorder="1" applyAlignment="1">
      <alignment horizontal="center" wrapText="1"/>
    </xf>
    <xf numFmtId="0" fontId="10" fillId="0" borderId="0" xfId="0" applyFont="1" applyBorder="1" applyAlignment="1"/>
    <xf numFmtId="0" fontId="10" fillId="0" borderId="0" xfId="0" applyFont="1" applyFill="1" applyBorder="1" applyAlignment="1"/>
    <xf numFmtId="0" fontId="10" fillId="0" borderId="0" xfId="0" applyFont="1"/>
    <xf numFmtId="0" fontId="10" fillId="0" borderId="0" xfId="0" applyFont="1" applyAlignment="1">
      <alignment horizontal="right"/>
    </xf>
    <xf numFmtId="0" fontId="10" fillId="0" borderId="1" xfId="0" applyFont="1" applyBorder="1" applyAlignment="1">
      <alignment horizontal="right"/>
    </xf>
    <xf numFmtId="0" fontId="10" fillId="0" borderId="1" xfId="0" applyFont="1" applyFill="1" applyBorder="1" applyAlignment="1">
      <alignment wrapText="1"/>
    </xf>
    <xf numFmtId="0" fontId="10" fillId="0" borderId="10" xfId="0" applyFont="1" applyBorder="1"/>
    <xf numFmtId="0" fontId="10" fillId="0" borderId="1" xfId="0" applyFont="1" applyFill="1" applyBorder="1" applyAlignment="1">
      <alignment horizontal="center"/>
    </xf>
    <xf numFmtId="0" fontId="10" fillId="0" borderId="9" xfId="0" applyFont="1" applyBorder="1" applyAlignment="1">
      <alignment horizontal="center"/>
    </xf>
    <xf numFmtId="0" fontId="10" fillId="0" borderId="5" xfId="0" applyFont="1" applyBorder="1" applyAlignment="1">
      <alignment horizontal="center"/>
    </xf>
    <xf numFmtId="0" fontId="10" fillId="0" borderId="5" xfId="0" applyFont="1" applyBorder="1"/>
    <xf numFmtId="0" fontId="10" fillId="0" borderId="0" xfId="0" applyFont="1" applyBorder="1" applyAlignment="1">
      <alignment horizontal="left"/>
    </xf>
    <xf numFmtId="164" fontId="10" fillId="0" borderId="0" xfId="0" applyNumberFormat="1" applyFont="1" applyFill="1" applyBorder="1" applyAlignment="1">
      <alignment horizontal="right"/>
    </xf>
    <xf numFmtId="1" fontId="10" fillId="0" borderId="0" xfId="0" applyNumberFormat="1" applyFont="1" applyAlignment="1">
      <alignment horizontal="center"/>
    </xf>
    <xf numFmtId="1" fontId="10" fillId="0" borderId="0" xfId="0" applyNumberFormat="1" applyFont="1" applyAlignment="1">
      <alignment horizontal="right"/>
    </xf>
    <xf numFmtId="1" fontId="10" fillId="0" borderId="0" xfId="0" applyNumberFormat="1" applyFont="1" applyBorder="1" applyAlignment="1">
      <alignment horizontal="right"/>
    </xf>
    <xf numFmtId="1" fontId="10" fillId="0" borderId="0" xfId="0" applyNumberFormat="1" applyFont="1"/>
    <xf numFmtId="0" fontId="10" fillId="0" borderId="0" xfId="0" applyFont="1" applyBorder="1" applyAlignment="1">
      <alignment horizontal="center"/>
    </xf>
    <xf numFmtId="1" fontId="11"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Fill="1" applyBorder="1" applyAlignment="1">
      <alignment vertical="top" wrapText="1"/>
    </xf>
    <xf numFmtId="0" fontId="10" fillId="0" borderId="0" xfId="0" applyFont="1" applyAlignment="1">
      <alignment vertical="top" wrapText="1"/>
    </xf>
    <xf numFmtId="1" fontId="10" fillId="0" borderId="0" xfId="0" applyNumberFormat="1" applyFont="1" applyAlignment="1">
      <alignment vertical="top"/>
    </xf>
    <xf numFmtId="1" fontId="10" fillId="0" borderId="0" xfId="0" applyNumberFormat="1" applyFont="1" applyAlignment="1">
      <alignment horizontal="right" vertical="top"/>
    </xf>
    <xf numFmtId="1" fontId="10" fillId="0" borderId="0" xfId="0" applyNumberFormat="1" applyFont="1" applyAlignment="1">
      <alignment horizontal="left" vertical="top" wrapText="1"/>
    </xf>
    <xf numFmtId="0" fontId="10" fillId="0" borderId="0" xfId="0" applyFont="1" applyBorder="1" applyAlignment="1">
      <alignment horizontal="left" vertical="top"/>
    </xf>
    <xf numFmtId="165" fontId="7" fillId="0" borderId="0" xfId="0" applyNumberFormat="1" applyFont="1" applyFill="1" applyAlignment="1"/>
    <xf numFmtId="37" fontId="7" fillId="0" borderId="0" xfId="0" applyNumberFormat="1" applyFont="1" applyBorder="1" applyAlignment="1" applyProtection="1"/>
    <xf numFmtId="37" fontId="7" fillId="0" borderId="0" xfId="0" applyNumberFormat="1" applyFont="1" applyFill="1" applyBorder="1" applyAlignment="1" applyProtection="1">
      <alignment horizontal="left"/>
    </xf>
    <xf numFmtId="164" fontId="2" fillId="0" borderId="0" xfId="0" applyNumberFormat="1" applyFont="1" applyBorder="1" applyAlignment="1">
      <alignment horizontal="right" vertical="center" wrapText="1"/>
    </xf>
    <xf numFmtId="164" fontId="2" fillId="2" borderId="0" xfId="0" applyNumberFormat="1" applyFont="1" applyFill="1" applyBorder="1" applyAlignment="1">
      <alignment horizontal="right" vertical="center" wrapText="1"/>
    </xf>
    <xf numFmtId="164" fontId="2" fillId="0" borderId="0" xfId="0" applyNumberFormat="1" applyFont="1" applyBorder="1" applyAlignment="1">
      <alignment horizontal="right" wrapText="1"/>
    </xf>
    <xf numFmtId="164" fontId="2" fillId="2" borderId="0" xfId="0" applyNumberFormat="1" applyFont="1" applyFill="1" applyBorder="1" applyAlignment="1">
      <alignment horizontal="right" wrapText="1"/>
    </xf>
    <xf numFmtId="37" fontId="7" fillId="0" borderId="5" xfId="0" applyNumberFormat="1" applyFont="1" applyFill="1" applyBorder="1" applyAlignment="1"/>
    <xf numFmtId="164" fontId="2" fillId="0" borderId="5" xfId="0" applyNumberFormat="1" applyFont="1" applyBorder="1" applyAlignment="1">
      <alignment horizontal="right" vertical="center" wrapText="1"/>
    </xf>
    <xf numFmtId="164" fontId="2" fillId="2" borderId="5" xfId="0" applyNumberFormat="1" applyFont="1" applyFill="1" applyBorder="1" applyAlignment="1">
      <alignment horizontal="right" vertical="center" wrapText="1"/>
    </xf>
    <xf numFmtId="164" fontId="2" fillId="0" borderId="1" xfId="0" applyNumberFormat="1" applyFont="1" applyBorder="1" applyAlignment="1">
      <alignment horizontal="right" vertical="center" wrapText="1"/>
    </xf>
    <xf numFmtId="164" fontId="2" fillId="2" borderId="1" xfId="0" applyNumberFormat="1"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Font="1" applyBorder="1" applyAlignment="1"/>
    <xf numFmtId="0" fontId="7" fillId="0" borderId="5" xfId="0" applyFont="1" applyBorder="1"/>
    <xf numFmtId="164" fontId="12" fillId="0" borderId="0" xfId="0" applyNumberFormat="1" applyFont="1" applyBorder="1" applyAlignment="1">
      <alignment horizontal="right" vertical="center" wrapText="1"/>
    </xf>
    <xf numFmtId="164" fontId="12" fillId="0" borderId="0" xfId="0" applyNumberFormat="1" applyFont="1" applyBorder="1"/>
    <xf numFmtId="164" fontId="12" fillId="0" borderId="0" xfId="0" applyNumberFormat="1" applyFont="1" applyBorder="1" applyAlignment="1"/>
    <xf numFmtId="164" fontId="2" fillId="0" borderId="0" xfId="0" applyNumberFormat="1" applyFont="1" applyFill="1" applyBorder="1" applyAlignment="1">
      <alignment horizontal="right" vertical="center" wrapText="1"/>
    </xf>
    <xf numFmtId="1" fontId="10" fillId="0" borderId="0" xfId="0" applyNumberFormat="1" applyFont="1" applyBorder="1"/>
    <xf numFmtId="165" fontId="7" fillId="0" borderId="5" xfId="0" applyNumberFormat="1" applyFont="1" applyFill="1" applyBorder="1" applyAlignment="1">
      <alignment horizontal="right"/>
    </xf>
    <xf numFmtId="165" fontId="7" fillId="0" borderId="5" xfId="0" applyNumberFormat="1" applyFont="1" applyBorder="1" applyAlignment="1">
      <alignment horizontal="right" vertical="center" wrapText="1"/>
    </xf>
    <xf numFmtId="165" fontId="7" fillId="0" borderId="9" xfId="0" applyNumberFormat="1" applyFont="1" applyFill="1" applyBorder="1" applyAlignment="1">
      <alignment horizontal="right"/>
    </xf>
    <xf numFmtId="0" fontId="10" fillId="0" borderId="2" xfId="0" applyFont="1" applyFill="1" applyBorder="1" applyAlignment="1">
      <alignment horizontal="center"/>
    </xf>
    <xf numFmtId="0" fontId="10" fillId="0" borderId="10" xfId="0" applyFont="1" applyBorder="1" applyAlignment="1">
      <alignment horizontal="right"/>
    </xf>
    <xf numFmtId="165" fontId="7" fillId="0" borderId="9" xfId="0" applyNumberFormat="1" applyFont="1" applyBorder="1" applyAlignment="1">
      <alignment horizontal="right" vertical="center" wrapText="1"/>
    </xf>
    <xf numFmtId="0" fontId="10" fillId="0" borderId="11" xfId="0" applyFont="1" applyBorder="1" applyAlignment="1">
      <alignment horizontal="centerContinuous"/>
    </xf>
    <xf numFmtId="0" fontId="10" fillId="0" borderId="0" xfId="0" applyFont="1" applyAlignment="1">
      <alignment horizontal="centerContinuous"/>
    </xf>
    <xf numFmtId="0" fontId="10" fillId="0" borderId="1" xfId="0" applyFont="1" applyBorder="1" applyAlignment="1">
      <alignment horizontal="center"/>
    </xf>
    <xf numFmtId="0" fontId="10" fillId="0" borderId="0" xfId="0" applyFont="1" applyAlignment="1">
      <alignment horizontal="center"/>
    </xf>
    <xf numFmtId="165" fontId="7" fillId="0" borderId="5" xfId="0" applyNumberFormat="1" applyFont="1" applyFill="1" applyBorder="1" applyAlignment="1">
      <alignment horizontal="center"/>
    </xf>
    <xf numFmtId="1" fontId="10" fillId="0" borderId="0" xfId="0" applyNumberFormat="1" applyFont="1" applyAlignment="1">
      <alignment horizontal="center" vertical="top" wrapText="1"/>
    </xf>
    <xf numFmtId="165" fontId="7" fillId="0" borderId="0" xfId="0" applyNumberFormat="1" applyFont="1" applyBorder="1" applyAlignment="1">
      <alignment horizontal="left" vertical="center" wrapText="1"/>
    </xf>
    <xf numFmtId="165" fontId="7" fillId="0" borderId="5" xfId="0" applyNumberFormat="1" applyFont="1" applyFill="1" applyBorder="1" applyAlignment="1">
      <alignment horizontal="left"/>
    </xf>
    <xf numFmtId="165" fontId="7" fillId="0" borderId="0" xfId="0" applyNumberFormat="1" applyFont="1" applyBorder="1" applyAlignment="1" applyProtection="1">
      <alignment horizontal="left"/>
    </xf>
    <xf numFmtId="0" fontId="10" fillId="0" borderId="1" xfId="0" applyFont="1" applyBorder="1" applyAlignment="1">
      <alignment horizontal="left"/>
    </xf>
    <xf numFmtId="165" fontId="7" fillId="0" borderId="0" xfId="0" applyNumberFormat="1" applyFont="1" applyFill="1" applyBorder="1" applyAlignment="1" applyProtection="1">
      <alignment horizontal="left"/>
    </xf>
    <xf numFmtId="165" fontId="7" fillId="0" borderId="1" xfId="0" applyNumberFormat="1" applyFont="1" applyBorder="1" applyAlignment="1">
      <alignment horizontal="left" vertical="center" wrapText="1"/>
    </xf>
    <xf numFmtId="165" fontId="7" fillId="0" borderId="0" xfId="0" applyNumberFormat="1" applyFont="1" applyBorder="1" applyAlignment="1">
      <alignment horizontal="left"/>
    </xf>
    <xf numFmtId="165" fontId="7" fillId="0" borderId="0" xfId="0" applyNumberFormat="1" applyFont="1" applyBorder="1" applyAlignment="1">
      <alignment horizontal="left" wrapText="1"/>
    </xf>
    <xf numFmtId="165" fontId="7" fillId="0" borderId="5" xfId="0" applyNumberFormat="1" applyFont="1" applyBorder="1" applyAlignment="1">
      <alignment horizontal="left"/>
    </xf>
    <xf numFmtId="166" fontId="13" fillId="3" borderId="9" xfId="1" applyNumberFormat="1" applyFont="1" applyFill="1" applyBorder="1" applyAlignment="1">
      <alignment horizontal="right" vertical="center" wrapText="1"/>
    </xf>
    <xf numFmtId="166" fontId="13" fillId="3" borderId="8" xfId="1" applyNumberFormat="1" applyFont="1" applyFill="1" applyBorder="1" applyAlignment="1">
      <alignment horizontal="right" vertical="center" wrapText="1"/>
    </xf>
    <xf numFmtId="166" fontId="13" fillId="3" borderId="11" xfId="1" applyNumberFormat="1" applyFont="1" applyFill="1" applyBorder="1" applyAlignment="1">
      <alignment horizontal="right" vertical="center" wrapText="1"/>
    </xf>
    <xf numFmtId="166" fontId="13" fillId="3" borderId="10" xfId="1" applyNumberFormat="1" applyFont="1" applyFill="1" applyBorder="1" applyAlignment="1">
      <alignment horizontal="right" vertical="center" wrapText="1"/>
    </xf>
    <xf numFmtId="166" fontId="13" fillId="3" borderId="11" xfId="1" applyNumberFormat="1" applyFont="1" applyFill="1" applyBorder="1" applyAlignment="1">
      <alignment horizontal="right"/>
    </xf>
    <xf numFmtId="166" fontId="13" fillId="3" borderId="11" xfId="1" applyNumberFormat="1" applyFont="1" applyFill="1" applyBorder="1" applyAlignment="1">
      <alignment horizontal="right" wrapText="1"/>
    </xf>
    <xf numFmtId="3" fontId="7" fillId="0" borderId="1" xfId="0" applyNumberFormat="1" applyFont="1" applyFill="1" applyBorder="1" applyAlignment="1"/>
    <xf numFmtId="3" fontId="7" fillId="0" borderId="0" xfId="0" applyNumberFormat="1" applyFont="1" applyFill="1" applyAlignment="1"/>
    <xf numFmtId="3" fontId="7" fillId="4" borderId="0" xfId="0" applyNumberFormat="1" applyFont="1" applyFill="1" applyAlignment="1"/>
    <xf numFmtId="3" fontId="7" fillId="0" borderId="0" xfId="0" applyNumberFormat="1" applyFont="1" applyAlignment="1"/>
    <xf numFmtId="3" fontId="7" fillId="4" borderId="1" xfId="0" applyNumberFormat="1" applyFont="1" applyFill="1" applyBorder="1" applyAlignment="1"/>
    <xf numFmtId="3" fontId="7" fillId="0" borderId="3" xfId="0" applyNumberFormat="1" applyFont="1" applyFill="1" applyBorder="1" applyAlignment="1"/>
    <xf numFmtId="3" fontId="7" fillId="4" borderId="5" xfId="0" applyNumberFormat="1" applyFont="1" applyFill="1" applyBorder="1" applyAlignment="1"/>
    <xf numFmtId="3" fontId="7" fillId="4" borderId="11" xfId="0" applyNumberFormat="1" applyFont="1" applyFill="1" applyBorder="1" applyAlignment="1"/>
    <xf numFmtId="3" fontId="7" fillId="0" borderId="11" xfId="0" applyNumberFormat="1" applyFont="1" applyBorder="1" applyAlignment="1"/>
    <xf numFmtId="3" fontId="7" fillId="0" borderId="8" xfId="0" applyNumberFormat="1" applyFont="1" applyFill="1" applyBorder="1" applyAlignment="1"/>
    <xf numFmtId="3" fontId="7" fillId="0" borderId="10" xfId="0" applyNumberFormat="1" applyFont="1" applyFill="1" applyBorder="1" applyAlignment="1"/>
    <xf numFmtId="3" fontId="7" fillId="4" borderId="10" xfId="0" applyNumberFormat="1" applyFont="1" applyFill="1" applyBorder="1" applyAlignment="1"/>
    <xf numFmtId="3" fontId="7" fillId="0" borderId="11" xfId="0" applyNumberFormat="1" applyFont="1" applyFill="1" applyBorder="1" applyAlignment="1"/>
    <xf numFmtId="1" fontId="10" fillId="0" borderId="0" xfId="0" applyNumberFormat="1" applyFont="1" applyAlignment="1">
      <alignment vertical="top" wrapText="1"/>
    </xf>
    <xf numFmtId="1" fontId="7" fillId="0" borderId="0" xfId="0" applyNumberFormat="1" applyFont="1" applyAlignment="1">
      <alignment horizontal="center" vertical="top" wrapText="1"/>
    </xf>
    <xf numFmtId="167" fontId="7" fillId="0" borderId="1" xfId="0" applyNumberFormat="1" applyFont="1" applyFill="1" applyBorder="1" applyAlignment="1"/>
    <xf numFmtId="167" fontId="7" fillId="0" borderId="0" xfId="0" applyNumberFormat="1" applyFont="1" applyFill="1" applyAlignment="1"/>
    <xf numFmtId="167" fontId="7" fillId="4" borderId="0" xfId="0" applyNumberFormat="1" applyFont="1" applyFill="1" applyAlignment="1"/>
    <xf numFmtId="167" fontId="7" fillId="0" borderId="3" xfId="0" applyNumberFormat="1" applyFont="1" applyFill="1" applyBorder="1" applyAlignment="1"/>
    <xf numFmtId="167" fontId="7" fillId="0" borderId="10" xfId="0" applyNumberFormat="1" applyFont="1" applyFill="1" applyBorder="1" applyAlignment="1"/>
    <xf numFmtId="167" fontId="7" fillId="0" borderId="10" xfId="0" applyNumberFormat="1" applyFont="1" applyFill="1" applyBorder="1" applyAlignment="1">
      <alignment horizontal="center"/>
    </xf>
    <xf numFmtId="167" fontId="7" fillId="0" borderId="11" xfId="0" applyNumberFormat="1" applyFont="1" applyFill="1" applyBorder="1" applyAlignment="1"/>
    <xf numFmtId="167" fontId="7" fillId="4" borderId="11" xfId="0" applyNumberFormat="1" applyFont="1" applyFill="1" applyBorder="1" applyAlignment="1"/>
    <xf numFmtId="167" fontId="7" fillId="4" borderId="10" xfId="0" applyNumberFormat="1" applyFont="1" applyFill="1" applyBorder="1" applyAlignment="1"/>
    <xf numFmtId="167" fontId="7" fillId="0" borderId="8" xfId="0" applyNumberFormat="1" applyFont="1" applyFill="1" applyBorder="1" applyAlignment="1"/>
    <xf numFmtId="167" fontId="7" fillId="0" borderId="11" xfId="0" applyNumberFormat="1" applyFont="1" applyFill="1" applyBorder="1" applyAlignment="1">
      <alignment horizontal="center"/>
    </xf>
    <xf numFmtId="167" fontId="7" fillId="4" borderId="11" xfId="0" applyNumberFormat="1" applyFont="1" applyFill="1" applyBorder="1" applyAlignment="1">
      <alignment horizontal="center"/>
    </xf>
    <xf numFmtId="167" fontId="7" fillId="0" borderId="11" xfId="0" applyNumberFormat="1" applyFont="1" applyBorder="1" applyAlignment="1">
      <alignment horizontal="center"/>
    </xf>
    <xf numFmtId="167" fontId="7" fillId="0" borderId="8" xfId="0" applyNumberFormat="1" applyFont="1" applyFill="1" applyBorder="1" applyAlignment="1">
      <alignment horizontal="center"/>
    </xf>
    <xf numFmtId="0" fontId="3" fillId="0" borderId="9" xfId="0" applyFont="1" applyBorder="1" applyAlignment="1">
      <alignment horizontal="center" vertical="center" wrapText="1"/>
    </xf>
    <xf numFmtId="0" fontId="7" fillId="0" borderId="1" xfId="0" applyFont="1" applyBorder="1" applyAlignment="1"/>
    <xf numFmtId="0" fontId="2" fillId="0" borderId="1" xfId="0" applyFont="1" applyBorder="1" applyAlignment="1"/>
    <xf numFmtId="165" fontId="7" fillId="0" borderId="1" xfId="0" applyNumberFormat="1" applyFont="1" applyBorder="1" applyAlignment="1">
      <alignment horizontal="left"/>
    </xf>
    <xf numFmtId="166" fontId="13" fillId="3" borderId="10" xfId="1" applyNumberFormat="1" applyFont="1" applyFill="1" applyBorder="1" applyAlignment="1">
      <alignment horizontal="right"/>
    </xf>
    <xf numFmtId="0" fontId="3" fillId="0" borderId="1" xfId="0" applyFont="1" applyBorder="1" applyAlignment="1">
      <alignment horizontal="center" vertical="center" wrapText="1"/>
    </xf>
    <xf numFmtId="0" fontId="3" fillId="2" borderId="5" xfId="0" applyFont="1" applyFill="1" applyBorder="1" applyAlignment="1">
      <alignment horizontal="center" vertical="center" wrapText="1"/>
    </xf>
    <xf numFmtId="164" fontId="2" fillId="0" borderId="9" xfId="0" applyNumberFormat="1" applyFont="1" applyBorder="1" applyAlignment="1">
      <alignment horizontal="right" vertical="center" wrapText="1"/>
    </xf>
    <xf numFmtId="164" fontId="12" fillId="0" borderId="11"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164" fontId="12" fillId="0" borderId="11" xfId="0" applyNumberFormat="1" applyFont="1" applyBorder="1"/>
    <xf numFmtId="0" fontId="2" fillId="0" borderId="11" xfId="0" applyFont="1" applyBorder="1"/>
    <xf numFmtId="164" fontId="12" fillId="0" borderId="11" xfId="0" applyNumberFormat="1" applyFont="1" applyBorder="1" applyAlignment="1"/>
    <xf numFmtId="0" fontId="2" fillId="0" borderId="11" xfId="0" applyFont="1" applyBorder="1" applyAlignment="1"/>
    <xf numFmtId="0" fontId="2" fillId="0" borderId="10" xfId="0" applyFont="1" applyBorder="1" applyAlignment="1"/>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wrapText="1"/>
    </xf>
    <xf numFmtId="0" fontId="10" fillId="0" borderId="4" xfId="0" applyFont="1" applyBorder="1" applyAlignment="1">
      <alignment horizontal="centerContinuous" wrapText="1"/>
    </xf>
    <xf numFmtId="0" fontId="10" fillId="0" borderId="9" xfId="0" applyFont="1" applyBorder="1" applyAlignment="1">
      <alignment horizontal="centerContinuous"/>
    </xf>
    <xf numFmtId="0" fontId="10" fillId="0" borderId="4" xfId="0" applyFont="1" applyBorder="1" applyAlignment="1">
      <alignment horizontal="centerContinuous"/>
    </xf>
    <xf numFmtId="0" fontId="7" fillId="0" borderId="8" xfId="0" applyFont="1" applyBorder="1" applyAlignment="1">
      <alignment horizontal="centerContinuous"/>
    </xf>
    <xf numFmtId="168" fontId="13" fillId="3" borderId="5" xfId="2" applyNumberFormat="1" applyFont="1" applyFill="1" applyBorder="1" applyAlignment="1">
      <alignment horizontal="right"/>
    </xf>
    <xf numFmtId="168" fontId="13" fillId="3" borderId="0" xfId="2" applyNumberFormat="1" applyFont="1" applyFill="1" applyBorder="1" applyAlignment="1">
      <alignment horizontal="right" vertical="center" wrapText="1"/>
    </xf>
    <xf numFmtId="168" fontId="13" fillId="3" borderId="0" xfId="2" applyNumberFormat="1" applyFont="1" applyFill="1" applyBorder="1" applyAlignment="1" applyProtection="1">
      <alignment horizontal="right"/>
    </xf>
    <xf numFmtId="168" fontId="13" fillId="3" borderId="0" xfId="2" applyNumberFormat="1" applyFont="1" applyFill="1" applyBorder="1" applyAlignment="1">
      <alignment horizontal="right"/>
    </xf>
    <xf numFmtId="168" fontId="13" fillId="3" borderId="1" xfId="2" applyNumberFormat="1" applyFont="1" applyFill="1" applyBorder="1" applyAlignment="1">
      <alignment horizontal="right"/>
    </xf>
    <xf numFmtId="168" fontId="13" fillId="3" borderId="1" xfId="2" applyNumberFormat="1" applyFont="1" applyFill="1" applyBorder="1" applyAlignment="1">
      <alignment horizontal="right" vertical="center" wrapText="1"/>
    </xf>
    <xf numFmtId="168" fontId="13" fillId="3" borderId="0" xfId="2" applyNumberFormat="1" applyFont="1" applyFill="1" applyBorder="1" applyAlignment="1">
      <alignment horizontal="right" wrapText="1"/>
    </xf>
    <xf numFmtId="3" fontId="7" fillId="0" borderId="9" xfId="0" applyNumberFormat="1" applyFont="1" applyFill="1" applyBorder="1" applyAlignment="1"/>
    <xf numFmtId="167" fontId="7" fillId="0" borderId="7" xfId="0" applyNumberFormat="1" applyFont="1" applyFill="1" applyBorder="1" applyAlignment="1"/>
    <xf numFmtId="165" fontId="13" fillId="0" borderId="0" xfId="0" applyNumberFormat="1" applyFont="1" applyBorder="1" applyAlignment="1">
      <alignment vertical="center" wrapText="1"/>
    </xf>
    <xf numFmtId="165" fontId="7" fillId="0" borderId="0" xfId="0" applyNumberFormat="1" applyFont="1" applyFill="1" applyBorder="1" applyAlignment="1" applyProtection="1"/>
    <xf numFmtId="165" fontId="7" fillId="0" borderId="0" xfId="0" applyNumberFormat="1" applyFont="1" applyBorder="1" applyAlignment="1"/>
    <xf numFmtId="165" fontId="13" fillId="0" borderId="0" xfId="0" applyNumberFormat="1" applyFont="1" applyBorder="1" applyAlignment="1"/>
    <xf numFmtId="165" fontId="7" fillId="0" borderId="1" xfId="0" applyNumberFormat="1" applyFont="1" applyBorder="1" applyAlignment="1"/>
    <xf numFmtId="165" fontId="7" fillId="0" borderId="0" xfId="0" applyNumberFormat="1" applyFont="1" applyBorder="1" applyAlignment="1">
      <alignment vertical="center" wrapText="1"/>
    </xf>
    <xf numFmtId="165" fontId="7" fillId="0" borderId="1" xfId="0" applyNumberFormat="1" applyFont="1" applyBorder="1" applyAlignment="1">
      <alignment vertical="center" wrapText="1"/>
    </xf>
    <xf numFmtId="165" fontId="7" fillId="0" borderId="0" xfId="0" applyNumberFormat="1" applyFont="1" applyBorder="1" applyAlignment="1">
      <alignment wrapText="1"/>
    </xf>
    <xf numFmtId="165" fontId="7" fillId="0" borderId="5" xfId="0" applyNumberFormat="1" applyFont="1" applyBorder="1" applyAlignment="1"/>
    <xf numFmtId="0" fontId="10" fillId="0" borderId="11" xfId="0" applyFont="1" applyBorder="1"/>
    <xf numFmtId="0" fontId="10" fillId="0" borderId="0" xfId="0" applyFont="1" applyFill="1" applyBorder="1" applyAlignment="1">
      <alignment horizontal="center"/>
    </xf>
    <xf numFmtId="0" fontId="10" fillId="0" borderId="2" xfId="0" applyFont="1" applyFill="1" applyBorder="1" applyAlignment="1">
      <alignment horizontal="center" wrapText="1"/>
    </xf>
    <xf numFmtId="165" fontId="7" fillId="0" borderId="6" xfId="0" applyNumberFormat="1" applyFont="1" applyBorder="1" applyAlignment="1">
      <alignment horizontal="center" vertical="center" wrapText="1"/>
    </xf>
    <xf numFmtId="164" fontId="10" fillId="0" borderId="0" xfId="0" applyNumberFormat="1" applyFont="1" applyFill="1" applyBorder="1" applyAlignment="1">
      <alignment horizontal="center"/>
    </xf>
    <xf numFmtId="0" fontId="10" fillId="0" borderId="0" xfId="0" applyFont="1" applyFill="1" applyBorder="1" applyAlignment="1">
      <alignment horizontal="center" vertical="top" wrapText="1"/>
    </xf>
    <xf numFmtId="165" fontId="13" fillId="0" borderId="8" xfId="0" applyNumberFormat="1" applyFont="1" applyBorder="1" applyAlignment="1">
      <alignment vertical="center" wrapText="1"/>
    </xf>
    <xf numFmtId="165" fontId="7" fillId="0" borderId="11" xfId="0" applyNumberFormat="1" applyFont="1" applyFill="1" applyBorder="1" applyAlignment="1" applyProtection="1"/>
    <xf numFmtId="165" fontId="7" fillId="0" borderId="13" xfId="0" applyNumberFormat="1" applyFont="1" applyBorder="1" applyAlignment="1">
      <alignment vertical="center" wrapText="1"/>
    </xf>
    <xf numFmtId="165" fontId="7" fillId="0" borderId="11" xfId="0" applyNumberFormat="1" applyFont="1" applyBorder="1" applyAlignment="1">
      <alignment vertical="center" wrapText="1"/>
    </xf>
    <xf numFmtId="165" fontId="13" fillId="0" borderId="11" xfId="0" applyNumberFormat="1" applyFont="1" applyBorder="1" applyAlignment="1">
      <alignment vertical="center" wrapText="1"/>
    </xf>
    <xf numFmtId="165" fontId="13" fillId="0" borderId="13" xfId="0" applyNumberFormat="1" applyFont="1" applyBorder="1" applyAlignment="1"/>
    <xf numFmtId="165" fontId="13" fillId="0" borderId="11" xfId="0" applyNumberFormat="1" applyFont="1" applyBorder="1" applyAlignment="1"/>
    <xf numFmtId="165" fontId="7" fillId="0" borderId="11" xfId="0" applyNumberFormat="1" applyFont="1" applyBorder="1" applyAlignment="1"/>
    <xf numFmtId="165" fontId="7" fillId="0" borderId="13" xfId="0" applyNumberFormat="1" applyFont="1" applyBorder="1" applyAlignment="1"/>
    <xf numFmtId="165" fontId="7" fillId="0" borderId="10" xfId="0" applyNumberFormat="1" applyFont="1" applyBorder="1" applyAlignment="1"/>
    <xf numFmtId="165" fontId="7" fillId="0" borderId="2" xfId="0" applyNumberFormat="1" applyFont="1" applyBorder="1" applyAlignment="1"/>
    <xf numFmtId="165" fontId="7" fillId="0" borderId="10" xfId="0" applyNumberFormat="1" applyFont="1" applyBorder="1" applyAlignment="1">
      <alignment vertical="center" wrapText="1"/>
    </xf>
    <xf numFmtId="165" fontId="7" fillId="0" borderId="2" xfId="0" applyNumberFormat="1" applyFont="1" applyBorder="1" applyAlignment="1">
      <alignment vertical="center" wrapText="1"/>
    </xf>
    <xf numFmtId="165" fontId="7" fillId="0" borderId="11" xfId="0" applyNumberFormat="1" applyFont="1" applyBorder="1" applyAlignment="1">
      <alignment wrapText="1"/>
    </xf>
    <xf numFmtId="165" fontId="7" fillId="0" borderId="13" xfId="0" applyNumberFormat="1" applyFont="1" applyBorder="1" applyAlignment="1">
      <alignment wrapText="1"/>
    </xf>
    <xf numFmtId="165" fontId="7" fillId="0" borderId="5" xfId="0" applyNumberFormat="1" applyFont="1" applyBorder="1" applyAlignment="1">
      <alignment vertical="center" wrapText="1"/>
    </xf>
    <xf numFmtId="165" fontId="7" fillId="0" borderId="9" xfId="0" applyNumberFormat="1" applyFont="1" applyBorder="1" applyAlignment="1"/>
    <xf numFmtId="165" fontId="7" fillId="0" borderId="6" xfId="0" applyNumberFormat="1" applyFont="1" applyBorder="1" applyAlignment="1">
      <alignment vertical="center" wrapText="1"/>
    </xf>
    <xf numFmtId="165" fontId="7" fillId="0" borderId="9" xfId="0" applyNumberFormat="1" applyFont="1" applyBorder="1" applyAlignment="1">
      <alignment vertical="center" wrapText="1"/>
    </xf>
    <xf numFmtId="0" fontId="7" fillId="0" borderId="9" xfId="0" applyFont="1" applyFill="1" applyBorder="1" applyAlignment="1">
      <alignment horizontal="centerContinuous"/>
    </xf>
    <xf numFmtId="0" fontId="7" fillId="0" borderId="5" xfId="0" applyFont="1" applyFill="1" applyBorder="1" applyAlignment="1">
      <alignment horizontal="centerContinuous" wrapText="1"/>
    </xf>
    <xf numFmtId="17" fontId="7" fillId="0" borderId="0" xfId="0" applyNumberFormat="1" applyFont="1" applyFill="1" applyAlignment="1">
      <alignment horizontal="right"/>
    </xf>
    <xf numFmtId="168" fontId="16" fillId="3" borderId="5" xfId="2" applyNumberFormat="1" applyFont="1" applyFill="1" applyBorder="1" applyAlignment="1">
      <alignment horizontal="right"/>
    </xf>
    <xf numFmtId="168" fontId="16" fillId="3" borderId="0" xfId="2" applyNumberFormat="1" applyFont="1" applyFill="1" applyBorder="1" applyAlignment="1">
      <alignment horizontal="right" vertical="center" wrapText="1"/>
    </xf>
    <xf numFmtId="168" fontId="16" fillId="3" borderId="0" xfId="2" applyNumberFormat="1" applyFont="1" applyFill="1" applyBorder="1" applyAlignment="1" applyProtection="1">
      <alignment horizontal="right"/>
    </xf>
    <xf numFmtId="168" fontId="16" fillId="3" borderId="0" xfId="2" applyNumberFormat="1" applyFont="1" applyFill="1" applyBorder="1" applyAlignment="1">
      <alignment horizontal="right"/>
    </xf>
    <xf numFmtId="168" fontId="16" fillId="3" borderId="1" xfId="2" applyNumberFormat="1" applyFont="1" applyFill="1" applyBorder="1" applyAlignment="1">
      <alignment horizontal="right"/>
    </xf>
    <xf numFmtId="168" fontId="16" fillId="3" borderId="1" xfId="2" applyNumberFormat="1" applyFont="1" applyFill="1" applyBorder="1" applyAlignment="1">
      <alignment horizontal="right" vertical="center" wrapText="1"/>
    </xf>
    <xf numFmtId="0" fontId="3" fillId="0" borderId="9" xfId="0" applyFont="1" applyBorder="1" applyAlignment="1">
      <alignment horizontal="center" vertical="center" wrapText="1"/>
    </xf>
    <xf numFmtId="0" fontId="2" fillId="0" borderId="5" xfId="0" applyFont="1" applyBorder="1"/>
    <xf numFmtId="0" fontId="1" fillId="0" borderId="0" xfId="0" applyFont="1"/>
    <xf numFmtId="0" fontId="2" fillId="0" borderId="1" xfId="0" applyFont="1" applyBorder="1"/>
    <xf numFmtId="0" fontId="1" fillId="0" borderId="0" xfId="0" applyFont="1" applyBorder="1"/>
    <xf numFmtId="17" fontId="2" fillId="0" borderId="0" xfId="0" applyNumberFormat="1" applyFont="1" applyAlignment="1"/>
    <xf numFmtId="0" fontId="1" fillId="0" borderId="0" xfId="0" applyFont="1" applyAlignment="1"/>
    <xf numFmtId="0" fontId="17" fillId="0" borderId="0" xfId="4" applyAlignment="1"/>
    <xf numFmtId="0" fontId="10" fillId="0" borderId="11" xfId="0" applyFont="1" applyBorder="1" applyAlignment="1">
      <alignment horizontal="center"/>
    </xf>
    <xf numFmtId="0" fontId="7" fillId="0" borderId="11" xfId="0" applyFont="1" applyBorder="1" applyAlignment="1">
      <alignment horizontal="center"/>
    </xf>
    <xf numFmtId="0" fontId="7" fillId="0" borderId="0" xfId="0" applyFont="1" applyBorder="1" applyAlignment="1">
      <alignment horizontal="center"/>
    </xf>
    <xf numFmtId="0" fontId="10" fillId="0" borderId="10" xfId="0" applyFont="1" applyBorder="1" applyAlignment="1">
      <alignment horizontal="center"/>
    </xf>
    <xf numFmtId="0" fontId="10" fillId="0" borderId="14" xfId="0" applyFont="1" applyBorder="1" applyAlignment="1">
      <alignment horizontal="center"/>
    </xf>
    <xf numFmtId="165" fontId="7" fillId="0" borderId="11" xfId="0" applyNumberFormat="1" applyFont="1" applyFill="1" applyBorder="1" applyAlignment="1" applyProtection="1">
      <alignment horizontal="center"/>
    </xf>
    <xf numFmtId="165" fontId="7" fillId="0" borderId="0" xfId="0" applyNumberFormat="1" applyFont="1" applyFill="1" applyBorder="1" applyAlignment="1" applyProtection="1">
      <alignment horizontal="center"/>
    </xf>
    <xf numFmtId="165" fontId="7" fillId="0" borderId="11" xfId="0" applyNumberFormat="1" applyFont="1" applyBorder="1" applyAlignment="1">
      <alignment horizontal="center"/>
    </xf>
    <xf numFmtId="165" fontId="7" fillId="0" borderId="0" xfId="0" applyNumberFormat="1" applyFont="1" applyBorder="1" applyAlignment="1">
      <alignment horizontal="center"/>
    </xf>
    <xf numFmtId="165" fontId="7" fillId="0" borderId="10" xfId="0" applyNumberFormat="1" applyFont="1" applyBorder="1" applyAlignment="1">
      <alignment horizontal="center"/>
    </xf>
    <xf numFmtId="165" fontId="7" fillId="0" borderId="1" xfId="0" applyNumberFormat="1" applyFont="1" applyBorder="1" applyAlignment="1">
      <alignment horizontal="center"/>
    </xf>
    <xf numFmtId="165" fontId="7" fillId="0" borderId="11" xfId="0" applyNumberFormat="1" applyFont="1" applyBorder="1" applyAlignment="1">
      <alignment horizontal="center" vertical="center" wrapText="1"/>
    </xf>
    <xf numFmtId="165" fontId="7" fillId="0" borderId="0"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165" fontId="7" fillId="0" borderId="14" xfId="0" applyNumberFormat="1" applyFont="1" applyBorder="1" applyAlignment="1">
      <alignment horizontal="center" vertical="center" wrapText="1"/>
    </xf>
    <xf numFmtId="165" fontId="7" fillId="0" borderId="11" xfId="0" applyNumberFormat="1" applyFont="1" applyBorder="1" applyAlignment="1">
      <alignment horizontal="center" wrapText="1"/>
    </xf>
    <xf numFmtId="165" fontId="7" fillId="0" borderId="0" xfId="0" applyNumberFormat="1" applyFont="1" applyBorder="1" applyAlignment="1">
      <alignment horizontal="center" wrapText="1"/>
    </xf>
    <xf numFmtId="165" fontId="7" fillId="0" borderId="14" xfId="0" applyNumberFormat="1" applyFont="1" applyBorder="1" applyAlignment="1">
      <alignment horizontal="center"/>
    </xf>
    <xf numFmtId="165" fontId="7" fillId="0" borderId="10" xfId="0" applyNumberFormat="1" applyFont="1" applyFill="1" applyBorder="1" applyAlignment="1">
      <alignment horizontal="center"/>
    </xf>
    <xf numFmtId="165" fontId="7" fillId="0" borderId="1" xfId="0" applyNumberFormat="1" applyFont="1" applyFill="1" applyBorder="1" applyAlignment="1">
      <alignment horizontal="center"/>
    </xf>
    <xf numFmtId="165" fontId="7" fillId="0" borderId="14" xfId="0" applyNumberFormat="1" applyFont="1" applyFill="1" applyBorder="1" applyAlignment="1">
      <alignment horizontal="center"/>
    </xf>
    <xf numFmtId="0" fontId="7" fillId="0" borderId="0"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0" xfId="0" applyNumberFormat="1" applyFont="1" applyBorder="1" applyAlignment="1">
      <alignment horizontal="center" wrapText="1"/>
    </xf>
    <xf numFmtId="0" fontId="7" fillId="0" borderId="1" xfId="0" applyNumberFormat="1" applyFont="1" applyBorder="1" applyAlignment="1">
      <alignment horizontal="center"/>
    </xf>
    <xf numFmtId="167" fontId="7" fillId="0" borderId="10" xfId="0" applyNumberFormat="1" applyFont="1" applyFill="1" applyBorder="1" applyAlignment="1">
      <alignment horizontal="right"/>
    </xf>
    <xf numFmtId="166" fontId="13" fillId="3" borderId="10" xfId="1" applyNumberFormat="1" applyFont="1" applyFill="1" applyBorder="1" applyAlignment="1">
      <alignment horizontal="right" wrapText="1"/>
    </xf>
    <xf numFmtId="166" fontId="13" fillId="3" borderId="9" xfId="1" applyNumberFormat="1" applyFont="1" applyFill="1" applyBorder="1" applyAlignment="1">
      <alignment horizontal="right" wrapText="1"/>
    </xf>
    <xf numFmtId="0" fontId="2" fillId="0" borderId="5" xfId="0" applyFont="1" applyBorder="1"/>
    <xf numFmtId="168" fontId="16" fillId="3" borderId="5" xfId="2" applyNumberFormat="1" applyFont="1" applyFill="1" applyBorder="1" applyAlignment="1">
      <alignment horizontal="right" vertical="center" wrapText="1"/>
    </xf>
    <xf numFmtId="168" fontId="13" fillId="3" borderId="4" xfId="2" applyNumberFormat="1" applyFont="1" applyFill="1" applyBorder="1" applyAlignment="1">
      <alignment horizontal="right"/>
    </xf>
    <xf numFmtId="168" fontId="13" fillId="3" borderId="7" xfId="2" applyNumberFormat="1" applyFont="1" applyFill="1" applyBorder="1" applyAlignment="1">
      <alignment horizontal="right" vertical="center" wrapText="1"/>
    </xf>
    <xf numFmtId="168" fontId="13" fillId="3" borderId="7" xfId="2" applyNumberFormat="1" applyFont="1" applyFill="1" applyBorder="1" applyAlignment="1" applyProtection="1">
      <alignment horizontal="right"/>
    </xf>
    <xf numFmtId="168" fontId="13" fillId="3" borderId="7" xfId="2" applyNumberFormat="1" applyFont="1" applyFill="1" applyBorder="1" applyAlignment="1">
      <alignment horizontal="right"/>
    </xf>
    <xf numFmtId="168" fontId="13" fillId="3" borderId="14" xfId="2" applyNumberFormat="1" applyFont="1" applyFill="1" applyBorder="1" applyAlignment="1">
      <alignment horizontal="right"/>
    </xf>
    <xf numFmtId="168" fontId="13" fillId="3" borderId="14" xfId="2" applyNumberFormat="1" applyFont="1" applyFill="1" applyBorder="1" applyAlignment="1">
      <alignment horizontal="right" vertical="center" wrapText="1"/>
    </xf>
    <xf numFmtId="168" fontId="13" fillId="3" borderId="7" xfId="2" applyNumberFormat="1" applyFont="1" applyFill="1" applyBorder="1" applyAlignment="1">
      <alignment horizontal="right" wrapText="1"/>
    </xf>
    <xf numFmtId="164" fontId="2" fillId="2" borderId="4" xfId="0" applyNumberFormat="1" applyFont="1" applyFill="1" applyBorder="1" applyAlignment="1">
      <alignment horizontal="right" vertical="center" wrapText="1"/>
    </xf>
    <xf numFmtId="164" fontId="2" fillId="0" borderId="15" xfId="0" applyNumberFormat="1" applyFont="1" applyFill="1" applyBorder="1" applyAlignment="1">
      <alignment horizontal="right" vertical="center" wrapText="1"/>
    </xf>
    <xf numFmtId="164" fontId="2" fillId="0" borderId="7" xfId="0" applyNumberFormat="1" applyFont="1" applyFill="1" applyBorder="1" applyAlignment="1">
      <alignment horizontal="right" vertical="center" wrapText="1"/>
    </xf>
    <xf numFmtId="0" fontId="2" fillId="0" borderId="7" xfId="0" applyFont="1" applyBorder="1"/>
    <xf numFmtId="0" fontId="2" fillId="0" borderId="7" xfId="0" applyFont="1" applyBorder="1" applyAlignment="1"/>
    <xf numFmtId="0" fontId="2" fillId="0" borderId="14" xfId="0" applyFont="1" applyBorder="1" applyAlignment="1"/>
    <xf numFmtId="164" fontId="2" fillId="2" borderId="7" xfId="0" applyNumberFormat="1" applyFont="1" applyFill="1" applyBorder="1" applyAlignment="1">
      <alignment horizontal="right" vertical="center" wrapText="1"/>
    </xf>
    <xf numFmtId="164" fontId="2" fillId="2" borderId="14" xfId="0" applyNumberFormat="1" applyFont="1" applyFill="1" applyBorder="1" applyAlignment="1">
      <alignment horizontal="right" vertical="center" wrapText="1"/>
    </xf>
    <xf numFmtId="164" fontId="2" fillId="2" borderId="7" xfId="0" applyNumberFormat="1" applyFont="1" applyFill="1" applyBorder="1" applyAlignment="1">
      <alignment horizontal="right" wrapText="1"/>
    </xf>
    <xf numFmtId="0" fontId="3" fillId="5" borderId="4" xfId="0" applyFont="1" applyFill="1" applyBorder="1" applyAlignment="1">
      <alignment horizontal="center" vertical="center" wrapText="1"/>
    </xf>
    <xf numFmtId="0" fontId="2" fillId="5" borderId="4" xfId="0" applyFont="1" applyFill="1" applyBorder="1"/>
    <xf numFmtId="164" fontId="12" fillId="0" borderId="13" xfId="0" applyNumberFormat="1" applyFont="1" applyBorder="1" applyAlignment="1">
      <alignment horizontal="right" vertical="center" wrapText="1"/>
    </xf>
    <xf numFmtId="0" fontId="2" fillId="5" borderId="7" xfId="0" applyFont="1" applyFill="1" applyBorder="1"/>
    <xf numFmtId="0" fontId="2" fillId="5" borderId="7" xfId="0" applyFont="1" applyFill="1" applyBorder="1" applyAlignment="1"/>
    <xf numFmtId="0" fontId="2" fillId="5" borderId="14" xfId="0" applyFont="1" applyFill="1" applyBorder="1"/>
    <xf numFmtId="0" fontId="10" fillId="0" borderId="9" xfId="0" applyFont="1" applyFill="1" applyBorder="1" applyAlignment="1">
      <alignment horizontal="center"/>
    </xf>
    <xf numFmtId="0" fontId="10" fillId="0" borderId="5" xfId="0" applyFont="1" applyFill="1" applyBorder="1" applyAlignment="1">
      <alignment horizontal="center"/>
    </xf>
    <xf numFmtId="0" fontId="10" fillId="0" borderId="4" xfId="0" applyFont="1" applyFill="1" applyBorder="1" applyAlignment="1">
      <alignment horizontal="center"/>
    </xf>
    <xf numFmtId="0" fontId="10" fillId="0" borderId="5" xfId="0" applyFont="1" applyFill="1" applyBorder="1" applyAlignment="1">
      <alignment horizontal="centerContinuous"/>
    </xf>
    <xf numFmtId="0" fontId="7" fillId="0" borderId="11" xfId="0" applyFont="1" applyFill="1" applyBorder="1" applyAlignment="1" applyProtection="1">
      <alignment horizontal="center"/>
    </xf>
    <xf numFmtId="164" fontId="2" fillId="0" borderId="0" xfId="0" applyNumberFormat="1" applyFont="1" applyBorder="1"/>
    <xf numFmtId="165" fontId="13" fillId="0" borderId="11" xfId="0" applyNumberFormat="1" applyFont="1" applyBorder="1" applyAlignment="1">
      <alignment horizontal="center" vertical="center" wrapText="1"/>
    </xf>
    <xf numFmtId="166" fontId="13" fillId="3" borderId="5" xfId="1" applyNumberFormat="1" applyFont="1" applyFill="1" applyBorder="1" applyAlignment="1">
      <alignment horizontal="right" vertical="center" wrapText="1"/>
    </xf>
    <xf numFmtId="165" fontId="13" fillId="0" borderId="10" xfId="0" applyNumberFormat="1" applyFont="1" applyBorder="1" applyAlignment="1">
      <alignment horizontal="center" vertical="center" wrapText="1"/>
    </xf>
    <xf numFmtId="165" fontId="13" fillId="0" borderId="14" xfId="0" applyNumberFormat="1" applyFont="1" applyBorder="1" applyAlignment="1">
      <alignment horizontal="center" vertical="center" wrapText="1"/>
    </xf>
    <xf numFmtId="165" fontId="13" fillId="0" borderId="0" xfId="0" applyNumberFormat="1" applyFont="1" applyBorder="1" applyAlignment="1">
      <alignment horizontal="center" vertical="center" wrapText="1"/>
    </xf>
    <xf numFmtId="165" fontId="13" fillId="0" borderId="11" xfId="0" applyNumberFormat="1" applyFont="1" applyBorder="1" applyAlignment="1">
      <alignment horizontal="center" wrapText="1"/>
    </xf>
    <xf numFmtId="0" fontId="13" fillId="0" borderId="11" xfId="0" applyFont="1" applyBorder="1" applyAlignment="1">
      <alignment horizontal="center"/>
    </xf>
    <xf numFmtId="165" fontId="13" fillId="0" borderId="0" xfId="0" applyNumberFormat="1" applyFont="1" applyBorder="1" applyAlignment="1">
      <alignment horizontal="center" wrapText="1"/>
    </xf>
    <xf numFmtId="0" fontId="13" fillId="0" borderId="0" xfId="0" applyFont="1" applyAlignment="1">
      <alignment horizontal="center"/>
    </xf>
    <xf numFmtId="165" fontId="13" fillId="0" borderId="10" xfId="0" applyNumberFormat="1" applyFont="1" applyBorder="1" applyAlignment="1">
      <alignment horizontal="center"/>
    </xf>
    <xf numFmtId="165" fontId="13" fillId="0" borderId="14" xfId="0" applyNumberFormat="1" applyFont="1" applyBorder="1" applyAlignment="1">
      <alignment horizontal="center"/>
    </xf>
    <xf numFmtId="0" fontId="7" fillId="0" borderId="9" xfId="0" applyFont="1" applyBorder="1" applyAlignment="1">
      <alignment horizontal="center" wrapText="1"/>
    </xf>
    <xf numFmtId="0" fontId="2" fillId="0" borderId="5" xfId="0" applyFont="1" applyBorder="1"/>
    <xf numFmtId="0" fontId="10" fillId="6" borderId="9" xfId="0" applyFont="1" applyFill="1" applyBorder="1" applyAlignment="1">
      <alignment horizontal="center"/>
    </xf>
    <xf numFmtId="0" fontId="10" fillId="6" borderId="5" xfId="0" applyFont="1" applyFill="1" applyBorder="1" applyAlignment="1">
      <alignment horizontal="center"/>
    </xf>
    <xf numFmtId="0" fontId="10" fillId="6" borderId="4" xfId="0" applyFont="1" applyFill="1" applyBorder="1" applyAlignment="1">
      <alignment horizontal="center"/>
    </xf>
    <xf numFmtId="0" fontId="3" fillId="0" borderId="9" xfId="0" applyFont="1" applyFill="1" applyBorder="1" applyAlignment="1">
      <alignment horizontal="center" vertical="center" wrapText="1"/>
    </xf>
    <xf numFmtId="164" fontId="2" fillId="0" borderId="5" xfId="0" applyNumberFormat="1" applyFont="1" applyFill="1" applyBorder="1"/>
    <xf numFmtId="0" fontId="2" fillId="0" borderId="5" xfId="0" applyFont="1" applyFill="1" applyBorder="1"/>
    <xf numFmtId="165" fontId="7" fillId="0" borderId="1" xfId="0" applyNumberFormat="1" applyFont="1" applyBorder="1" applyAlignment="1">
      <alignment horizontal="center" vertical="center" wrapText="1"/>
    </xf>
    <xf numFmtId="0" fontId="7" fillId="0" borderId="1" xfId="0" applyFont="1" applyBorder="1" applyAlignment="1">
      <alignment horizontal="center"/>
    </xf>
    <xf numFmtId="0" fontId="7" fillId="6" borderId="3" xfId="0" applyFont="1" applyFill="1" applyBorder="1" applyAlignment="1">
      <alignment horizontal="center"/>
    </xf>
    <xf numFmtId="1" fontId="7" fillId="0" borderId="0" xfId="0" applyNumberFormat="1" applyFont="1" applyBorder="1" applyAlignment="1">
      <alignment horizontal="center"/>
    </xf>
    <xf numFmtId="1" fontId="7" fillId="0" borderId="0" xfId="0" applyNumberFormat="1" applyFont="1" applyAlignment="1">
      <alignment horizontal="center"/>
    </xf>
    <xf numFmtId="0" fontId="10" fillId="0" borderId="8" xfId="0" applyFont="1" applyFill="1" applyBorder="1" applyAlignment="1">
      <alignment horizontal="center"/>
    </xf>
    <xf numFmtId="168" fontId="16" fillId="3" borderId="3" xfId="2" applyNumberFormat="1" applyFont="1" applyFill="1" applyBorder="1" applyAlignment="1">
      <alignment horizontal="right" vertical="center" wrapText="1"/>
    </xf>
    <xf numFmtId="168" fontId="16" fillId="3" borderId="3" xfId="2" applyNumberFormat="1" applyFont="1" applyFill="1" applyBorder="1" applyAlignment="1">
      <alignment horizontal="right"/>
    </xf>
    <xf numFmtId="43" fontId="13" fillId="3" borderId="4" xfId="2" applyNumberFormat="1" applyFont="1" applyFill="1" applyBorder="1" applyAlignment="1">
      <alignment horizontal="right"/>
    </xf>
    <xf numFmtId="0" fontId="7" fillId="0" borderId="7" xfId="0" applyFont="1" applyBorder="1" applyAlignment="1">
      <alignment horizontal="center"/>
    </xf>
    <xf numFmtId="165" fontId="13" fillId="0" borderId="7" xfId="0" applyNumberFormat="1" applyFont="1" applyBorder="1" applyAlignment="1">
      <alignment vertical="center" wrapText="1"/>
    </xf>
    <xf numFmtId="165" fontId="7" fillId="0" borderId="7" xfId="0" applyNumberFormat="1" applyFont="1" applyFill="1" applyBorder="1" applyAlignment="1" applyProtection="1">
      <alignment horizontal="center"/>
    </xf>
    <xf numFmtId="165" fontId="7" fillId="0" borderId="7" xfId="0" applyNumberFormat="1" applyFont="1" applyBorder="1" applyAlignment="1">
      <alignment horizontal="center"/>
    </xf>
    <xf numFmtId="165" fontId="13" fillId="0" borderId="7" xfId="0" applyNumberFormat="1" applyFont="1" applyBorder="1" applyAlignment="1"/>
    <xf numFmtId="165" fontId="13" fillId="0" borderId="7" xfId="0" applyNumberFormat="1" applyFont="1" applyBorder="1" applyAlignment="1">
      <alignment horizontal="center" vertical="center" wrapText="1"/>
    </xf>
    <xf numFmtId="165" fontId="13" fillId="0" borderId="7" xfId="0" applyNumberFormat="1" applyFont="1" applyBorder="1" applyAlignment="1">
      <alignment horizontal="center" wrapText="1"/>
    </xf>
    <xf numFmtId="0" fontId="13" fillId="0" borderId="7" xfId="0" applyFont="1" applyBorder="1" applyAlignment="1">
      <alignment horizontal="center"/>
    </xf>
    <xf numFmtId="165" fontId="7" fillId="0" borderId="1" xfId="0" applyNumberFormat="1" applyFont="1" applyFill="1" applyBorder="1" applyAlignment="1">
      <alignment horizontal="center" vertical="center" wrapText="1"/>
    </xf>
    <xf numFmtId="0" fontId="7" fillId="0" borderId="0" xfId="0" applyFont="1" applyBorder="1" applyAlignment="1"/>
    <xf numFmtId="1" fontId="18" fillId="0" borderId="0" xfId="0" applyNumberFormat="1" applyFont="1" applyAlignment="1">
      <alignment horizontal="center" vertical="top" wrapText="1"/>
    </xf>
    <xf numFmtId="0" fontId="18" fillId="0" borderId="0" xfId="0" applyFont="1" applyBorder="1" applyAlignment="1">
      <alignment vertical="top"/>
    </xf>
    <xf numFmtId="168" fontId="13" fillId="3" borderId="15" xfId="2" applyNumberFormat="1" applyFont="1" applyFill="1" applyBorder="1" applyAlignment="1">
      <alignment horizontal="right" vertical="center" wrapText="1"/>
    </xf>
    <xf numFmtId="166" fontId="13" fillId="3" borderId="8" xfId="1" applyNumberFormat="1" applyFont="1" applyFill="1" applyBorder="1" applyAlignment="1">
      <alignment horizontal="right" wrapText="1"/>
    </xf>
    <xf numFmtId="168" fontId="13" fillId="3" borderId="4" xfId="2" applyNumberFormat="1" applyFont="1" applyFill="1" applyBorder="1" applyAlignment="1">
      <alignment horizontal="right" vertical="center" wrapText="1"/>
    </xf>
    <xf numFmtId="166" fontId="13" fillId="3" borderId="3" xfId="1" applyNumberFormat="1" applyFont="1" applyFill="1" applyBorder="1" applyAlignment="1">
      <alignment horizontal="right" vertical="center" wrapText="1"/>
    </xf>
    <xf numFmtId="166" fontId="13" fillId="3" borderId="0" xfId="1" applyNumberFormat="1" applyFont="1" applyFill="1" applyBorder="1" applyAlignment="1">
      <alignment horizontal="right" vertical="center" wrapText="1"/>
    </xf>
    <xf numFmtId="0" fontId="10" fillId="0" borderId="15" xfId="0" applyFont="1" applyFill="1" applyBorder="1" applyAlignment="1">
      <alignment horizontal="center"/>
    </xf>
    <xf numFmtId="0" fontId="7" fillId="0" borderId="3" xfId="0" applyFont="1" applyFill="1" applyBorder="1" applyAlignment="1">
      <alignment horizontal="centerContinuous" wrapText="1"/>
    </xf>
    <xf numFmtId="168" fontId="13" fillId="3" borderId="15" xfId="2" applyNumberFormat="1" applyFont="1" applyFill="1" applyBorder="1" applyAlignment="1">
      <alignment horizontal="right"/>
    </xf>
    <xf numFmtId="0" fontId="2" fillId="3" borderId="0" xfId="0" applyFont="1" applyFill="1"/>
    <xf numFmtId="0" fontId="2" fillId="0" borderId="0" xfId="0" applyFont="1" applyFill="1"/>
    <xf numFmtId="3" fontId="7" fillId="0" borderId="0" xfId="0" applyNumberFormat="1" applyFont="1" applyFill="1" applyBorder="1" applyAlignment="1"/>
    <xf numFmtId="167" fontId="7" fillId="0" borderId="0" xfId="0" applyNumberFormat="1" applyFont="1" applyFill="1" applyBorder="1" applyAlignment="1"/>
    <xf numFmtId="3" fontId="7" fillId="4" borderId="0" xfId="0" applyNumberFormat="1" applyFont="1" applyFill="1" applyBorder="1" applyAlignment="1"/>
    <xf numFmtId="167" fontId="7" fillId="4" borderId="0" xfId="0" applyNumberFormat="1" applyFont="1" applyFill="1" applyBorder="1" applyAlignment="1"/>
    <xf numFmtId="167" fontId="7" fillId="4" borderId="1" xfId="0" applyNumberFormat="1" applyFont="1" applyFill="1" applyBorder="1" applyAlignment="1"/>
    <xf numFmtId="167" fontId="7" fillId="4" borderId="10" xfId="0" applyNumberFormat="1" applyFont="1" applyFill="1" applyBorder="1" applyAlignment="1">
      <alignment horizontal="center"/>
    </xf>
    <xf numFmtId="167" fontId="7" fillId="4" borderId="5" xfId="0" applyNumberFormat="1" applyFont="1" applyFill="1" applyBorder="1" applyAlignment="1"/>
    <xf numFmtId="3" fontId="7" fillId="4" borderId="9" xfId="0" applyNumberFormat="1" applyFont="1" applyFill="1" applyBorder="1" applyAlignment="1"/>
    <xf numFmtId="167" fontId="7" fillId="4" borderId="9" xfId="0" applyNumberFormat="1" applyFont="1" applyFill="1" applyBorder="1" applyAlignment="1">
      <alignment horizontal="center"/>
    </xf>
    <xf numFmtId="167" fontId="7" fillId="4" borderId="9" xfId="0" applyNumberFormat="1" applyFont="1" applyFill="1" applyBorder="1" applyAlignment="1"/>
    <xf numFmtId="169" fontId="10" fillId="0" borderId="0" xfId="0" applyNumberFormat="1" applyFont="1" applyBorder="1" applyAlignment="1">
      <alignment horizontal="center"/>
    </xf>
    <xf numFmtId="170" fontId="10" fillId="0" borderId="0" xfId="0" applyNumberFormat="1" applyFont="1" applyBorder="1" applyAlignment="1"/>
    <xf numFmtId="170" fontId="7" fillId="0" borderId="0" xfId="0" applyNumberFormat="1" applyFont="1" applyBorder="1" applyAlignment="1"/>
    <xf numFmtId="170" fontId="10" fillId="0" borderId="0" xfId="0" applyNumberFormat="1" applyFont="1" applyBorder="1" applyAlignment="1">
      <alignment horizontal="center"/>
    </xf>
    <xf numFmtId="170" fontId="10" fillId="0" borderId="0" xfId="0" applyNumberFormat="1" applyFont="1" applyBorder="1" applyAlignment="1">
      <alignment horizontal="left" vertical="top"/>
    </xf>
    <xf numFmtId="0" fontId="7" fillId="0" borderId="12" xfId="0" applyFont="1" applyFill="1" applyBorder="1" applyAlignment="1" applyProtection="1">
      <alignment horizontal="right"/>
    </xf>
    <xf numFmtId="0" fontId="7" fillId="0" borderId="9" xfId="0" applyFont="1" applyFill="1" applyBorder="1" applyAlignment="1" applyProtection="1">
      <alignment horizontal="right"/>
    </xf>
    <xf numFmtId="0" fontId="7" fillId="0" borderId="1" xfId="0" applyFont="1" applyFill="1" applyBorder="1" applyAlignment="1" applyProtection="1">
      <alignment horizontal="right"/>
    </xf>
    <xf numFmtId="0" fontId="7" fillId="0" borderId="10" xfId="0" applyFont="1" applyFill="1" applyBorder="1" applyAlignment="1">
      <alignment horizontal="center" wrapText="1"/>
    </xf>
    <xf numFmtId="0" fontId="7" fillId="0" borderId="10" xfId="0" applyFont="1" applyFill="1" applyBorder="1" applyAlignment="1" applyProtection="1">
      <alignment horizontal="centerContinuous" wrapText="1"/>
    </xf>
    <xf numFmtId="0" fontId="7" fillId="0" borderId="1" xfId="0" applyFont="1" applyFill="1" applyBorder="1" applyAlignment="1" applyProtection="1">
      <alignment horizontal="centerContinuous" wrapText="1"/>
    </xf>
    <xf numFmtId="3" fontId="7" fillId="4" borderId="14" xfId="0" applyNumberFormat="1" applyFont="1" applyFill="1" applyBorder="1" applyAlignment="1"/>
    <xf numFmtId="3" fontId="7" fillId="0" borderId="14" xfId="0" applyNumberFormat="1" applyFont="1" applyFill="1" applyBorder="1" applyAlignment="1"/>
    <xf numFmtId="0" fontId="8" fillId="0" borderId="3" xfId="0" applyFont="1" applyFill="1" applyBorder="1" applyAlignment="1" applyProtection="1">
      <alignment horizontal="left" vertical="top" wrapText="1"/>
    </xf>
    <xf numFmtId="0" fontId="7" fillId="0" borderId="3" xfId="0" applyFont="1" applyFill="1" applyBorder="1" applyAlignment="1"/>
    <xf numFmtId="0" fontId="8" fillId="0" borderId="0" xfId="0" applyFont="1" applyFill="1" applyBorder="1" applyAlignment="1" applyProtection="1">
      <alignment horizontal="left" vertical="top" wrapText="1"/>
    </xf>
    <xf numFmtId="0" fontId="7" fillId="0" borderId="0" xfId="0" applyFont="1" applyFill="1" applyBorder="1" applyAlignment="1"/>
    <xf numFmtId="0" fontId="7" fillId="0" borderId="0" xfId="0" applyFont="1" applyBorder="1" applyAlignment="1"/>
    <xf numFmtId="0" fontId="7" fillId="0" borderId="0" xfId="0" applyFont="1" applyFill="1" applyBorder="1" applyAlignment="1" applyProtection="1">
      <alignment horizontal="left" vertical="top" wrapText="1"/>
    </xf>
    <xf numFmtId="0" fontId="7" fillId="0" borderId="0" xfId="0" applyFont="1" applyFill="1" applyBorder="1" applyAlignment="1">
      <alignment vertical="top" wrapText="1"/>
    </xf>
    <xf numFmtId="0" fontId="3" fillId="0" borderId="9" xfId="0" applyFont="1" applyBorder="1" applyAlignment="1">
      <alignment horizontal="center" vertical="center" wrapText="1"/>
    </xf>
    <xf numFmtId="0" fontId="2" fillId="0" borderId="4" xfId="0" applyFont="1" applyBorder="1"/>
    <xf numFmtId="0" fontId="3" fillId="0" borderId="9" xfId="0" applyFont="1" applyFill="1" applyBorder="1" applyAlignment="1">
      <alignment horizontal="center"/>
    </xf>
    <xf numFmtId="0" fontId="3" fillId="0" borderId="4" xfId="0" applyFont="1" applyFill="1" applyBorder="1" applyAlignment="1">
      <alignment horizontal="center"/>
    </xf>
    <xf numFmtId="0" fontId="2" fillId="0" borderId="5" xfId="0" applyFont="1" applyBorder="1"/>
  </cellXfs>
  <cellStyles count="5">
    <cellStyle name="Comma" xfId="2" builtinId="3"/>
    <cellStyle name="Hyperlink" xfId="4" builtinId="8"/>
    <cellStyle name="Normal" xfId="0" builtinId="0"/>
    <cellStyle name="Normal 2" xfId="3"/>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8000"/>
      <color rgb="FF006600"/>
      <color rgb="FF990033"/>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 of Population in Poverty,</a:t>
            </a:r>
            <a:r>
              <a:rPr lang="en-US" sz="1200" baseline="0"/>
              <a:t> 2015</a:t>
            </a:r>
            <a:endParaRPr lang="en-US" sz="1200"/>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schemeClr val="tx1"/>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12'!$C$7</c:f>
              <c:numCache>
                <c:formatCode>#,##0.0</c:formatCode>
                <c:ptCount val="1"/>
                <c:pt idx="0">
                  <c:v>14.4</c:v>
                </c:pt>
              </c:numCache>
            </c:numRef>
          </c:val>
          <c:extLst>
            <c:ext xmlns:c16="http://schemas.microsoft.com/office/drawing/2014/chart" uri="{C3380CC4-5D6E-409C-BE32-E72D297353CC}">
              <c16:uniqueId val="{00000000-4EE7-491A-8D67-A9C19E5075C6}"/>
            </c:ext>
          </c:extLst>
        </c:ser>
        <c:ser>
          <c:idx val="1"/>
          <c:order val="1"/>
          <c:tx>
            <c:strRef>
              <c:f>'Table 12'!$A$8</c:f>
              <c:strCache>
                <c:ptCount val="1"/>
                <c:pt idx="0">
                  <c:v>SREB states3</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12'!$C$8</c:f>
              <c:numCache>
                <c:formatCode>#,##0.0</c:formatCode>
                <c:ptCount val="1"/>
                <c:pt idx="0">
                  <c:v>16.399999999999999</c:v>
                </c:pt>
              </c:numCache>
            </c:numRef>
          </c:val>
          <c:extLst>
            <c:ext xmlns:c16="http://schemas.microsoft.com/office/drawing/2014/chart" uri="{C3380CC4-5D6E-409C-BE32-E72D297353CC}">
              <c16:uniqueId val="{00000001-4EE7-491A-8D67-A9C19E5075C6}"/>
            </c:ext>
          </c:extLst>
        </c:ser>
        <c:ser>
          <c:idx val="2"/>
          <c:order val="2"/>
          <c:tx>
            <c:v>State</c:v>
          </c:tx>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12'!$C$14</c:f>
              <c:numCache>
                <c:formatCode>#,##0.0</c:formatCode>
                <c:ptCount val="1"/>
                <c:pt idx="0">
                  <c:v>17.8</c:v>
                </c:pt>
              </c:numCache>
            </c:numRef>
          </c:val>
          <c:extLst>
            <c:ext xmlns:c16="http://schemas.microsoft.com/office/drawing/2014/chart" uri="{C3380CC4-5D6E-409C-BE32-E72D297353CC}">
              <c16:uniqueId val="{00000002-4EE7-491A-8D67-A9C19E5075C6}"/>
            </c:ext>
          </c:extLst>
        </c:ser>
        <c:dLbls>
          <c:showLegendKey val="0"/>
          <c:showVal val="1"/>
          <c:showCatName val="0"/>
          <c:showSerName val="0"/>
          <c:showPercent val="0"/>
          <c:showBubbleSize val="0"/>
        </c:dLbls>
        <c:gapWidth val="150"/>
        <c:axId val="182550448"/>
        <c:axId val="182550832"/>
      </c:barChart>
      <c:catAx>
        <c:axId val="182550448"/>
        <c:scaling>
          <c:orientation val="minMax"/>
        </c:scaling>
        <c:delete val="0"/>
        <c:axPos val="b"/>
        <c:numFmt formatCode="General" sourceLinked="0"/>
        <c:majorTickMark val="none"/>
        <c:minorTickMark val="none"/>
        <c:tickLblPos val="nextTo"/>
        <c:crossAx val="182550832"/>
        <c:crosses val="autoZero"/>
        <c:auto val="1"/>
        <c:lblAlgn val="ctr"/>
        <c:lblOffset val="100"/>
        <c:noMultiLvlLbl val="0"/>
      </c:catAx>
      <c:valAx>
        <c:axId val="182550832"/>
        <c:scaling>
          <c:orientation val="minMax"/>
          <c:max val="28"/>
          <c:min val="10"/>
        </c:scaling>
        <c:delete val="1"/>
        <c:axPos val="l"/>
        <c:numFmt formatCode="#,##0.0" sourceLinked="1"/>
        <c:majorTickMark val="none"/>
        <c:minorTickMark val="none"/>
        <c:tickLblPos val="none"/>
        <c:crossAx val="182550448"/>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Percent</a:t>
            </a:r>
            <a:r>
              <a:rPr lang="en-US" sz="1200" baseline="0"/>
              <a:t> of Children in P</a:t>
            </a:r>
            <a:r>
              <a:rPr lang="en-US" sz="1200"/>
              <a:t>overty, 201</a:t>
            </a:r>
          </a:p>
        </c:rich>
      </c:tx>
      <c:overlay val="0"/>
    </c:title>
    <c:autoTitleDeleted val="0"/>
    <c:plotArea>
      <c:layout/>
      <c:barChart>
        <c:barDir val="col"/>
        <c:grouping val="clustered"/>
        <c:varyColors val="0"/>
        <c:ser>
          <c:idx val="0"/>
          <c:order val="0"/>
          <c:tx>
            <c:strRef>
              <c:f>'Table 12'!$A$7</c:f>
              <c:strCache>
                <c:ptCount val="1"/>
                <c:pt idx="0">
                  <c:v>50 states and D.C.</c:v>
                </c:pt>
              </c:strCache>
            </c:strRef>
          </c:tx>
          <c:spPr>
            <a:solidFill>
              <a:srgbClr val="003399"/>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12'!$G$7</c:f>
              <c:numCache>
                <c:formatCode>#,##0.0</c:formatCode>
                <c:ptCount val="1"/>
                <c:pt idx="0">
                  <c:v>20.7</c:v>
                </c:pt>
              </c:numCache>
            </c:numRef>
          </c:val>
          <c:extLst>
            <c:ext xmlns:c16="http://schemas.microsoft.com/office/drawing/2014/chart" uri="{C3380CC4-5D6E-409C-BE32-E72D297353CC}">
              <c16:uniqueId val="{00000000-1059-4B25-8AD7-79541746870D}"/>
            </c:ext>
          </c:extLst>
        </c:ser>
        <c:ser>
          <c:idx val="1"/>
          <c:order val="1"/>
          <c:tx>
            <c:strRef>
              <c:f>'Table 12'!$A$8</c:f>
              <c:strCache>
                <c:ptCount val="1"/>
                <c:pt idx="0">
                  <c:v>SREB states3</c:v>
                </c:pt>
              </c:strCache>
            </c:strRef>
          </c:tx>
          <c:spPr>
            <a:solidFill>
              <a:srgbClr val="990033"/>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12'!$G$8</c:f>
              <c:numCache>
                <c:formatCode>#,##0.0</c:formatCode>
                <c:ptCount val="1"/>
                <c:pt idx="0">
                  <c:v>24.1</c:v>
                </c:pt>
              </c:numCache>
            </c:numRef>
          </c:val>
          <c:extLst>
            <c:ext xmlns:c16="http://schemas.microsoft.com/office/drawing/2014/chart" uri="{C3380CC4-5D6E-409C-BE32-E72D297353CC}">
              <c16:uniqueId val="{00000001-1059-4B25-8AD7-79541746870D}"/>
            </c:ext>
          </c:extLst>
        </c:ser>
        <c:ser>
          <c:idx val="2"/>
          <c:order val="2"/>
          <c:spPr>
            <a:solidFill>
              <a:srgbClr val="006600"/>
            </a:solidFill>
            <a:ln>
              <a:solidFill>
                <a:prstClr val="black"/>
              </a:solidFill>
            </a:ln>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12'!$G$16</c:f>
              <c:numCache>
                <c:formatCode>#,##0.0</c:formatCode>
                <c:ptCount val="1"/>
                <c:pt idx="0">
                  <c:v>28.4</c:v>
                </c:pt>
              </c:numCache>
            </c:numRef>
          </c:val>
          <c:extLst>
            <c:ext xmlns:c16="http://schemas.microsoft.com/office/drawing/2014/chart" uri="{C3380CC4-5D6E-409C-BE32-E72D297353CC}">
              <c16:uniqueId val="{00000002-1059-4B25-8AD7-79541746870D}"/>
            </c:ext>
          </c:extLst>
        </c:ser>
        <c:dLbls>
          <c:showLegendKey val="0"/>
          <c:showVal val="1"/>
          <c:showCatName val="0"/>
          <c:showSerName val="0"/>
          <c:showPercent val="0"/>
          <c:showBubbleSize val="0"/>
        </c:dLbls>
        <c:gapWidth val="150"/>
        <c:axId val="182686888"/>
        <c:axId val="183067072"/>
      </c:barChart>
      <c:catAx>
        <c:axId val="182686888"/>
        <c:scaling>
          <c:orientation val="minMax"/>
        </c:scaling>
        <c:delete val="0"/>
        <c:axPos val="b"/>
        <c:numFmt formatCode="General" sourceLinked="0"/>
        <c:majorTickMark val="none"/>
        <c:minorTickMark val="none"/>
        <c:tickLblPos val="nextTo"/>
        <c:crossAx val="183067072"/>
        <c:crosses val="autoZero"/>
        <c:auto val="1"/>
        <c:lblAlgn val="ctr"/>
        <c:lblOffset val="100"/>
        <c:noMultiLvlLbl val="0"/>
      </c:catAx>
      <c:valAx>
        <c:axId val="183067072"/>
        <c:scaling>
          <c:orientation val="minMax"/>
          <c:min val="10"/>
        </c:scaling>
        <c:delete val="1"/>
        <c:axPos val="l"/>
        <c:numFmt formatCode="#,##0.0" sourceLinked="1"/>
        <c:majorTickMark val="none"/>
        <c:minorTickMark val="none"/>
        <c:tickLblPos val="none"/>
        <c:crossAx val="182686888"/>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66675</xdr:colOff>
      <xdr:row>22</xdr:row>
      <xdr:rowOff>47625</xdr:rowOff>
    </xdr:from>
    <xdr:to>
      <xdr:col>14</xdr:col>
      <xdr:colOff>438150</xdr:colOff>
      <xdr:row>30</xdr:row>
      <xdr:rowOff>9525</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7258050" y="4267200"/>
          <a:ext cx="1800225" cy="1257300"/>
        </a:xfrm>
        <a:prstGeom prst="wedgeEllipseCallout">
          <a:avLst>
            <a:gd name="adj1" fmla="val -89099"/>
            <a:gd name="adj2" fmla="val 173884"/>
          </a:avLst>
        </a:prstGeom>
        <a:solidFill>
          <a:schemeClr val="accent1">
            <a:alpha val="2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Choose a tab below</a:t>
          </a:r>
          <a:r>
            <a:rPr lang="en-US" sz="1000" b="1" baseline="0">
              <a:solidFill>
                <a:srgbClr val="C00000"/>
              </a:solidFill>
            </a:rPr>
            <a:t> to see long term trend data for all 50 states and D.C.</a:t>
          </a:r>
          <a:endParaRPr lang="en-US" sz="1000" b="1">
            <a:solidFill>
              <a:srgbClr val="C00000"/>
            </a:solidFill>
          </a:endParaRPr>
        </a:p>
      </xdr:txBody>
    </xdr:sp>
    <xdr:clientData/>
  </xdr:twoCellAnchor>
  <xdr:twoCellAnchor>
    <xdr:from>
      <xdr:col>11</xdr:col>
      <xdr:colOff>247650</xdr:colOff>
      <xdr:row>0</xdr:row>
      <xdr:rowOff>57150</xdr:rowOff>
    </xdr:from>
    <xdr:to>
      <xdr:col>17</xdr:col>
      <xdr:colOff>533400</xdr:colOff>
      <xdr:row>13</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561975</xdr:colOff>
      <xdr:row>0</xdr:row>
      <xdr:rowOff>47625</xdr:rowOff>
    </xdr:from>
    <xdr:to>
      <xdr:col>21</xdr:col>
      <xdr:colOff>647699</xdr:colOff>
      <xdr:row>13</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158750</xdr:colOff>
      <xdr:row>21</xdr:row>
      <xdr:rowOff>63500</xdr:rowOff>
    </xdr:from>
    <xdr:to>
      <xdr:col>18</xdr:col>
      <xdr:colOff>522550</xdr:colOff>
      <xdr:row>34</xdr:row>
      <xdr:rowOff>14816</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10392833" y="4085167"/>
          <a:ext cx="1803134" cy="2036232"/>
        </a:xfrm>
        <a:prstGeom prst="wedgeEllipseCallout">
          <a:avLst>
            <a:gd name="adj1" fmla="val -97981"/>
            <a:gd name="adj2" fmla="val -1229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22</xdr:col>
      <xdr:colOff>0</xdr:colOff>
      <xdr:row>20</xdr:row>
      <xdr:rowOff>0</xdr:rowOff>
    </xdr:from>
    <xdr:to>
      <xdr:col>24</xdr:col>
      <xdr:colOff>363800</xdr:colOff>
      <xdr:row>32</xdr:row>
      <xdr:rowOff>110066</xdr:rowOff>
    </xdr:to>
    <xdr:sp macro="" textlink="">
      <xdr:nvSpPr>
        <xdr:cNvPr id="6" name="Oval Callout 5">
          <a:extLst>
            <a:ext uri="{FF2B5EF4-FFF2-40B4-BE49-F238E27FC236}">
              <a16:creationId xmlns:a16="http://schemas.microsoft.com/office/drawing/2014/main" id="{00000000-0008-0000-0000-000006000000}"/>
            </a:ext>
          </a:extLst>
        </xdr:cNvPr>
        <xdr:cNvSpPr/>
      </xdr:nvSpPr>
      <xdr:spPr>
        <a:xfrm>
          <a:off x="14335125" y="3895725"/>
          <a:ext cx="1792550" cy="2053166"/>
        </a:xfrm>
        <a:prstGeom prst="wedgeEllipseCallout">
          <a:avLst>
            <a:gd name="adj1" fmla="val -98512"/>
            <a:gd name="adj2" fmla="val -14195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0</xdr:row>
      <xdr:rowOff>0</xdr:rowOff>
    </xdr:from>
    <xdr:to>
      <xdr:col>17</xdr:col>
      <xdr:colOff>180975</xdr:colOff>
      <xdr:row>1</xdr:row>
      <xdr:rowOff>0</xdr:rowOff>
    </xdr:to>
    <xdr:pic>
      <xdr:nvPicPr>
        <xdr:cNvPr id="1244" name="Picture 14" descr="blank">
          <a:extLst>
            <a:ext uri="{FF2B5EF4-FFF2-40B4-BE49-F238E27FC236}">
              <a16:creationId xmlns:a16="http://schemas.microsoft.com/office/drawing/2014/main" id="{00000000-0008-0000-0200-0000D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5" name="Picture 15" descr="blank">
          <a:extLst>
            <a:ext uri="{FF2B5EF4-FFF2-40B4-BE49-F238E27FC236}">
              <a16:creationId xmlns:a16="http://schemas.microsoft.com/office/drawing/2014/main" id="{00000000-0008-0000-0200-0000D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17</xdr:col>
      <xdr:colOff>0</xdr:colOff>
      <xdr:row>0</xdr:row>
      <xdr:rowOff>0</xdr:rowOff>
    </xdr:from>
    <xdr:to>
      <xdr:col>17</xdr:col>
      <xdr:colOff>180975</xdr:colOff>
      <xdr:row>1</xdr:row>
      <xdr:rowOff>0</xdr:rowOff>
    </xdr:to>
    <xdr:pic>
      <xdr:nvPicPr>
        <xdr:cNvPr id="1246" name="Picture 16" descr="blank">
          <a:extLst>
            <a:ext uri="{FF2B5EF4-FFF2-40B4-BE49-F238E27FC236}">
              <a16:creationId xmlns:a16="http://schemas.microsoft.com/office/drawing/2014/main" id="{00000000-0008-0000-0200-0000D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7246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7" name="Picture 20" descr="blank">
          <a:extLst>
            <a:ext uri="{FF2B5EF4-FFF2-40B4-BE49-F238E27FC236}">
              <a16:creationId xmlns:a16="http://schemas.microsoft.com/office/drawing/2014/main" id="{00000000-0008-0000-0200-0000DF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8" name="Picture 21" descr="blank">
          <a:extLst>
            <a:ext uri="{FF2B5EF4-FFF2-40B4-BE49-F238E27FC236}">
              <a16:creationId xmlns:a16="http://schemas.microsoft.com/office/drawing/2014/main" id="{00000000-0008-0000-0200-0000E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20</xdr:col>
      <xdr:colOff>0</xdr:colOff>
      <xdr:row>0</xdr:row>
      <xdr:rowOff>0</xdr:rowOff>
    </xdr:from>
    <xdr:to>
      <xdr:col>20</xdr:col>
      <xdr:colOff>180975</xdr:colOff>
      <xdr:row>1</xdr:row>
      <xdr:rowOff>0</xdr:rowOff>
    </xdr:to>
    <xdr:pic>
      <xdr:nvPicPr>
        <xdr:cNvPr id="1249" name="Picture 22" descr="blank">
          <a:extLst>
            <a:ext uri="{FF2B5EF4-FFF2-40B4-BE49-F238E27FC236}">
              <a16:creationId xmlns:a16="http://schemas.microsoft.com/office/drawing/2014/main" id="{00000000-0008-0000-0200-0000E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10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0" name="Picture 23" descr="blank">
          <a:extLst>
            <a:ext uri="{FF2B5EF4-FFF2-40B4-BE49-F238E27FC236}">
              <a16:creationId xmlns:a16="http://schemas.microsoft.com/office/drawing/2014/main" id="{00000000-0008-0000-0200-0000E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1" name="Picture 24" descr="blank">
          <a:extLst>
            <a:ext uri="{FF2B5EF4-FFF2-40B4-BE49-F238E27FC236}">
              <a16:creationId xmlns:a16="http://schemas.microsoft.com/office/drawing/2014/main" id="{00000000-0008-0000-0200-0000E3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23</xdr:col>
      <xdr:colOff>0</xdr:colOff>
      <xdr:row>0</xdr:row>
      <xdr:rowOff>0</xdr:rowOff>
    </xdr:from>
    <xdr:to>
      <xdr:col>23</xdr:col>
      <xdr:colOff>180975</xdr:colOff>
      <xdr:row>1</xdr:row>
      <xdr:rowOff>0</xdr:rowOff>
    </xdr:to>
    <xdr:pic>
      <xdr:nvPicPr>
        <xdr:cNvPr id="1252" name="Picture 25" descr="blank">
          <a:extLst>
            <a:ext uri="{FF2B5EF4-FFF2-40B4-BE49-F238E27FC236}">
              <a16:creationId xmlns:a16="http://schemas.microsoft.com/office/drawing/2014/main" id="{00000000-0008-0000-0200-0000E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4550"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3" name="Picture 26" descr="blank">
          <a:extLst>
            <a:ext uri="{FF2B5EF4-FFF2-40B4-BE49-F238E27FC236}">
              <a16:creationId xmlns:a16="http://schemas.microsoft.com/office/drawing/2014/main" id="{00000000-0008-0000-0200-0000E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4" name="Picture 27" descr="blank">
          <a:extLst>
            <a:ext uri="{FF2B5EF4-FFF2-40B4-BE49-F238E27FC236}">
              <a16:creationId xmlns:a16="http://schemas.microsoft.com/office/drawing/2014/main" id="{00000000-0008-0000-0200-0000E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26</xdr:col>
      <xdr:colOff>0</xdr:colOff>
      <xdr:row>0</xdr:row>
      <xdr:rowOff>0</xdr:rowOff>
    </xdr:from>
    <xdr:to>
      <xdr:col>26</xdr:col>
      <xdr:colOff>180975</xdr:colOff>
      <xdr:row>1</xdr:row>
      <xdr:rowOff>0</xdr:rowOff>
    </xdr:to>
    <xdr:pic>
      <xdr:nvPicPr>
        <xdr:cNvPr id="1255" name="Picture 28" descr="blank">
          <a:extLst>
            <a:ext uri="{FF2B5EF4-FFF2-40B4-BE49-F238E27FC236}">
              <a16:creationId xmlns:a16="http://schemas.microsoft.com/office/drawing/2014/main" id="{00000000-0008-0000-0200-0000E7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680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6" name="Picture 40" descr="blank">
          <a:extLst>
            <a:ext uri="{FF2B5EF4-FFF2-40B4-BE49-F238E27FC236}">
              <a16:creationId xmlns:a16="http://schemas.microsoft.com/office/drawing/2014/main" id="{00000000-0008-0000-0200-0000E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7" name="Picture 41" descr="blank">
          <a:extLst>
            <a:ext uri="{FF2B5EF4-FFF2-40B4-BE49-F238E27FC236}">
              <a16:creationId xmlns:a16="http://schemas.microsoft.com/office/drawing/2014/main" id="{00000000-0008-0000-0200-0000E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29</xdr:col>
      <xdr:colOff>180975</xdr:colOff>
      <xdr:row>1</xdr:row>
      <xdr:rowOff>0</xdr:rowOff>
    </xdr:to>
    <xdr:pic>
      <xdr:nvPicPr>
        <xdr:cNvPr id="1258" name="Picture 42" descr="blank">
          <a:extLst>
            <a:ext uri="{FF2B5EF4-FFF2-40B4-BE49-F238E27FC236}">
              <a16:creationId xmlns:a16="http://schemas.microsoft.com/office/drawing/2014/main" id="{00000000-0008-0000-0200-0000E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444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59" name="Picture 40" descr="blank">
          <a:extLst>
            <a:ext uri="{FF2B5EF4-FFF2-40B4-BE49-F238E27FC236}">
              <a16:creationId xmlns:a16="http://schemas.microsoft.com/office/drawing/2014/main" id="{00000000-0008-0000-0200-0000EB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0" name="Picture 41" descr="blank">
          <a:extLst>
            <a:ext uri="{FF2B5EF4-FFF2-40B4-BE49-F238E27FC236}">
              <a16:creationId xmlns:a16="http://schemas.microsoft.com/office/drawing/2014/main" id="{00000000-0008-0000-0200-0000EC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twoCellAnchor editAs="oneCell">
    <xdr:from>
      <xdr:col>32</xdr:col>
      <xdr:colOff>0</xdr:colOff>
      <xdr:row>0</xdr:row>
      <xdr:rowOff>0</xdr:rowOff>
    </xdr:from>
    <xdr:to>
      <xdr:col>32</xdr:col>
      <xdr:colOff>180975</xdr:colOff>
      <xdr:row>1</xdr:row>
      <xdr:rowOff>0</xdr:rowOff>
    </xdr:to>
    <xdr:pic>
      <xdr:nvPicPr>
        <xdr:cNvPr id="1261" name="Picture 42" descr="blank">
          <a:extLst>
            <a:ext uri="{FF2B5EF4-FFF2-40B4-BE49-F238E27FC236}">
              <a16:creationId xmlns:a16="http://schemas.microsoft.com/office/drawing/2014/main" id="{00000000-0008-0000-0200-0000E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620875" y="0"/>
          <a:ext cx="180975" cy="1619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B17_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
      <sheetName val="%Distribution"/>
      <sheetName val="Total"/>
      <sheetName val="Under 5"/>
      <sheetName val="5 through 17"/>
      <sheetName val="18 through 24"/>
      <sheetName val="25 through 49"/>
      <sheetName val="50 to 64"/>
      <sheetName val="65 and older"/>
      <sheetName val="Under 18"/>
      <sheetName val="25 through 44"/>
      <sheetName val="45 to 64"/>
      <sheetName val="25 to 64"/>
      <sheetName val="25 through 34"/>
      <sheetName val="Sheet1"/>
      <sheetName val="FB17_06"/>
    </sheetNames>
    <sheetDataSet>
      <sheetData sheetId="0"/>
      <sheetData sheetId="1"/>
      <sheetData sheetId="2"/>
      <sheetData sheetId="3">
        <row r="4">
          <cell r="AH4">
            <v>20271127</v>
          </cell>
          <cell r="AI4">
            <v>20244518</v>
          </cell>
          <cell r="AJ4">
            <v>20188731</v>
          </cell>
          <cell r="AM4">
            <v>19868088</v>
          </cell>
          <cell r="AN4">
            <v>19876883</v>
          </cell>
          <cell r="AO4">
            <v>19907281</v>
          </cell>
        </row>
        <row r="5">
          <cell r="AH5">
            <v>7638174</v>
          </cell>
          <cell r="AI5">
            <v>7653034</v>
          </cell>
          <cell r="AJ5">
            <v>7642231</v>
          </cell>
          <cell r="AM5">
            <v>7565788</v>
          </cell>
          <cell r="AN5">
            <v>7575921</v>
          </cell>
          <cell r="AO5">
            <v>7617847</v>
          </cell>
        </row>
        <row r="7">
          <cell r="AH7">
            <v>305207</v>
          </cell>
          <cell r="AI7">
            <v>305342</v>
          </cell>
          <cell r="AJ7">
            <v>304683</v>
          </cell>
          <cell r="AM7">
            <v>297104</v>
          </cell>
          <cell r="AN7">
            <v>294705</v>
          </cell>
          <cell r="AO7">
            <v>292973</v>
          </cell>
        </row>
        <row r="8">
          <cell r="AH8">
            <v>196888</v>
          </cell>
          <cell r="AI8">
            <v>197419</v>
          </cell>
          <cell r="AJ8">
            <v>197333</v>
          </cell>
          <cell r="AM8">
            <v>192916</v>
          </cell>
          <cell r="AN8">
            <v>191621</v>
          </cell>
          <cell r="AO8">
            <v>190858</v>
          </cell>
        </row>
        <row r="9">
          <cell r="AH9">
            <v>56363</v>
          </cell>
          <cell r="AI9">
            <v>56330</v>
          </cell>
          <cell r="AJ9">
            <v>55852</v>
          </cell>
          <cell r="AM9">
            <v>56319</v>
          </cell>
          <cell r="AN9">
            <v>56351</v>
          </cell>
          <cell r="AO9">
            <v>55838</v>
          </cell>
        </row>
        <row r="10">
          <cell r="AH10">
            <v>1085102</v>
          </cell>
          <cell r="AI10">
            <v>1078588</v>
          </cell>
          <cell r="AJ10">
            <v>1074132</v>
          </cell>
          <cell r="AM10">
            <v>1078313</v>
          </cell>
          <cell r="AN10">
            <v>1084349</v>
          </cell>
          <cell r="AO10">
            <v>1101071</v>
          </cell>
        </row>
        <row r="11">
          <cell r="AH11">
            <v>700208</v>
          </cell>
          <cell r="AI11">
            <v>691976</v>
          </cell>
          <cell r="AJ11">
            <v>685944</v>
          </cell>
          <cell r="AM11">
            <v>668508</v>
          </cell>
          <cell r="AN11">
            <v>662675</v>
          </cell>
          <cell r="AO11">
            <v>660045</v>
          </cell>
        </row>
        <row r="12">
          <cell r="AH12">
            <v>281309</v>
          </cell>
          <cell r="AI12">
            <v>281582</v>
          </cell>
          <cell r="AJ12">
            <v>282410</v>
          </cell>
          <cell r="AM12">
            <v>274874</v>
          </cell>
          <cell r="AN12">
            <v>276233</v>
          </cell>
          <cell r="AO12">
            <v>277389</v>
          </cell>
        </row>
        <row r="13">
          <cell r="AH13">
            <v>310064</v>
          </cell>
          <cell r="AI13">
            <v>313186</v>
          </cell>
          <cell r="AJ13">
            <v>314667</v>
          </cell>
          <cell r="AM13">
            <v>308217</v>
          </cell>
          <cell r="AN13">
            <v>308634</v>
          </cell>
          <cell r="AO13">
            <v>310817</v>
          </cell>
        </row>
        <row r="14">
          <cell r="AH14">
            <v>365655</v>
          </cell>
          <cell r="AI14">
            <v>365027</v>
          </cell>
          <cell r="AJ14">
            <v>365008</v>
          </cell>
          <cell r="AM14">
            <v>367210</v>
          </cell>
          <cell r="AN14">
            <v>369754</v>
          </cell>
          <cell r="AO14">
            <v>369035</v>
          </cell>
        </row>
        <row r="15">
          <cell r="AH15">
            <v>213805</v>
          </cell>
          <cell r="AI15">
            <v>213422</v>
          </cell>
          <cell r="AJ15">
            <v>210532</v>
          </cell>
          <cell r="AM15">
            <v>198426</v>
          </cell>
          <cell r="AN15">
            <v>194108</v>
          </cell>
          <cell r="AO15">
            <v>192782</v>
          </cell>
        </row>
        <row r="16">
          <cell r="AH16">
            <v>630088</v>
          </cell>
          <cell r="AI16">
            <v>634604</v>
          </cell>
          <cell r="AJ16">
            <v>631695</v>
          </cell>
          <cell r="AM16">
            <v>612295</v>
          </cell>
          <cell r="AN16">
            <v>607476</v>
          </cell>
          <cell r="AO16">
            <v>604711</v>
          </cell>
        </row>
        <row r="17">
          <cell r="AH17">
            <v>257538</v>
          </cell>
          <cell r="AI17">
            <v>263056</v>
          </cell>
          <cell r="AJ17">
            <v>264651</v>
          </cell>
          <cell r="AM17">
            <v>264479</v>
          </cell>
          <cell r="AN17">
            <v>265474</v>
          </cell>
          <cell r="AO17">
            <v>267948</v>
          </cell>
        </row>
        <row r="18">
          <cell r="AH18">
            <v>299527</v>
          </cell>
          <cell r="AI18">
            <v>302483</v>
          </cell>
          <cell r="AJ18">
            <v>302086</v>
          </cell>
          <cell r="AM18">
            <v>292316</v>
          </cell>
          <cell r="AN18">
            <v>290519</v>
          </cell>
          <cell r="AO18">
            <v>289990</v>
          </cell>
        </row>
        <row r="19">
          <cell r="AH19">
            <v>405912</v>
          </cell>
          <cell r="AI19">
            <v>406861</v>
          </cell>
          <cell r="AJ19">
            <v>407263</v>
          </cell>
          <cell r="AM19">
            <v>399677</v>
          </cell>
          <cell r="AN19">
            <v>400431</v>
          </cell>
          <cell r="AO19">
            <v>402183</v>
          </cell>
        </row>
        <row r="20">
          <cell r="AH20">
            <v>1916883</v>
          </cell>
          <cell r="AI20">
            <v>1930036</v>
          </cell>
          <cell r="AJ20">
            <v>1931686</v>
          </cell>
          <cell r="AM20">
            <v>1940825</v>
          </cell>
          <cell r="AN20">
            <v>1956213</v>
          </cell>
          <cell r="AO20">
            <v>1983640</v>
          </cell>
        </row>
        <row r="21">
          <cell r="AH21">
            <v>509060</v>
          </cell>
          <cell r="AI21">
            <v>508798</v>
          </cell>
          <cell r="AJ21">
            <v>510345</v>
          </cell>
          <cell r="AM21">
            <v>512115</v>
          </cell>
          <cell r="AN21">
            <v>514893</v>
          </cell>
          <cell r="AO21">
            <v>515157</v>
          </cell>
        </row>
        <row r="22">
          <cell r="AH22">
            <v>104565</v>
          </cell>
          <cell r="AI22">
            <v>104324</v>
          </cell>
          <cell r="AJ22">
            <v>103944</v>
          </cell>
          <cell r="AM22">
            <v>102194</v>
          </cell>
          <cell r="AN22">
            <v>102485</v>
          </cell>
          <cell r="AO22">
            <v>103410</v>
          </cell>
        </row>
        <row r="23">
          <cell r="AF23">
            <v>4879491</v>
          </cell>
          <cell r="AI23">
            <v>4987467</v>
          </cell>
          <cell r="AJ23">
            <v>4968586</v>
          </cell>
          <cell r="AM23">
            <v>4879125</v>
          </cell>
          <cell r="AN23">
            <v>4882625</v>
          </cell>
          <cell r="AO23">
            <v>4875724</v>
          </cell>
        </row>
        <row r="25">
          <cell r="AH25">
            <v>50659</v>
          </cell>
          <cell r="AI25">
            <v>52531</v>
          </cell>
          <cell r="AJ25">
            <v>54288</v>
          </cell>
          <cell r="AM25">
            <v>55392</v>
          </cell>
          <cell r="AN25">
            <v>54708</v>
          </cell>
          <cell r="AO25">
            <v>55449</v>
          </cell>
        </row>
        <row r="26">
          <cell r="AH26">
            <v>473078</v>
          </cell>
          <cell r="AI26">
            <v>462948</v>
          </cell>
          <cell r="AJ26">
            <v>455010</v>
          </cell>
          <cell r="AM26">
            <v>431758</v>
          </cell>
          <cell r="AN26">
            <v>430888</v>
          </cell>
          <cell r="AO26">
            <v>429244</v>
          </cell>
        </row>
        <row r="27">
          <cell r="AH27">
            <v>2562347</v>
          </cell>
          <cell r="AI27">
            <v>2545357</v>
          </cell>
          <cell r="AJ27">
            <v>2532937</v>
          </cell>
          <cell r="AM27">
            <v>2507536</v>
          </cell>
          <cell r="AN27">
            <v>2515727</v>
          </cell>
          <cell r="AO27">
            <v>2508752</v>
          </cell>
        </row>
        <row r="28">
          <cell r="AH28">
            <v>343257</v>
          </cell>
          <cell r="AI28">
            <v>343830</v>
          </cell>
          <cell r="AJ28">
            <v>343585</v>
          </cell>
          <cell r="AM28">
            <v>335136</v>
          </cell>
          <cell r="AN28">
            <v>334931</v>
          </cell>
          <cell r="AO28">
            <v>335607</v>
          </cell>
        </row>
        <row r="29">
          <cell r="AH29">
            <v>87617</v>
          </cell>
          <cell r="AI29">
            <v>87688</v>
          </cell>
          <cell r="AJ29">
            <v>87703</v>
          </cell>
          <cell r="AM29">
            <v>90770</v>
          </cell>
          <cell r="AN29">
            <v>91480</v>
          </cell>
          <cell r="AO29">
            <v>92412</v>
          </cell>
        </row>
        <row r="30">
          <cell r="AH30">
            <v>121719</v>
          </cell>
          <cell r="AI30">
            <v>121703</v>
          </cell>
          <cell r="AJ30">
            <v>121186</v>
          </cell>
          <cell r="AM30">
            <v>113487</v>
          </cell>
          <cell r="AN30">
            <v>113832</v>
          </cell>
          <cell r="AO30">
            <v>112923</v>
          </cell>
        </row>
        <row r="31">
          <cell r="AH31">
            <v>60750</v>
          </cell>
          <cell r="AI31">
            <v>61724</v>
          </cell>
          <cell r="AJ31">
            <v>62360</v>
          </cell>
          <cell r="AM31">
            <v>61272</v>
          </cell>
          <cell r="AN31">
            <v>61194</v>
          </cell>
          <cell r="AO31">
            <v>61886</v>
          </cell>
        </row>
        <row r="32">
          <cell r="AH32">
            <v>192505</v>
          </cell>
          <cell r="AI32">
            <v>190297</v>
          </cell>
          <cell r="AJ32">
            <v>186443</v>
          </cell>
          <cell r="AM32">
            <v>178194</v>
          </cell>
          <cell r="AN32">
            <v>176397</v>
          </cell>
          <cell r="AO32">
            <v>176617</v>
          </cell>
        </row>
        <row r="33">
          <cell r="AH33">
            <v>144616</v>
          </cell>
          <cell r="AI33">
            <v>146033</v>
          </cell>
          <cell r="AJ33">
            <v>145012</v>
          </cell>
          <cell r="AM33">
            <v>138724</v>
          </cell>
          <cell r="AN33">
            <v>137133</v>
          </cell>
          <cell r="AO33">
            <v>135024</v>
          </cell>
        </row>
        <row r="34">
          <cell r="AH34">
            <v>236358</v>
          </cell>
          <cell r="AI34">
            <v>237826</v>
          </cell>
          <cell r="AJ34">
            <v>236737</v>
          </cell>
          <cell r="AM34">
            <v>230022</v>
          </cell>
          <cell r="AN34">
            <v>229463</v>
          </cell>
          <cell r="AO34">
            <v>230790</v>
          </cell>
        </row>
        <row r="35">
          <cell r="AH35">
            <v>257298</v>
          </cell>
          <cell r="AI35">
            <v>260916</v>
          </cell>
          <cell r="AJ35">
            <v>263320</v>
          </cell>
          <cell r="AM35">
            <v>253867</v>
          </cell>
          <cell r="AN35">
            <v>252131</v>
          </cell>
          <cell r="AO35">
            <v>250703</v>
          </cell>
        </row>
        <row r="36">
          <cell r="AH36">
            <v>428849</v>
          </cell>
          <cell r="AI36">
            <v>436729</v>
          </cell>
          <cell r="AJ36">
            <v>439961</v>
          </cell>
          <cell r="AM36">
            <v>444620</v>
          </cell>
          <cell r="AN36">
            <v>446570</v>
          </cell>
          <cell r="AO36">
            <v>447922</v>
          </cell>
        </row>
        <row r="37">
          <cell r="AH37">
            <v>37973</v>
          </cell>
          <cell r="AI37">
            <v>39885</v>
          </cell>
          <cell r="AJ37">
            <v>40044</v>
          </cell>
          <cell r="AM37">
            <v>38347</v>
          </cell>
          <cell r="AN37">
            <v>38171</v>
          </cell>
          <cell r="AO37">
            <v>38395</v>
          </cell>
        </row>
        <row r="38">
          <cell r="AH38">
            <v>4356534</v>
          </cell>
          <cell r="AI38">
            <v>4338421</v>
          </cell>
          <cell r="AJ38">
            <v>4322887</v>
          </cell>
          <cell r="AM38">
            <v>4186174</v>
          </cell>
          <cell r="AN38">
            <v>4173120</v>
          </cell>
          <cell r="AO38">
            <v>4171919</v>
          </cell>
        </row>
        <row r="40">
          <cell r="AH40">
            <v>848612</v>
          </cell>
          <cell r="AI40">
            <v>840281</v>
          </cell>
          <cell r="AJ40">
            <v>833732</v>
          </cell>
          <cell r="AM40">
            <v>799019</v>
          </cell>
          <cell r="AN40">
            <v>790685</v>
          </cell>
          <cell r="AO40">
            <v>783662</v>
          </cell>
        </row>
        <row r="41">
          <cell r="AH41">
            <v>436605</v>
          </cell>
          <cell r="AI41">
            <v>434495</v>
          </cell>
          <cell r="AJ41">
            <v>432863</v>
          </cell>
          <cell r="AM41">
            <v>420815</v>
          </cell>
          <cell r="AN41">
            <v>419487</v>
          </cell>
          <cell r="AO41">
            <v>419490</v>
          </cell>
        </row>
        <row r="42">
          <cell r="AH42">
            <v>198902</v>
          </cell>
          <cell r="AI42">
            <v>200754</v>
          </cell>
          <cell r="AJ42">
            <v>201688</v>
          </cell>
          <cell r="AM42">
            <v>194726</v>
          </cell>
          <cell r="AN42">
            <v>195340</v>
          </cell>
          <cell r="AO42">
            <v>196781</v>
          </cell>
        </row>
        <row r="43">
          <cell r="AH43">
            <v>199804</v>
          </cell>
          <cell r="AI43">
            <v>202509</v>
          </cell>
          <cell r="AJ43">
            <v>205690</v>
          </cell>
          <cell r="AM43">
            <v>200406</v>
          </cell>
          <cell r="AN43">
            <v>200607</v>
          </cell>
          <cell r="AO43">
            <v>197480</v>
          </cell>
        </row>
        <row r="44">
          <cell r="AH44">
            <v>615792</v>
          </cell>
          <cell r="AI44">
            <v>602168</v>
          </cell>
          <cell r="AJ44">
            <v>593350</v>
          </cell>
          <cell r="AM44">
            <v>572768</v>
          </cell>
          <cell r="AN44">
            <v>570292</v>
          </cell>
          <cell r="AO44">
            <v>571776</v>
          </cell>
        </row>
        <row r="45">
          <cell r="AH45">
            <v>355512</v>
          </cell>
          <cell r="AI45">
            <v>354598</v>
          </cell>
          <cell r="AJ45">
            <v>354746</v>
          </cell>
          <cell r="AM45">
            <v>347567</v>
          </cell>
          <cell r="AN45">
            <v>348643</v>
          </cell>
          <cell r="AO45">
            <v>350534</v>
          </cell>
        </row>
        <row r="46">
          <cell r="AH46">
            <v>389142</v>
          </cell>
          <cell r="AI46">
            <v>389931</v>
          </cell>
          <cell r="AJ46">
            <v>389682</v>
          </cell>
          <cell r="AM46">
            <v>376837</v>
          </cell>
          <cell r="AN46">
            <v>374318</v>
          </cell>
          <cell r="AO46">
            <v>374360</v>
          </cell>
        </row>
        <row r="47">
          <cell r="AH47">
            <v>129611</v>
          </cell>
          <cell r="AI47">
            <v>130666</v>
          </cell>
          <cell r="AJ47">
            <v>131817</v>
          </cell>
          <cell r="AM47">
            <v>130160</v>
          </cell>
          <cell r="AN47">
            <v>130178</v>
          </cell>
          <cell r="AO47">
            <v>130631</v>
          </cell>
        </row>
        <row r="48">
          <cell r="AH48">
            <v>41750</v>
          </cell>
          <cell r="AI48">
            <v>43333</v>
          </cell>
          <cell r="AJ48">
            <v>44663</v>
          </cell>
          <cell r="AM48">
            <v>48767</v>
          </cell>
          <cell r="AN48">
            <v>51016</v>
          </cell>
          <cell r="AO48">
            <v>53147</v>
          </cell>
        </row>
        <row r="49">
          <cell r="AH49">
            <v>727020</v>
          </cell>
          <cell r="AI49">
            <v>723852</v>
          </cell>
          <cell r="AJ49">
            <v>717998</v>
          </cell>
          <cell r="AM49">
            <v>690821</v>
          </cell>
          <cell r="AN49">
            <v>690576</v>
          </cell>
          <cell r="AO49">
            <v>693088</v>
          </cell>
        </row>
        <row r="50">
          <cell r="AH50">
            <v>56842</v>
          </cell>
          <cell r="AI50">
            <v>58083</v>
          </cell>
          <cell r="AJ50">
            <v>59714</v>
          </cell>
          <cell r="AM50">
            <v>59957</v>
          </cell>
          <cell r="AN50">
            <v>60610</v>
          </cell>
          <cell r="AO50">
            <v>61244</v>
          </cell>
        </row>
        <row r="51">
          <cell r="AH51">
            <v>356942</v>
          </cell>
          <cell r="AI51">
            <v>357751</v>
          </cell>
          <cell r="AJ51">
            <v>356944</v>
          </cell>
          <cell r="AM51">
            <v>344331</v>
          </cell>
          <cell r="AN51">
            <v>341368</v>
          </cell>
          <cell r="AO51">
            <v>339726</v>
          </cell>
        </row>
        <row r="52">
          <cell r="AH52">
            <v>3246648</v>
          </cell>
          <cell r="AI52">
            <v>3232854</v>
          </cell>
          <cell r="AJ52">
            <v>3221662</v>
          </cell>
          <cell r="AM52">
            <v>3196034</v>
          </cell>
          <cell r="AN52">
            <v>3202323</v>
          </cell>
          <cell r="AO52">
            <v>3198439</v>
          </cell>
        </row>
        <row r="54">
          <cell r="AH54">
            <v>205908</v>
          </cell>
          <cell r="AI54">
            <v>203435</v>
          </cell>
          <cell r="AJ54">
            <v>201027</v>
          </cell>
          <cell r="AM54">
            <v>191937</v>
          </cell>
          <cell r="AN54">
            <v>189437</v>
          </cell>
          <cell r="AO54">
            <v>187620</v>
          </cell>
        </row>
        <row r="55">
          <cell r="AH55">
            <v>71034</v>
          </cell>
          <cell r="AI55">
            <v>69975</v>
          </cell>
          <cell r="AJ55">
            <v>68933</v>
          </cell>
          <cell r="AM55">
            <v>65014</v>
          </cell>
          <cell r="AN55">
            <v>64779</v>
          </cell>
          <cell r="AO55">
            <v>64687</v>
          </cell>
        </row>
        <row r="56">
          <cell r="AH56">
            <v>367833</v>
          </cell>
          <cell r="AI56">
            <v>367172</v>
          </cell>
          <cell r="AJ56">
            <v>366492</v>
          </cell>
          <cell r="AM56">
            <v>365546</v>
          </cell>
          <cell r="AN56">
            <v>366055</v>
          </cell>
          <cell r="AO56">
            <v>366562</v>
          </cell>
        </row>
        <row r="57">
          <cell r="AH57">
            <v>72947</v>
          </cell>
          <cell r="AI57">
            <v>71241</v>
          </cell>
          <cell r="AJ57">
            <v>69271</v>
          </cell>
          <cell r="AM57">
            <v>65661</v>
          </cell>
          <cell r="AN57">
            <v>64545</v>
          </cell>
          <cell r="AO57">
            <v>64594</v>
          </cell>
        </row>
        <row r="58">
          <cell r="AH58">
            <v>546984</v>
          </cell>
          <cell r="AI58">
            <v>541803</v>
          </cell>
          <cell r="AJ58">
            <v>540721</v>
          </cell>
          <cell r="AM58">
            <v>533235</v>
          </cell>
          <cell r="AN58">
            <v>532519</v>
          </cell>
          <cell r="AO58">
            <v>530134</v>
          </cell>
        </row>
        <row r="59">
          <cell r="AH59">
            <v>1160322</v>
          </cell>
          <cell r="AI59">
            <v>1158628</v>
          </cell>
          <cell r="AJ59">
            <v>1158031</v>
          </cell>
          <cell r="AM59">
            <v>1173627</v>
          </cell>
          <cell r="AN59">
            <v>1184591</v>
          </cell>
          <cell r="AO59">
            <v>1184387</v>
          </cell>
        </row>
        <row r="60">
          <cell r="AH60">
            <v>730031</v>
          </cell>
          <cell r="AI60">
            <v>730755</v>
          </cell>
          <cell r="AJ60">
            <v>728272</v>
          </cell>
          <cell r="AM60">
            <v>715904</v>
          </cell>
          <cell r="AN60">
            <v>715084</v>
          </cell>
          <cell r="AO60">
            <v>714919</v>
          </cell>
        </row>
        <row r="61">
          <cell r="AH61">
            <v>59255</v>
          </cell>
          <cell r="AI61">
            <v>57803</v>
          </cell>
          <cell r="AJ61">
            <v>57151</v>
          </cell>
          <cell r="AM61">
            <v>54632</v>
          </cell>
          <cell r="AN61">
            <v>54896</v>
          </cell>
          <cell r="AO61">
            <v>55128</v>
          </cell>
        </row>
        <row r="62">
          <cell r="AH62">
            <v>32334</v>
          </cell>
          <cell r="AI62">
            <v>32042</v>
          </cell>
          <cell r="AJ62">
            <v>31764</v>
          </cell>
          <cell r="AM62">
            <v>30478</v>
          </cell>
          <cell r="AN62">
            <v>30417</v>
          </cell>
          <cell r="AO62">
            <v>30408</v>
          </cell>
        </row>
        <row r="63">
          <cell r="AH63">
            <v>32745</v>
          </cell>
          <cell r="AI63">
            <v>32742</v>
          </cell>
          <cell r="AJ63">
            <v>33365</v>
          </cell>
          <cell r="AM63">
            <v>40967</v>
          </cell>
          <cell r="AN63">
            <v>42894</v>
          </cell>
          <cell r="AO63">
            <v>43352</v>
          </cell>
        </row>
      </sheetData>
      <sheetData sheetId="4">
        <row r="4">
          <cell r="AH4">
            <v>53833475</v>
          </cell>
          <cell r="AI4">
            <v>53889649</v>
          </cell>
          <cell r="AJ4">
            <v>53930382</v>
          </cell>
          <cell r="AM4">
            <v>53717784</v>
          </cell>
          <cell r="AN4">
            <v>53706735</v>
          </cell>
          <cell r="AO4">
            <v>53737830</v>
          </cell>
        </row>
        <row r="5">
          <cell r="AH5">
            <v>19797926</v>
          </cell>
          <cell r="AI5">
            <v>19931483</v>
          </cell>
          <cell r="AJ5">
            <v>20054584</v>
          </cell>
          <cell r="AM5">
            <v>20276621</v>
          </cell>
          <cell r="AN5">
            <v>20382100</v>
          </cell>
          <cell r="AO5">
            <v>20509067</v>
          </cell>
        </row>
        <row r="7">
          <cell r="AH7">
            <v>830886</v>
          </cell>
          <cell r="AI7">
            <v>829697</v>
          </cell>
          <cell r="AJ7">
            <v>825840</v>
          </cell>
          <cell r="AM7">
            <v>814377</v>
          </cell>
          <cell r="AN7">
            <v>812866</v>
          </cell>
          <cell r="AO7">
            <v>810523</v>
          </cell>
        </row>
        <row r="8">
          <cell r="AH8">
            <v>509618</v>
          </cell>
          <cell r="AI8">
            <v>510982</v>
          </cell>
          <cell r="AJ8">
            <v>514614</v>
          </cell>
          <cell r="AM8">
            <v>516950</v>
          </cell>
          <cell r="AN8">
            <v>515398</v>
          </cell>
          <cell r="AO8">
            <v>514442</v>
          </cell>
        </row>
        <row r="9">
          <cell r="AH9">
            <v>149583</v>
          </cell>
          <cell r="AI9">
            <v>149776</v>
          </cell>
          <cell r="AJ9">
            <v>149626</v>
          </cell>
          <cell r="AM9">
            <v>147239</v>
          </cell>
          <cell r="AN9">
            <v>147896</v>
          </cell>
          <cell r="AO9">
            <v>148548</v>
          </cell>
        </row>
        <row r="10">
          <cell r="AH10">
            <v>2932090</v>
          </cell>
          <cell r="AI10">
            <v>2918974</v>
          </cell>
          <cell r="AJ10">
            <v>2925400</v>
          </cell>
          <cell r="AM10">
            <v>2948361</v>
          </cell>
          <cell r="AN10">
            <v>2969235</v>
          </cell>
          <cell r="AO10">
            <v>3004058</v>
          </cell>
        </row>
        <row r="11">
          <cell r="AH11">
            <v>1776753</v>
          </cell>
          <cell r="AI11">
            <v>1793720</v>
          </cell>
          <cell r="AJ11">
            <v>1804940</v>
          </cell>
          <cell r="AM11">
            <v>1821201</v>
          </cell>
          <cell r="AN11">
            <v>1830607</v>
          </cell>
          <cell r="AO11">
            <v>1844127</v>
          </cell>
        </row>
        <row r="12">
          <cell r="AH12">
            <v>739651</v>
          </cell>
          <cell r="AI12">
            <v>740478</v>
          </cell>
          <cell r="AJ12">
            <v>741269</v>
          </cell>
          <cell r="AM12">
            <v>739130</v>
          </cell>
          <cell r="AN12">
            <v>736381</v>
          </cell>
          <cell r="AO12">
            <v>734278</v>
          </cell>
        </row>
        <row r="13">
          <cell r="AH13">
            <v>799899</v>
          </cell>
          <cell r="AI13">
            <v>802870</v>
          </cell>
          <cell r="AJ13">
            <v>803909</v>
          </cell>
          <cell r="AM13">
            <v>804740</v>
          </cell>
          <cell r="AN13">
            <v>804859</v>
          </cell>
          <cell r="AO13">
            <v>803996</v>
          </cell>
        </row>
        <row r="14">
          <cell r="AH14">
            <v>993345</v>
          </cell>
          <cell r="AI14">
            <v>988740</v>
          </cell>
          <cell r="AJ14">
            <v>986975</v>
          </cell>
          <cell r="AM14">
            <v>977312</v>
          </cell>
          <cell r="AN14">
            <v>980790</v>
          </cell>
          <cell r="AO14">
            <v>979191</v>
          </cell>
        </row>
        <row r="15">
          <cell r="AH15">
            <v>547507</v>
          </cell>
          <cell r="AI15">
            <v>547133</v>
          </cell>
          <cell r="AJ15">
            <v>543579</v>
          </cell>
          <cell r="AM15">
            <v>539006</v>
          </cell>
          <cell r="AN15">
            <v>537161</v>
          </cell>
          <cell r="AO15">
            <v>534066</v>
          </cell>
        </row>
        <row r="16">
          <cell r="AH16">
            <v>1622749</v>
          </cell>
          <cell r="AI16">
            <v>1638678</v>
          </cell>
          <cell r="AJ16">
            <v>1650593</v>
          </cell>
          <cell r="AM16">
            <v>1673310</v>
          </cell>
          <cell r="AN16">
            <v>1680073</v>
          </cell>
          <cell r="AO16">
            <v>1685857</v>
          </cell>
        </row>
        <row r="17">
          <cell r="AH17">
            <v>653561</v>
          </cell>
          <cell r="AI17">
            <v>659612</v>
          </cell>
          <cell r="AJ17">
            <v>666832</v>
          </cell>
          <cell r="AM17">
            <v>682548</v>
          </cell>
          <cell r="AN17">
            <v>687225</v>
          </cell>
          <cell r="AO17">
            <v>693373</v>
          </cell>
        </row>
        <row r="18">
          <cell r="AH18">
            <v>774450</v>
          </cell>
          <cell r="AI18">
            <v>776964</v>
          </cell>
          <cell r="AJ18">
            <v>777892</v>
          </cell>
          <cell r="AM18">
            <v>787482</v>
          </cell>
          <cell r="AN18">
            <v>794229</v>
          </cell>
          <cell r="AO18">
            <v>801598</v>
          </cell>
        </row>
        <row r="19">
          <cell r="AH19">
            <v>1089253</v>
          </cell>
          <cell r="AI19">
            <v>1087872</v>
          </cell>
          <cell r="AJ19">
            <v>1087827</v>
          </cell>
          <cell r="AM19">
            <v>1091900</v>
          </cell>
          <cell r="AN19">
            <v>1094095</v>
          </cell>
          <cell r="AO19">
            <v>1095428</v>
          </cell>
        </row>
        <row r="20">
          <cell r="AH20">
            <v>4761794</v>
          </cell>
          <cell r="AI20">
            <v>4864112</v>
          </cell>
          <cell r="AJ20">
            <v>4947328</v>
          </cell>
          <cell r="AM20">
            <v>5101161</v>
          </cell>
          <cell r="AN20">
            <v>5159401</v>
          </cell>
          <cell r="AO20">
            <v>5228131</v>
          </cell>
        </row>
        <row r="21">
          <cell r="AH21">
            <v>1331222</v>
          </cell>
          <cell r="AI21">
            <v>1337198</v>
          </cell>
          <cell r="AJ21">
            <v>1344680</v>
          </cell>
          <cell r="AM21">
            <v>1352420</v>
          </cell>
          <cell r="AN21">
            <v>1354222</v>
          </cell>
          <cell r="AO21">
            <v>1355265</v>
          </cell>
        </row>
        <row r="22">
          <cell r="AH22">
            <v>285565</v>
          </cell>
          <cell r="AI22">
            <v>284677</v>
          </cell>
          <cell r="AJ22">
            <v>283280</v>
          </cell>
          <cell r="AM22">
            <v>279484</v>
          </cell>
          <cell r="AN22">
            <v>277662</v>
          </cell>
          <cell r="AO22">
            <v>276186</v>
          </cell>
        </row>
        <row r="23">
          <cell r="AF23">
            <v>12792605</v>
          </cell>
          <cell r="AI23">
            <v>12900692</v>
          </cell>
          <cell r="AJ23">
            <v>12951535</v>
          </cell>
          <cell r="AM23">
            <v>12954472</v>
          </cell>
          <cell r="AN23">
            <v>12958037</v>
          </cell>
          <cell r="AO23">
            <v>12973624</v>
          </cell>
        </row>
        <row r="25">
          <cell r="AH25">
            <v>131932</v>
          </cell>
          <cell r="AI25">
            <v>133157</v>
          </cell>
          <cell r="AJ25">
            <v>133614</v>
          </cell>
          <cell r="AM25">
            <v>132740</v>
          </cell>
          <cell r="AN25">
            <v>131835</v>
          </cell>
          <cell r="AO25">
            <v>130817</v>
          </cell>
        </row>
        <row r="26">
          <cell r="AH26">
            <v>1155014</v>
          </cell>
          <cell r="AI26">
            <v>1163591</v>
          </cell>
          <cell r="AJ26">
            <v>1173553</v>
          </cell>
          <cell r="AM26">
            <v>1185056</v>
          </cell>
          <cell r="AN26">
            <v>1190804</v>
          </cell>
          <cell r="AO26">
            <v>1193606</v>
          </cell>
        </row>
        <row r="27">
          <cell r="AH27">
            <v>6759162</v>
          </cell>
          <cell r="AI27">
            <v>6748247</v>
          </cell>
          <cell r="AJ27">
            <v>6751157</v>
          </cell>
          <cell r="AM27">
            <v>6667341</v>
          </cell>
          <cell r="AN27">
            <v>6637425</v>
          </cell>
          <cell r="AO27">
            <v>6612164</v>
          </cell>
        </row>
        <row r="28">
          <cell r="AH28">
            <v>860440</v>
          </cell>
          <cell r="AI28">
            <v>873567</v>
          </cell>
          <cell r="AJ28">
            <v>883034</v>
          </cell>
          <cell r="AM28">
            <v>902796</v>
          </cell>
          <cell r="AN28">
            <v>911441</v>
          </cell>
          <cell r="AO28">
            <v>921458</v>
          </cell>
        </row>
        <row r="29">
          <cell r="AH29">
            <v>212703</v>
          </cell>
          <cell r="AI29">
            <v>214551</v>
          </cell>
          <cell r="AJ29">
            <v>216109</v>
          </cell>
          <cell r="AM29">
            <v>216496</v>
          </cell>
          <cell r="AN29">
            <v>216964</v>
          </cell>
          <cell r="AO29">
            <v>218421</v>
          </cell>
        </row>
        <row r="30">
          <cell r="AH30">
            <v>299929</v>
          </cell>
          <cell r="AI30">
            <v>304555</v>
          </cell>
          <cell r="AJ30">
            <v>307775</v>
          </cell>
          <cell r="AM30">
            <v>314294</v>
          </cell>
          <cell r="AN30">
            <v>317248</v>
          </cell>
          <cell r="AO30">
            <v>319914</v>
          </cell>
        </row>
        <row r="31">
          <cell r="AH31">
            <v>162889</v>
          </cell>
          <cell r="AI31">
            <v>161657</v>
          </cell>
          <cell r="AJ31">
            <v>160932</v>
          </cell>
          <cell r="AM31">
            <v>162709</v>
          </cell>
          <cell r="AN31">
            <v>163830</v>
          </cell>
          <cell r="AO31">
            <v>164534</v>
          </cell>
        </row>
        <row r="32">
          <cell r="AH32">
            <v>470090</v>
          </cell>
          <cell r="AI32">
            <v>475606</v>
          </cell>
          <cell r="AJ32">
            <v>476737</v>
          </cell>
          <cell r="AM32">
            <v>483411</v>
          </cell>
          <cell r="AN32">
            <v>486828</v>
          </cell>
          <cell r="AO32">
            <v>492547</v>
          </cell>
        </row>
        <row r="33">
          <cell r="AH33">
            <v>367670</v>
          </cell>
          <cell r="AI33">
            <v>370031</v>
          </cell>
          <cell r="AJ33">
            <v>373751</v>
          </cell>
          <cell r="AM33">
            <v>368816</v>
          </cell>
          <cell r="AN33">
            <v>364816</v>
          </cell>
          <cell r="AO33">
            <v>361884</v>
          </cell>
        </row>
        <row r="34">
          <cell r="AH34">
            <v>629534</v>
          </cell>
          <cell r="AI34">
            <v>627747</v>
          </cell>
          <cell r="AJ34">
            <v>628392</v>
          </cell>
          <cell r="AM34">
            <v>627584</v>
          </cell>
          <cell r="AN34">
            <v>628559</v>
          </cell>
          <cell r="AO34">
            <v>632066</v>
          </cell>
        </row>
        <row r="35">
          <cell r="AH35">
            <v>579001</v>
          </cell>
          <cell r="AI35">
            <v>595705</v>
          </cell>
          <cell r="AJ35">
            <v>609699</v>
          </cell>
          <cell r="AM35">
            <v>642722</v>
          </cell>
          <cell r="AN35">
            <v>651984</v>
          </cell>
          <cell r="AO35">
            <v>661793</v>
          </cell>
        </row>
        <row r="36">
          <cell r="AH36">
            <v>1130664</v>
          </cell>
          <cell r="AI36">
            <v>1137252</v>
          </cell>
          <cell r="AJ36">
            <v>1141475</v>
          </cell>
          <cell r="AM36">
            <v>1151175</v>
          </cell>
          <cell r="AN36">
            <v>1156151</v>
          </cell>
          <cell r="AO36">
            <v>1163920</v>
          </cell>
        </row>
        <row r="37">
          <cell r="AH37">
            <v>93480</v>
          </cell>
          <cell r="AI37">
            <v>95026</v>
          </cell>
          <cell r="AJ37">
            <v>95307</v>
          </cell>
          <cell r="AM37">
            <v>99332</v>
          </cell>
          <cell r="AN37">
            <v>100152</v>
          </cell>
          <cell r="AO37">
            <v>100500</v>
          </cell>
        </row>
        <row r="38">
          <cell r="AH38">
            <v>11886245</v>
          </cell>
          <cell r="AI38">
            <v>11831320</v>
          </cell>
          <cell r="AJ38">
            <v>11772018</v>
          </cell>
          <cell r="AM38">
            <v>11585882</v>
          </cell>
          <cell r="AN38">
            <v>11528176</v>
          </cell>
          <cell r="AO38">
            <v>11476420</v>
          </cell>
        </row>
        <row r="40">
          <cell r="AH40">
            <v>2303998</v>
          </cell>
          <cell r="AI40">
            <v>2298253</v>
          </cell>
          <cell r="AJ40">
            <v>2288360</v>
          </cell>
          <cell r="AN40">
            <v>2197789</v>
          </cell>
          <cell r="AO40">
            <v>2175011</v>
          </cell>
        </row>
        <row r="41">
          <cell r="AH41">
            <v>1173610</v>
          </cell>
          <cell r="AI41">
            <v>1175320</v>
          </cell>
          <cell r="AJ41">
            <v>1173020</v>
          </cell>
          <cell r="AN41">
            <v>1162440</v>
          </cell>
          <cell r="AO41">
            <v>1159966</v>
          </cell>
        </row>
        <row r="42">
          <cell r="AH42">
            <v>523712</v>
          </cell>
          <cell r="AI42">
            <v>524811</v>
          </cell>
          <cell r="AJ42">
            <v>526029</v>
          </cell>
          <cell r="AN42">
            <v>530614</v>
          </cell>
          <cell r="AO42">
            <v>532015</v>
          </cell>
        </row>
        <row r="43">
          <cell r="AH43">
            <v>513785</v>
          </cell>
          <cell r="AI43">
            <v>518917</v>
          </cell>
          <cell r="AJ43">
            <v>522039</v>
          </cell>
          <cell r="AN43">
            <v>522059</v>
          </cell>
          <cell r="AO43">
            <v>522077</v>
          </cell>
        </row>
        <row r="44">
          <cell r="AH44">
            <v>1802950</v>
          </cell>
          <cell r="AI44">
            <v>1770337</v>
          </cell>
          <cell r="AJ44">
            <v>1739771</v>
          </cell>
          <cell r="AN44">
            <v>1653498</v>
          </cell>
          <cell r="AO44">
            <v>1635528</v>
          </cell>
        </row>
        <row r="45">
          <cell r="AH45">
            <v>926988</v>
          </cell>
          <cell r="AI45">
            <v>927719</v>
          </cell>
          <cell r="AJ45">
            <v>927947</v>
          </cell>
          <cell r="AN45">
            <v>933183</v>
          </cell>
          <cell r="AO45">
            <v>933853</v>
          </cell>
        </row>
        <row r="46">
          <cell r="AH46">
            <v>1040271</v>
          </cell>
          <cell r="AI46">
            <v>1037098</v>
          </cell>
          <cell r="AJ46">
            <v>1034360</v>
          </cell>
          <cell r="AN46">
            <v>1018305</v>
          </cell>
          <cell r="AO46">
            <v>1017116</v>
          </cell>
        </row>
        <row r="47">
          <cell r="AH47">
            <v>323279</v>
          </cell>
          <cell r="AI47">
            <v>324848</v>
          </cell>
          <cell r="AJ47">
            <v>327804</v>
          </cell>
          <cell r="AN47">
            <v>336431</v>
          </cell>
          <cell r="AO47">
            <v>339706</v>
          </cell>
        </row>
        <row r="48">
          <cell r="AH48">
            <v>105200</v>
          </cell>
          <cell r="AI48">
            <v>104570</v>
          </cell>
          <cell r="AJ48">
            <v>105516</v>
          </cell>
          <cell r="AN48">
            <v>117511</v>
          </cell>
          <cell r="AO48">
            <v>120779</v>
          </cell>
        </row>
        <row r="49">
          <cell r="AH49">
            <v>2042598</v>
          </cell>
          <cell r="AI49">
            <v>2024231</v>
          </cell>
          <cell r="AJ49">
            <v>2004591</v>
          </cell>
          <cell r="AN49">
            <v>1947728</v>
          </cell>
          <cell r="AO49">
            <v>1935389</v>
          </cell>
        </row>
        <row r="50">
          <cell r="AH50">
            <v>142116</v>
          </cell>
          <cell r="AI50">
            <v>141700</v>
          </cell>
          <cell r="AJ50">
            <v>143431</v>
          </cell>
          <cell r="AN50">
            <v>149797</v>
          </cell>
          <cell r="AO50">
            <v>150080</v>
          </cell>
        </row>
        <row r="51">
          <cell r="AH51">
            <v>987738</v>
          </cell>
          <cell r="AI51">
            <v>983516</v>
          </cell>
          <cell r="AJ51">
            <v>979150</v>
          </cell>
          <cell r="AM51">
            <v>963445</v>
          </cell>
          <cell r="AN51">
            <v>958821</v>
          </cell>
          <cell r="AO51">
            <v>954900</v>
          </cell>
        </row>
        <row r="52">
          <cell r="AH52">
            <v>9227266</v>
          </cell>
          <cell r="AI52">
            <v>9156660</v>
          </cell>
          <cell r="AJ52">
            <v>9084301</v>
          </cell>
          <cell r="AM52">
            <v>8830302</v>
          </cell>
          <cell r="AN52">
            <v>8766011</v>
          </cell>
          <cell r="AO52">
            <v>8703964</v>
          </cell>
        </row>
        <row r="53">
          <cell r="AM53"/>
        </row>
        <row r="54">
          <cell r="AH54">
            <v>621121</v>
          </cell>
          <cell r="AI54">
            <v>617722</v>
          </cell>
          <cell r="AJ54">
            <v>613160</v>
          </cell>
          <cell r="AM54">
            <v>593629</v>
          </cell>
          <cell r="AN54">
            <v>585993</v>
          </cell>
          <cell r="AO54">
            <v>576439</v>
          </cell>
        </row>
        <row r="55">
          <cell r="AH55">
            <v>210680</v>
          </cell>
          <cell r="AI55">
            <v>207756</v>
          </cell>
          <cell r="AJ55">
            <v>204128</v>
          </cell>
          <cell r="AM55">
            <v>196262</v>
          </cell>
          <cell r="AN55">
            <v>194198</v>
          </cell>
          <cell r="AO55">
            <v>191693</v>
          </cell>
        </row>
        <row r="56">
          <cell r="AH56">
            <v>1061465</v>
          </cell>
          <cell r="AI56">
            <v>1055673</v>
          </cell>
          <cell r="AJ56">
            <v>1049470</v>
          </cell>
          <cell r="AM56">
            <v>1028400</v>
          </cell>
          <cell r="AN56">
            <v>1024413</v>
          </cell>
          <cell r="AO56">
            <v>1020525</v>
          </cell>
        </row>
        <row r="57">
          <cell r="AH57">
            <v>222949</v>
          </cell>
          <cell r="AI57">
            <v>219520</v>
          </cell>
          <cell r="AJ57">
            <v>216431</v>
          </cell>
          <cell r="AM57">
            <v>205461</v>
          </cell>
          <cell r="AN57">
            <v>202596</v>
          </cell>
          <cell r="AO57">
            <v>199404</v>
          </cell>
        </row>
        <row r="58">
          <cell r="AH58">
            <v>1530186</v>
          </cell>
          <cell r="AI58">
            <v>1527788</v>
          </cell>
          <cell r="AJ58">
            <v>1521292</v>
          </cell>
          <cell r="AM58">
            <v>1488882</v>
          </cell>
          <cell r="AN58">
            <v>1479562</v>
          </cell>
          <cell r="AO58">
            <v>1468687</v>
          </cell>
        </row>
        <row r="59">
          <cell r="AH59">
            <v>3217110</v>
          </cell>
          <cell r="AI59">
            <v>3187532</v>
          </cell>
          <cell r="AJ59">
            <v>3160002</v>
          </cell>
          <cell r="AM59">
            <v>3066349</v>
          </cell>
          <cell r="AN59">
            <v>3044315</v>
          </cell>
          <cell r="AO59">
            <v>3026430</v>
          </cell>
        </row>
        <row r="60">
          <cell r="AH60">
            <v>2092754</v>
          </cell>
          <cell r="AI60">
            <v>2074112</v>
          </cell>
          <cell r="AJ60">
            <v>2057044</v>
          </cell>
          <cell r="AM60">
            <v>1999741</v>
          </cell>
          <cell r="AN60">
            <v>1985809</v>
          </cell>
          <cell r="AO60">
            <v>1975355</v>
          </cell>
        </row>
        <row r="61">
          <cell r="AH61">
            <v>170869</v>
          </cell>
          <cell r="AI61">
            <v>168242</v>
          </cell>
          <cell r="AJ61">
            <v>165937</v>
          </cell>
          <cell r="AM61">
            <v>159355</v>
          </cell>
          <cell r="AN61">
            <v>157956</v>
          </cell>
          <cell r="AO61">
            <v>155916</v>
          </cell>
        </row>
        <row r="62">
          <cell r="AH62">
            <v>100132</v>
          </cell>
          <cell r="AI62">
            <v>98315</v>
          </cell>
          <cell r="AJ62">
            <v>96837</v>
          </cell>
          <cell r="AM62">
            <v>92223</v>
          </cell>
          <cell r="AN62">
            <v>91169</v>
          </cell>
          <cell r="AO62">
            <v>89515</v>
          </cell>
        </row>
        <row r="63">
          <cell r="AH63">
            <v>69530</v>
          </cell>
          <cell r="AI63">
            <v>69494</v>
          </cell>
          <cell r="AJ63">
            <v>67944</v>
          </cell>
          <cell r="AM63">
            <v>70507</v>
          </cell>
          <cell r="AN63">
            <v>72411</v>
          </cell>
          <cell r="AO63">
            <v>74755</v>
          </cell>
        </row>
      </sheetData>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ensus.gov/" TargetMode="External"/><Relationship Id="rId3" Type="http://schemas.openxmlformats.org/officeDocument/2006/relationships/hyperlink" Target="http://www.census.gov/" TargetMode="External"/><Relationship Id="rId7" Type="http://schemas.openxmlformats.org/officeDocument/2006/relationships/hyperlink" Target="http://www.census.gov/" TargetMode="External"/><Relationship Id="rId2" Type="http://schemas.openxmlformats.org/officeDocument/2006/relationships/hyperlink" Target="http://www.census.gov/" TargetMode="External"/><Relationship Id="rId1" Type="http://schemas.openxmlformats.org/officeDocument/2006/relationships/hyperlink" Target="http://www.census.gov/" TargetMode="External"/><Relationship Id="rId6" Type="http://schemas.openxmlformats.org/officeDocument/2006/relationships/hyperlink" Target="http://www.census.gov/" TargetMode="External"/><Relationship Id="rId11" Type="http://schemas.openxmlformats.org/officeDocument/2006/relationships/printerSettings" Target="../printerSettings/printerSettings2.bin"/><Relationship Id="rId5" Type="http://schemas.openxmlformats.org/officeDocument/2006/relationships/hyperlink" Target="http://www.census.gov/" TargetMode="External"/><Relationship Id="rId10" Type="http://schemas.openxmlformats.org/officeDocument/2006/relationships/hyperlink" Target="http://www.census.gov/" TargetMode="External"/><Relationship Id="rId4" Type="http://schemas.openxmlformats.org/officeDocument/2006/relationships/hyperlink" Target="http://www.census.gov/" TargetMode="External"/><Relationship Id="rId9" Type="http://schemas.openxmlformats.org/officeDocument/2006/relationships/hyperlink" Target="http://www.census.gov/"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71"/>
  <sheetViews>
    <sheetView showGridLines="0" tabSelected="1" view="pageBreakPreview" topLeftCell="A31" zoomScale="90" zoomScaleNormal="100" zoomScaleSheetLayoutView="90" workbookViewId="0">
      <selection activeCell="B70" sqref="B70:K70"/>
    </sheetView>
  </sheetViews>
  <sheetFormatPr defaultColWidth="12.5" defaultRowHeight="19.5" customHeight="1" x14ac:dyDescent="0.2"/>
  <cols>
    <col min="1" max="1" width="9.6640625" style="11" customWidth="1"/>
    <col min="2" max="2" width="15.1640625" style="11" customWidth="1"/>
    <col min="3" max="3" width="9.5" style="11" customWidth="1"/>
    <col min="4" max="4" width="7.1640625" style="11" customWidth="1"/>
    <col min="5" max="5" width="8.33203125" style="11" customWidth="1"/>
    <col min="6" max="6" width="14.33203125" style="27" customWidth="1"/>
    <col min="7" max="7" width="7.5" style="11" customWidth="1"/>
    <col min="8" max="8" width="15.1640625" style="11" customWidth="1"/>
    <col min="9" max="9" width="8" style="11" customWidth="1"/>
    <col min="10" max="10" width="7" style="11" customWidth="1"/>
    <col min="11" max="11" width="14.33203125" style="11" customWidth="1"/>
    <col min="12" max="16384" width="12.5" style="11"/>
  </cols>
  <sheetData>
    <row r="1" spans="1:12" ht="12.75" x14ac:dyDescent="0.2">
      <c r="A1" s="8" t="s">
        <v>180</v>
      </c>
      <c r="B1" s="8"/>
      <c r="C1" s="8"/>
      <c r="D1" s="8"/>
      <c r="E1" s="8"/>
      <c r="F1" s="25"/>
    </row>
    <row r="2" spans="1:12" ht="12.75" x14ac:dyDescent="0.2">
      <c r="A2" s="11" t="s">
        <v>84</v>
      </c>
      <c r="B2" s="9"/>
      <c r="C2" s="9"/>
      <c r="D2" s="9"/>
      <c r="E2" s="9"/>
      <c r="F2" s="26"/>
      <c r="H2" s="110"/>
    </row>
    <row r="3" spans="1:12" ht="12.75" x14ac:dyDescent="0.2">
      <c r="A3" s="10"/>
      <c r="B3" s="9"/>
      <c r="C3" s="9"/>
      <c r="D3" s="9"/>
      <c r="E3" s="9"/>
      <c r="F3" s="26"/>
    </row>
    <row r="4" spans="1:12" ht="14.25" x14ac:dyDescent="0.2">
      <c r="A4" s="12"/>
      <c r="B4" s="13"/>
      <c r="C4" s="19" t="s">
        <v>97</v>
      </c>
      <c r="D4" s="20"/>
      <c r="E4" s="20"/>
      <c r="F4" s="21"/>
      <c r="G4" s="200" t="s">
        <v>144</v>
      </c>
      <c r="H4" s="201"/>
      <c r="I4" s="201"/>
      <c r="J4" s="201"/>
      <c r="K4" s="201"/>
    </row>
    <row r="5" spans="1:12" ht="57.75" customHeight="1" x14ac:dyDescent="0.2">
      <c r="A5" s="14"/>
      <c r="B5" s="9"/>
      <c r="C5" s="9"/>
      <c r="D5" s="22" t="s">
        <v>96</v>
      </c>
      <c r="E5" s="15"/>
      <c r="F5" s="30" t="s">
        <v>145</v>
      </c>
      <c r="G5" s="273" t="s">
        <v>135</v>
      </c>
      <c r="H5" s="16" t="s">
        <v>136</v>
      </c>
      <c r="I5" s="22" t="s">
        <v>96</v>
      </c>
      <c r="J5" s="15"/>
      <c r="K5" s="286" t="s">
        <v>195</v>
      </c>
    </row>
    <row r="6" spans="1:12" s="18" customFormat="1" ht="18" customHeight="1" x14ac:dyDescent="0.2">
      <c r="A6" s="17"/>
      <c r="B6" s="17"/>
      <c r="C6" s="340">
        <v>2015</v>
      </c>
      <c r="D6" s="341">
        <v>2010</v>
      </c>
      <c r="E6" s="342">
        <v>2015</v>
      </c>
      <c r="F6" s="343" t="s">
        <v>209</v>
      </c>
      <c r="G6" s="344">
        <v>2015</v>
      </c>
      <c r="H6" s="345" t="s">
        <v>137</v>
      </c>
      <c r="I6" s="341">
        <v>2010</v>
      </c>
      <c r="J6" s="342">
        <v>2015</v>
      </c>
      <c r="K6" s="343" t="s">
        <v>209</v>
      </c>
    </row>
    <row r="7" spans="1:12" s="18" customFormat="1" ht="12.75" x14ac:dyDescent="0.2">
      <c r="A7" s="107" t="s">
        <v>155</v>
      </c>
      <c r="B7" s="107"/>
      <c r="C7" s="122">
        <f>+'Overall Poverty Rates'!BN6</f>
        <v>14.4</v>
      </c>
      <c r="D7" s="117"/>
      <c r="E7" s="107"/>
      <c r="F7" s="127">
        <f>+'Overall Poverty Rates'!BN6-'Overall Poverty Rates'!BF6</f>
        <v>0.20000000000000107</v>
      </c>
      <c r="G7" s="242">
        <f>+'Children in Poverty'!BB4</f>
        <v>20.7</v>
      </c>
      <c r="H7" s="107">
        <f>+'Children in Poverty'!BT4</f>
        <v>15244537.977</v>
      </c>
      <c r="I7" s="117"/>
      <c r="J7" s="107"/>
      <c r="K7" s="164">
        <f>+'Children in Poverty'!BT4-'Children in Poverty'!BW4</f>
        <v>-765190.43100000173</v>
      </c>
    </row>
    <row r="8" spans="1:12" s="18" customFormat="1" ht="14.25" x14ac:dyDescent="0.2">
      <c r="A8" s="108" t="s">
        <v>176</v>
      </c>
      <c r="B8" s="108"/>
      <c r="C8" s="123">
        <f>+'Overall Poverty Rates'!BN7</f>
        <v>16.399999999999999</v>
      </c>
      <c r="D8" s="119"/>
      <c r="E8" s="108"/>
      <c r="F8" s="132">
        <f>+'Overall Poverty Rates'!BN7-'Overall Poverty Rates'!BF7</f>
        <v>0.29999999999999716</v>
      </c>
      <c r="G8" s="128">
        <f>+'Children in Poverty'!BB5</f>
        <v>24.1</v>
      </c>
      <c r="H8" s="108">
        <f>+'Children in Poverty'!BT5</f>
        <v>6778586.2740000002</v>
      </c>
      <c r="I8" s="119"/>
      <c r="J8" s="108"/>
      <c r="K8" s="119">
        <f>+'Children in Poverty'!BT5-'Children in Poverty'!BW5</f>
        <v>-311798.36600000039</v>
      </c>
      <c r="L8" s="57"/>
    </row>
    <row r="9" spans="1:12" s="18" customFormat="1" ht="12.75" x14ac:dyDescent="0.2">
      <c r="A9" s="108" t="s">
        <v>164</v>
      </c>
      <c r="B9" s="108"/>
      <c r="C9" s="123">
        <f>(C8/$C$7)*100</f>
        <v>113.88888888888889</v>
      </c>
      <c r="D9" s="119"/>
      <c r="E9" s="108"/>
      <c r="F9" s="132"/>
      <c r="G9" s="128">
        <f>(G8/$G$7)*100</f>
        <v>116.42512077294687</v>
      </c>
      <c r="H9" s="165">
        <f>(H8/$H$7)*100</f>
        <v>44.465672126154985</v>
      </c>
      <c r="I9" s="119"/>
      <c r="J9" s="108"/>
      <c r="K9" s="128">
        <f>(K8/$K$7)*100</f>
        <v>40.747813010745773</v>
      </c>
      <c r="L9" s="57"/>
    </row>
    <row r="10" spans="1:12" s="18" customFormat="1" ht="12.75" x14ac:dyDescent="0.2">
      <c r="A10" s="109" t="s">
        <v>3</v>
      </c>
      <c r="B10" s="109"/>
      <c r="C10" s="124">
        <f>+'Overall Poverty Rates'!BN15</f>
        <v>17.5</v>
      </c>
      <c r="D10" s="114">
        <f>RANK('Overall Poverty Rates'!BF15,'Overall Poverty Rates'!$BF$15:$BF$65)</f>
        <v>10</v>
      </c>
      <c r="E10" s="109">
        <f>RANK('Overall Poverty Rates'!BN15,'Overall Poverty Rates'!$BN$15:$BN$65)</f>
        <v>10</v>
      </c>
      <c r="F10" s="133">
        <f>+'Overall Poverty Rates'!BN15-'Overall Poverty Rates'!BF15</f>
        <v>1.3999999999999986</v>
      </c>
      <c r="G10" s="129">
        <f>+'Children in Poverty'!BB13</f>
        <v>26.6</v>
      </c>
      <c r="H10" s="109">
        <f>+'Children in Poverty'!BT13</f>
        <v>293529.93599999999</v>
      </c>
      <c r="I10" s="114">
        <f>RANK('Children in Poverty'!AM13,'Children in Poverty'!$AM$13:$AM$63)</f>
        <v>4</v>
      </c>
      <c r="J10" s="109">
        <f>RANK('Children in Poverty'!BB13,'Children in Poverty'!$BB$13:$BB$63)</f>
        <v>5</v>
      </c>
      <c r="K10" s="114">
        <f>+'Children in Poverty'!BT13-'Children in Poverty'!BW13</f>
        <v>-19624.934999999998</v>
      </c>
      <c r="L10" s="57"/>
    </row>
    <row r="11" spans="1:12" s="18" customFormat="1" ht="12.75" x14ac:dyDescent="0.2">
      <c r="A11" s="109" t="s">
        <v>6</v>
      </c>
      <c r="B11" s="109"/>
      <c r="C11" s="124">
        <f>+'Overall Poverty Rates'!BN16</f>
        <v>16.100000000000001</v>
      </c>
      <c r="D11" s="114">
        <f>RANK('Overall Poverty Rates'!BF16,'Overall Poverty Rates'!$BF$15:$BF$65)</f>
        <v>9</v>
      </c>
      <c r="E11" s="109">
        <f>RANK('Overall Poverty Rates'!BN16,'Overall Poverty Rates'!$BN$15:$BN$65)</f>
        <v>12</v>
      </c>
      <c r="F11" s="133">
        <f>+'Overall Poverty Rates'!BN16-'Overall Poverty Rates'!BF16</f>
        <v>-0.39999999999999858</v>
      </c>
      <c r="G11" s="129">
        <f>+'Children in Poverty'!BB14</f>
        <v>27.200000000000003</v>
      </c>
      <c r="H11" s="109">
        <f>+'Children in Poverty'!BT14</f>
        <v>191841.6</v>
      </c>
      <c r="I11" s="114">
        <f>RANK('Children in Poverty'!AM14,'Children in Poverty'!$AM$13:$AM$63)</f>
        <v>5</v>
      </c>
      <c r="J11" s="109">
        <f>RANK('Children in Poverty'!BB14,'Children in Poverty'!$BB$13:$BB$63)</f>
        <v>4</v>
      </c>
      <c r="K11" s="114">
        <f>+'Children in Poverty'!BT14-'Children in Poverty'!BW14</f>
        <v>-4655.7719999999972</v>
      </c>
      <c r="L11" s="57"/>
    </row>
    <row r="12" spans="1:12" s="18" customFormat="1" ht="12.75" x14ac:dyDescent="0.2">
      <c r="A12" s="109" t="s">
        <v>10</v>
      </c>
      <c r="B12" s="109"/>
      <c r="C12" s="124">
        <f>+'Overall Poverty Rates'!BN17</f>
        <v>11.1</v>
      </c>
      <c r="D12" s="114">
        <f>RANK('Overall Poverty Rates'!BF17,'Overall Poverty Rates'!$BF$15:$BF$65)</f>
        <v>36</v>
      </c>
      <c r="E12" s="109">
        <f>RANK('Overall Poverty Rates'!BN17,'Overall Poverty Rates'!$BN$15:$BN$65)</f>
        <v>37</v>
      </c>
      <c r="F12" s="133">
        <f>+'Overall Poverty Rates'!BN17-'Overall Poverty Rates'!BF17</f>
        <v>-0.20000000000000107</v>
      </c>
      <c r="G12" s="129">
        <f>+'Children in Poverty'!BB15</f>
        <v>19.400000000000002</v>
      </c>
      <c r="H12" s="109">
        <f>+'Children in Poverty'!BT15</f>
        <v>39650.884000000005</v>
      </c>
      <c r="I12" s="114">
        <f>RANK('Children in Poverty'!AM15,'Children in Poverty'!$AM$13:$AM$63)</f>
        <v>35</v>
      </c>
      <c r="J12" s="109">
        <f>RANK('Children in Poverty'!BB15,'Children in Poverty'!$BB$13:$BB$63)</f>
        <v>25</v>
      </c>
      <c r="K12" s="114">
        <f>+'Children in Poverty'!BT15-'Children in Poverty'!BW15</f>
        <v>2459.3660000000018</v>
      </c>
      <c r="L12" s="57"/>
    </row>
    <row r="13" spans="1:12" s="18" customFormat="1" ht="12.75" x14ac:dyDescent="0.2">
      <c r="A13" s="109" t="s">
        <v>11</v>
      </c>
      <c r="B13" s="109"/>
      <c r="C13" s="124">
        <f>+'Overall Poverty Rates'!BN18</f>
        <v>15.9</v>
      </c>
      <c r="D13" s="114">
        <f>RANK('Overall Poverty Rates'!BF18,'Overall Poverty Rates'!$BF$15:$BF$65)</f>
        <v>18</v>
      </c>
      <c r="E13" s="109">
        <f>RANK('Overall Poverty Rates'!BN18,'Overall Poverty Rates'!$BN$15:$BN$65)</f>
        <v>14</v>
      </c>
      <c r="F13" s="133">
        <f>+'Overall Poverty Rates'!BN18-'Overall Poverty Rates'!BF18</f>
        <v>1.3000000000000007</v>
      </c>
      <c r="G13" s="129">
        <f>+'Children in Poverty'!BB16</f>
        <v>23.1</v>
      </c>
      <c r="H13" s="109">
        <f>+'Children in Poverty'!BT16</f>
        <v>948284.799</v>
      </c>
      <c r="I13" s="114">
        <f>RANK('Children in Poverty'!AM16,'Children in Poverty'!$AM$13:$AM$63)</f>
        <v>16</v>
      </c>
      <c r="J13" s="109">
        <f>RANK('Children in Poverty'!BB16,'Children in Poverty'!$BB$13:$BB$63)</f>
        <v>14</v>
      </c>
      <c r="K13" s="114">
        <f>+'Children in Poverty'!BT16-'Children in Poverty'!BW16</f>
        <v>8394.7790000000969</v>
      </c>
      <c r="L13" s="57"/>
    </row>
    <row r="14" spans="1:12" s="18" customFormat="1" ht="12.75" x14ac:dyDescent="0.2">
      <c r="A14" s="108" t="s">
        <v>12</v>
      </c>
      <c r="B14" s="108"/>
      <c r="C14" s="123">
        <f>+'Overall Poverty Rates'!BN19</f>
        <v>17.8</v>
      </c>
      <c r="D14" s="119">
        <f>RANK('Overall Poverty Rates'!BF19,'Overall Poverty Rates'!$BF$15:$BF$65)</f>
        <v>6</v>
      </c>
      <c r="E14" s="108">
        <f>RANK('Overall Poverty Rates'!BN19,'Overall Poverty Rates'!$BN$15:$BN$65)</f>
        <v>8</v>
      </c>
      <c r="F14" s="132">
        <f>+'Overall Poverty Rates'!BN19-'Overall Poverty Rates'!BF19</f>
        <v>0.30000000000000071</v>
      </c>
      <c r="G14" s="128">
        <f>+'Children in Poverty'!BB17</f>
        <v>24.5</v>
      </c>
      <c r="H14" s="108">
        <f>+'Children in Poverty'!BT17</f>
        <v>613522.14</v>
      </c>
      <c r="I14" s="119">
        <f>RANK('Children in Poverty'!AM17,'Children in Poverty'!$AM$13:$AM$63)</f>
        <v>13</v>
      </c>
      <c r="J14" s="108">
        <f>RANK('Children in Poverty'!BB17,'Children in Poverty'!$BB$13:$BB$63)</f>
        <v>10</v>
      </c>
      <c r="K14" s="119">
        <f>+'Children in Poverty'!BT17-'Children in Poverty'!BW17</f>
        <v>-4217.091999999946</v>
      </c>
      <c r="L14" s="57"/>
    </row>
    <row r="15" spans="1:12" s="18" customFormat="1" ht="12.75" x14ac:dyDescent="0.2">
      <c r="A15" s="108" t="s">
        <v>19</v>
      </c>
      <c r="B15" s="108"/>
      <c r="C15" s="123">
        <f>+'Overall Poverty Rates'!BN20</f>
        <v>20.5</v>
      </c>
      <c r="D15" s="119">
        <f>RANK('Overall Poverty Rates'!BF20,'Overall Poverty Rates'!$BF$15:$BF$65)</f>
        <v>7</v>
      </c>
      <c r="E15" s="108">
        <f>RANK('Overall Poverty Rates'!BN20,'Overall Poverty Rates'!$BN$15:$BN$65)</f>
        <v>3</v>
      </c>
      <c r="F15" s="132">
        <f>+'Overall Poverty Rates'!BN20-'Overall Poverty Rates'!BF20</f>
        <v>3.1999999999999993</v>
      </c>
      <c r="G15" s="128">
        <f>+'Children in Poverty'!BB18</f>
        <v>25.900000000000002</v>
      </c>
      <c r="H15" s="108">
        <f>+'Children in Poverty'!BT18</f>
        <v>262021.753</v>
      </c>
      <c r="I15" s="119">
        <f>RANK('Children in Poverty'!AM18,'Children in Poverty'!$AM$13:$AM$63)</f>
        <v>7</v>
      </c>
      <c r="J15" s="108">
        <f>RANK('Children in Poverty'!BB18,'Children in Poverty'!$BB$13:$BB$63)</f>
        <v>6</v>
      </c>
      <c r="K15" s="119">
        <f>+'Children in Poverty'!BT18-'Children in Poverty'!BW18</f>
        <v>-7205.8239999999932</v>
      </c>
      <c r="L15" s="57"/>
    </row>
    <row r="16" spans="1:12" s="18" customFormat="1" ht="12.75" x14ac:dyDescent="0.2">
      <c r="A16" s="108" t="s">
        <v>20</v>
      </c>
      <c r="B16" s="108"/>
      <c r="C16" s="123">
        <f>+'Overall Poverty Rates'!BN21</f>
        <v>21</v>
      </c>
      <c r="D16" s="119">
        <f>RANK('Overall Poverty Rates'!BF21,'Overall Poverty Rates'!$BF$15:$BF$65)</f>
        <v>5</v>
      </c>
      <c r="E16" s="108">
        <f>RANK('Overall Poverty Rates'!BN21,'Overall Poverty Rates'!$BN$15:$BN$65)</f>
        <v>2</v>
      </c>
      <c r="F16" s="132">
        <f>+'Overall Poverty Rates'!BN21-'Overall Poverty Rates'!BF21</f>
        <v>3</v>
      </c>
      <c r="G16" s="128">
        <f>+'Children in Poverty'!BB19</f>
        <v>28.4</v>
      </c>
      <c r="H16" s="108">
        <f>+'Children in Poverty'!BT19</f>
        <v>316606.89199999999</v>
      </c>
      <c r="I16" s="119">
        <f>RANK('Children in Poverty'!AM19,'Children in Poverty'!$AM$13:$AM$63)</f>
        <v>6</v>
      </c>
      <c r="J16" s="108">
        <f>RANK('Children in Poverty'!BB19,'Children in Poverty'!$BB$13:$BB$63)</f>
        <v>3</v>
      </c>
      <c r="K16" s="119">
        <f>+'Children in Poverty'!BT19-'Children in Poverty'!BW19</f>
        <v>11235.643999999971</v>
      </c>
      <c r="L16" s="57"/>
    </row>
    <row r="17" spans="1:12" s="18" customFormat="1" ht="12.75" x14ac:dyDescent="0.2">
      <c r="A17" s="108" t="s">
        <v>22</v>
      </c>
      <c r="B17" s="108"/>
      <c r="C17" s="123">
        <f>+'Overall Poverty Rates'!BN22</f>
        <v>10</v>
      </c>
      <c r="D17" s="119">
        <f>RANK('Overall Poverty Rates'!BF22,'Overall Poverty Rates'!$BF$15:$BF$65)</f>
        <v>46</v>
      </c>
      <c r="E17" s="108">
        <f>RANK('Overall Poverty Rates'!BN22,'Overall Poverty Rates'!$BN$15:$BN$65)</f>
        <v>47</v>
      </c>
      <c r="F17" s="132">
        <f>+'Overall Poverty Rates'!BN22-'Overall Poverty Rates'!BF22</f>
        <v>0.30000000000000071</v>
      </c>
      <c r="G17" s="128">
        <f>+'Children in Poverty'!BB20</f>
        <v>13.200000000000001</v>
      </c>
      <c r="H17" s="108">
        <f>+'Children in Poverty'!BT20</f>
        <v>177965.83199999999</v>
      </c>
      <c r="I17" s="119">
        <f>RANK('Children in Poverty'!AM20,'Children in Poverty'!$AM$13:$AM$63)</f>
        <v>48</v>
      </c>
      <c r="J17" s="108">
        <f>RANK('Children in Poverty'!BB20,'Children in Poverty'!$BB$13:$BB$63)</f>
        <v>46</v>
      </c>
      <c r="K17" s="119">
        <f>+'Children in Poverty'!BT20-'Children in Poverty'!BW20</f>
        <v>2208.0419999999867</v>
      </c>
      <c r="L17" s="57"/>
    </row>
    <row r="18" spans="1:12" s="18" customFormat="1" ht="12.75" x14ac:dyDescent="0.2">
      <c r="A18" s="109" t="s">
        <v>26</v>
      </c>
      <c r="B18" s="109"/>
      <c r="C18" s="124">
        <f>+'Overall Poverty Rates'!BN23</f>
        <v>20.100000000000001</v>
      </c>
      <c r="D18" s="114">
        <f>RANK('Overall Poverty Rates'!BF23,'Overall Poverty Rates'!$BF$15:$BF$65)</f>
        <v>1</v>
      </c>
      <c r="E18" s="109">
        <f>RANK('Overall Poverty Rates'!BN23,'Overall Poverty Rates'!$BN$15:$BN$65)</f>
        <v>4</v>
      </c>
      <c r="F18" s="133">
        <f>+'Overall Poverty Rates'!BN23-'Overall Poverty Rates'!BF23</f>
        <v>-1.1999999999999993</v>
      </c>
      <c r="G18" s="129">
        <f>+'Children in Poverty'!BB21</f>
        <v>31.3</v>
      </c>
      <c r="H18" s="109">
        <f>+'Children in Poverty'!BT21</f>
        <v>227503.424</v>
      </c>
      <c r="I18" s="114">
        <f>RANK('Children in Poverty'!AM21,'Children in Poverty'!$AM$13:$AM$63)</f>
        <v>1</v>
      </c>
      <c r="J18" s="109">
        <f>RANK('Children in Poverty'!BB21,'Children in Poverty'!$BB$13:$BB$63)</f>
        <v>1</v>
      </c>
      <c r="K18" s="114">
        <f>+'Children in Poverty'!BT21-'Children in Poverty'!BW21</f>
        <v>-17582.651000000013</v>
      </c>
      <c r="L18" s="57"/>
    </row>
    <row r="19" spans="1:12" s="18" customFormat="1" ht="12.75" x14ac:dyDescent="0.2">
      <c r="A19" s="109" t="s">
        <v>35</v>
      </c>
      <c r="B19" s="109"/>
      <c r="C19" s="124">
        <f>+'Overall Poverty Rates'!BN24</f>
        <v>15.7</v>
      </c>
      <c r="D19" s="114">
        <f>RANK('Overall Poverty Rates'!BF24,'Overall Poverty Rates'!$BF$15:$BF$65)</f>
        <v>10</v>
      </c>
      <c r="E19" s="109">
        <f>RANK('Overall Poverty Rates'!BN24,'Overall Poverty Rates'!$BN$15:$BN$65)</f>
        <v>16</v>
      </c>
      <c r="F19" s="133">
        <f>+'Overall Poverty Rates'!BN24-'Overall Poverty Rates'!BF24</f>
        <v>-0.40000000000000213</v>
      </c>
      <c r="G19" s="129">
        <f>+'Children in Poverty'!BB22</f>
        <v>23.5</v>
      </c>
      <c r="H19" s="109">
        <f>+'Children in Poverty'!BT22</f>
        <v>538283.48</v>
      </c>
      <c r="I19" s="114">
        <f>RANK('Children in Poverty'!AM22,'Children in Poverty'!$AM$13:$AM$63)</f>
        <v>12</v>
      </c>
      <c r="J19" s="109">
        <f>RANK('Children in Poverty'!BB22,'Children in Poverty'!$BB$13:$BB$63)</f>
        <v>13</v>
      </c>
      <c r="K19" s="114">
        <f>+'Children in Poverty'!BT22-'Children in Poverty'!BW22</f>
        <v>-30006.23199999996</v>
      </c>
      <c r="L19" s="57"/>
    </row>
    <row r="20" spans="1:12" s="18" customFormat="1" ht="12.75" x14ac:dyDescent="0.2">
      <c r="A20" s="109" t="s">
        <v>38</v>
      </c>
      <c r="B20" s="109"/>
      <c r="C20" s="124">
        <f>+'Overall Poverty Rates'!BN25</f>
        <v>17.600000000000001</v>
      </c>
      <c r="D20" s="114">
        <f>RANK('Overall Poverty Rates'!BF25,'Overall Poverty Rates'!$BF$15:$BF$65)</f>
        <v>20</v>
      </c>
      <c r="E20" s="109">
        <f>RANK('Overall Poverty Rates'!BN25,'Overall Poverty Rates'!$BN$15:$BN$65)</f>
        <v>9</v>
      </c>
      <c r="F20" s="133">
        <f>+'Overall Poverty Rates'!BN25-'Overall Poverty Rates'!BF25</f>
        <v>3.3000000000000007</v>
      </c>
      <c r="G20" s="129">
        <f>+'Children in Poverty'!BB23</f>
        <v>22.2</v>
      </c>
      <c r="H20" s="109">
        <f>+'Children in Poverty'!BT23</f>
        <v>213413.26200000002</v>
      </c>
      <c r="I20" s="114">
        <f>RANK('Children in Poverty'!AM23,'Children in Poverty'!$AM$13:$AM$63)</f>
        <v>14</v>
      </c>
      <c r="J20" s="109">
        <f>RANK('Children in Poverty'!BB23,'Children in Poverty'!$BB$13:$BB$63)</f>
        <v>17</v>
      </c>
      <c r="K20" s="114">
        <f>+'Children in Poverty'!BT23-'Children in Poverty'!BW23</f>
        <v>-16663.03899999999</v>
      </c>
      <c r="L20" s="57"/>
    </row>
    <row r="21" spans="1:12" s="18" customFormat="1" ht="12.75" x14ac:dyDescent="0.2">
      <c r="A21" s="109" t="s">
        <v>42</v>
      </c>
      <c r="B21" s="109"/>
      <c r="C21" s="124">
        <f>+'Overall Poverty Rates'!BN26</f>
        <v>16.7</v>
      </c>
      <c r="D21" s="114">
        <f>RANK('Overall Poverty Rates'!BF26,'Overall Poverty Rates'!$BF$15:$BF$65)</f>
        <v>17</v>
      </c>
      <c r="E21" s="109">
        <f>RANK('Overall Poverty Rates'!BN26,'Overall Poverty Rates'!$BN$15:$BN$65)</f>
        <v>11</v>
      </c>
      <c r="F21" s="133">
        <f>+'Overall Poverty Rates'!BN26-'Overall Poverty Rates'!BF26</f>
        <v>1.7999999999999989</v>
      </c>
      <c r="G21" s="129">
        <f>+'Children in Poverty'!BB24</f>
        <v>24</v>
      </c>
      <c r="H21" s="109">
        <f>+'Children in Poverty'!BT24</f>
        <v>261981.12</v>
      </c>
      <c r="I21" s="114">
        <f>RANK('Children in Poverty'!AM24,'Children in Poverty'!$AM$13:$AM$63)</f>
        <v>8</v>
      </c>
      <c r="J21" s="109">
        <f>RANK('Children in Poverty'!BB24,'Children in Poverty'!$BB$13:$BB$63)</f>
        <v>12</v>
      </c>
      <c r="K21" s="114">
        <f>+'Children in Poverty'!BT24-'Children in Poverty'!BW24</f>
        <v>-19893.138000000035</v>
      </c>
      <c r="L21" s="57"/>
    </row>
    <row r="22" spans="1:12" s="18" customFormat="1" ht="12.75" x14ac:dyDescent="0.2">
      <c r="A22" s="325" t="s">
        <v>44</v>
      </c>
      <c r="B22" s="325"/>
      <c r="C22" s="123">
        <f>+'Overall Poverty Rates'!BN27</f>
        <v>15.8</v>
      </c>
      <c r="D22" s="119">
        <f>RANK('Overall Poverty Rates'!BF27,'Overall Poverty Rates'!$BF$15:$BF$65)</f>
        <v>10</v>
      </c>
      <c r="E22" s="108">
        <f>RANK('Overall Poverty Rates'!BN27,'Overall Poverty Rates'!$BN$15:$BN$65)</f>
        <v>15</v>
      </c>
      <c r="F22" s="132">
        <f>+'Overall Poverty Rates'!BN27-'Overall Poverty Rates'!BF27</f>
        <v>-0.30000000000000071</v>
      </c>
      <c r="G22" s="128">
        <f>+'Children in Poverty'!BB25</f>
        <v>24.2</v>
      </c>
      <c r="H22" s="108">
        <f>+'Children in Poverty'!BT25</f>
        <v>362421.86199999996</v>
      </c>
      <c r="I22" s="119">
        <f>RANK('Children in Poverty'!AM25,'Children in Poverty'!$AM$13:$AM$63)</f>
        <v>9</v>
      </c>
      <c r="J22" s="108">
        <f>RANK('Children in Poverty'!BB25,'Children in Poverty'!$BB$13:$BB$63)</f>
        <v>11</v>
      </c>
      <c r="K22" s="119">
        <f>+'Children in Poverty'!BT25-'Children in Poverty'!BW25</f>
        <v>-21816.26800000004</v>
      </c>
      <c r="L22" s="57"/>
    </row>
    <row r="23" spans="1:12" s="18" customFormat="1" ht="12.75" x14ac:dyDescent="0.2">
      <c r="A23" s="325" t="s">
        <v>45</v>
      </c>
      <c r="B23" s="325"/>
      <c r="C23" s="123">
        <f>+'Overall Poverty Rates'!BN28</f>
        <v>16</v>
      </c>
      <c r="D23" s="119">
        <f>RANK('Overall Poverty Rates'!BF28,'Overall Poverty Rates'!$BF$15:$BF$65)</f>
        <v>8</v>
      </c>
      <c r="E23" s="108">
        <f>RANK('Overall Poverty Rates'!BN28,'Overall Poverty Rates'!$BN$15:$BN$65)</f>
        <v>13</v>
      </c>
      <c r="F23" s="132">
        <f>+'Overall Poverty Rates'!BN28-'Overall Poverty Rates'!BF28</f>
        <v>-1.1999999999999993</v>
      </c>
      <c r="G23" s="128">
        <f>+'Children in Poverty'!BB26</f>
        <v>23</v>
      </c>
      <c r="H23" s="108">
        <f>+'Children in Poverty'!BT26</f>
        <v>1658707.33</v>
      </c>
      <c r="I23" s="119">
        <f>RANK('Children in Poverty'!AM26,'Children in Poverty'!$AM$13:$AM$63)</f>
        <v>9</v>
      </c>
      <c r="J23" s="108">
        <f>RANK('Children in Poverty'!BB26,'Children in Poverty'!$BB$13:$BB$63)</f>
        <v>15</v>
      </c>
      <c r="K23" s="119">
        <f>+'Children in Poverty'!BT26-'Children in Poverty'!BW26</f>
        <v>-109199.26799999992</v>
      </c>
      <c r="L23" s="57"/>
    </row>
    <row r="24" spans="1:12" s="18" customFormat="1" ht="12.75" x14ac:dyDescent="0.2">
      <c r="A24" s="325" t="s">
        <v>48</v>
      </c>
      <c r="B24" s="325"/>
      <c r="C24" s="326">
        <f>+'Overall Poverty Rates'!BN29</f>
        <v>10.3</v>
      </c>
      <c r="D24" s="119">
        <f>RANK('Overall Poverty Rates'!BF29,'Overall Poverty Rates'!$BF$15:$BF$65)</f>
        <v>40</v>
      </c>
      <c r="E24" s="325">
        <f>RANK('Overall Poverty Rates'!BN29,'Overall Poverty Rates'!$BN$15:$BN$65)</f>
        <v>44</v>
      </c>
      <c r="F24" s="132">
        <f>+'Overall Poverty Rates'!BN29-'Overall Poverty Rates'!BF29</f>
        <v>-0.29999999999999893</v>
      </c>
      <c r="G24" s="128">
        <f>+'Children in Poverty'!BB27</f>
        <v>14.799999999999999</v>
      </c>
      <c r="H24" s="108">
        <f>+'Children in Poverty'!BT27</f>
        <v>276822.45600000001</v>
      </c>
      <c r="I24" s="119">
        <f>RANK('Children in Poverty'!AM27,'Children in Poverty'!$AM$13:$AM$63)</f>
        <v>43</v>
      </c>
      <c r="J24" s="325">
        <f>RANK('Children in Poverty'!BB27,'Children in Poverty'!$BB$13:$BB$63)</f>
        <v>39</v>
      </c>
      <c r="K24" s="119">
        <f>+'Children in Poverty'!BT27-'Children in Poverty'!BW27</f>
        <v>7843.8310000000056</v>
      </c>
      <c r="L24" s="57"/>
    </row>
    <row r="25" spans="1:12" s="18" customFormat="1" ht="12.75" x14ac:dyDescent="0.2">
      <c r="A25" s="107" t="s">
        <v>50</v>
      </c>
      <c r="B25" s="107"/>
      <c r="C25" s="122">
        <f>+'Overall Poverty Rates'!BN30</f>
        <v>18.3</v>
      </c>
      <c r="D25" s="117">
        <f>RANK('Overall Poverty Rates'!BF30,'Overall Poverty Rates'!$BF$15:$BF$65)</f>
        <v>13</v>
      </c>
      <c r="E25" s="107">
        <f>RANK('Overall Poverty Rates'!BN30,'Overall Poverty Rates'!$BN$15:$BN$65)</f>
        <v>7</v>
      </c>
      <c r="F25" s="127">
        <f>+'Overall Poverty Rates'!BN30-'Overall Poverty Rates'!BF30</f>
        <v>2.6000000000000014</v>
      </c>
      <c r="G25" s="126">
        <f>+'Children in Poverty'!BB28</f>
        <v>25.2</v>
      </c>
      <c r="H25" s="347">
        <f>+'Children in Poverty'!BT28</f>
        <v>95658.191999999995</v>
      </c>
      <c r="I25" s="117">
        <f>RANK('Children in Poverty'!AM28,'Children in Poverty'!$AM$13:$AM$63)</f>
        <v>11</v>
      </c>
      <c r="J25" s="107">
        <f>RANK('Children in Poverty'!BB28,'Children in Poverty'!$BB$13:$BB$63)</f>
        <v>8</v>
      </c>
      <c r="K25" s="117">
        <f>+'Children in Poverty'!BT28-'Children in Poverty'!BW28</f>
        <v>-3083.9279999999999</v>
      </c>
      <c r="L25" s="57"/>
    </row>
    <row r="26" spans="1:12" s="18" customFormat="1" ht="14.25" x14ac:dyDescent="0.2">
      <c r="A26" s="108" t="s">
        <v>177</v>
      </c>
      <c r="B26" s="108"/>
      <c r="C26" s="123">
        <f>+'Overall Poverty Rates'!BN9</f>
        <v>11.9</v>
      </c>
      <c r="D26" s="119"/>
      <c r="E26" s="108"/>
      <c r="F26" s="132">
        <f>+'Overall Poverty Rates'!BN9-'Overall Poverty Rates'!BF9</f>
        <v>-0.79999999999999893</v>
      </c>
      <c r="G26" s="128">
        <f>+'Children in Poverty'!BB7</f>
        <v>17.8</v>
      </c>
      <c r="H26" s="108">
        <f>+'Children in Poverty'!BT7</f>
        <v>3177183.9440000001</v>
      </c>
      <c r="I26" s="119"/>
      <c r="J26" s="108"/>
      <c r="K26" s="119">
        <f>+'Children in Poverty'!BT7-'Children in Poverty'!BW7</f>
        <v>-227639.04600000009</v>
      </c>
      <c r="L26" s="57"/>
    </row>
    <row r="27" spans="1:12" ht="12.75" x14ac:dyDescent="0.2">
      <c r="A27" s="108" t="s">
        <v>164</v>
      </c>
      <c r="B27" s="108"/>
      <c r="C27" s="123">
        <f>(C26/$C$7)*100</f>
        <v>82.638888888888886</v>
      </c>
      <c r="D27" s="119"/>
      <c r="E27" s="108"/>
      <c r="F27" s="132"/>
      <c r="G27" s="128">
        <f>(G26/$G$7)*100</f>
        <v>85.990338164251213</v>
      </c>
      <c r="H27" s="165">
        <f>(H26/$H$7)*100</f>
        <v>20.841457765355273</v>
      </c>
      <c r="I27" s="119"/>
      <c r="J27" s="108"/>
      <c r="K27" s="128">
        <f>(K26/$K$7)*100</f>
        <v>29.749332555362233</v>
      </c>
    </row>
    <row r="28" spans="1:12" ht="12.75" x14ac:dyDescent="0.2">
      <c r="A28" s="109" t="s">
        <v>4</v>
      </c>
      <c r="B28" s="109"/>
      <c r="C28" s="124">
        <f>+'Overall Poverty Rates'!BN31</f>
        <v>10.199999999999999</v>
      </c>
      <c r="D28" s="114">
        <f>RANK('Overall Poverty Rates'!BF31,'Overall Poverty Rates'!$BF$15:$BF$65)</f>
        <v>39</v>
      </c>
      <c r="E28" s="109">
        <f>RANK('Overall Poverty Rates'!BN31,'Overall Poverty Rates'!$BN$15:$BN$65)</f>
        <v>46</v>
      </c>
      <c r="F28" s="133">
        <f>+'Overall Poverty Rates'!BN31-'Overall Poverty Rates'!BF31</f>
        <v>-0.60000000000000142</v>
      </c>
      <c r="G28" s="129">
        <f>+'Children in Poverty'!BB29</f>
        <v>15.2</v>
      </c>
      <c r="H28" s="109">
        <f>+'Children in Poverty'!BT29</f>
        <v>28312.432000000001</v>
      </c>
      <c r="I28" s="114">
        <f>RANK('Children in Poverty'!AM29,'Children in Poverty'!$AM$13:$AM$63)</f>
        <v>49</v>
      </c>
      <c r="J28" s="109">
        <f>RANK('Children in Poverty'!BB29,'Children in Poverty'!$BB$13:$BB$63)</f>
        <v>38</v>
      </c>
      <c r="K28" s="114">
        <f>+'Children in Poverty'!BT29-'Children in Poverty'!BW29</f>
        <v>4073.0740000000005</v>
      </c>
    </row>
    <row r="29" spans="1:12" ht="12.75" x14ac:dyDescent="0.2">
      <c r="A29" s="109" t="s">
        <v>5</v>
      </c>
      <c r="B29" s="109"/>
      <c r="C29" s="124">
        <f>+'Overall Poverty Rates'!BN32</f>
        <v>18.7</v>
      </c>
      <c r="D29" s="114">
        <f>RANK('Overall Poverty Rates'!BF32,'Overall Poverty Rates'!$BF$15:$BF$65)</f>
        <v>2</v>
      </c>
      <c r="E29" s="109">
        <f>RANK('Overall Poverty Rates'!BN32,'Overall Poverty Rates'!$BN$15:$BN$65)</f>
        <v>6</v>
      </c>
      <c r="F29" s="133">
        <f>+'Overall Poverty Rates'!BN32-'Overall Poverty Rates'!BF32</f>
        <v>-0.5</v>
      </c>
      <c r="G29" s="129">
        <f>+'Children in Poverty'!BB30</f>
        <v>24.7</v>
      </c>
      <c r="H29" s="109">
        <f>+'Children in Poverty'!BT30</f>
        <v>400843.95</v>
      </c>
      <c r="I29" s="114">
        <f>RANK('Children in Poverty'!AM30,'Children in Poverty'!$AM$13:$AM$63)</f>
        <v>15</v>
      </c>
      <c r="J29" s="109">
        <f>RANK('Children in Poverty'!BB30,'Children in Poverty'!$BB$13:$BB$63)</f>
        <v>9</v>
      </c>
      <c r="K29" s="114">
        <f>+'Children in Poverty'!BT30-'Children in Poverty'!BW30</f>
        <v>3474.5780000000377</v>
      </c>
    </row>
    <row r="30" spans="1:12" ht="12.75" x14ac:dyDescent="0.2">
      <c r="A30" s="109" t="s">
        <v>7</v>
      </c>
      <c r="B30" s="109"/>
      <c r="C30" s="124">
        <f>+'Overall Poverty Rates'!BN33</f>
        <v>14.9</v>
      </c>
      <c r="D30" s="114">
        <f>RANK('Overall Poverty Rates'!BF33,'Overall Poverty Rates'!$BF$15:$BF$65)</f>
        <v>15</v>
      </c>
      <c r="E30" s="109">
        <f>RANK('Overall Poverty Rates'!BN33,'Overall Poverty Rates'!$BN$15:$BN$65)</f>
        <v>18</v>
      </c>
      <c r="F30" s="133">
        <f>+'Overall Poverty Rates'!BN33-'Overall Poverty Rates'!BF33</f>
        <v>-0.5</v>
      </c>
      <c r="G30" s="129">
        <f>+'Children in Poverty'!BB31</f>
        <v>21.2</v>
      </c>
      <c r="H30" s="109">
        <f>+'Children in Poverty'!BT31</f>
        <v>1933634.192</v>
      </c>
      <c r="I30" s="114">
        <f>RANK('Children in Poverty'!AM31,'Children in Poverty'!$AM$13:$AM$63)</f>
        <v>19</v>
      </c>
      <c r="J30" s="109">
        <f>RANK('Children in Poverty'!BB31,'Children in Poverty'!$BB$13:$BB$63)</f>
        <v>20</v>
      </c>
      <c r="K30" s="114">
        <f>+'Children in Poverty'!BT31-'Children in Poverty'!BW31</f>
        <v>-108866.4879999999</v>
      </c>
    </row>
    <row r="31" spans="1:12" ht="12.75" x14ac:dyDescent="0.2">
      <c r="A31" s="109" t="s">
        <v>8</v>
      </c>
      <c r="B31" s="109"/>
      <c r="C31" s="124">
        <f>+'Overall Poverty Rates'!BN34</f>
        <v>11</v>
      </c>
      <c r="D31" s="114">
        <f>RANK('Overall Poverty Rates'!BF34,'Overall Poverty Rates'!$BF$15:$BF$65)</f>
        <v>32</v>
      </c>
      <c r="E31" s="109">
        <f>RANK('Overall Poverty Rates'!BN34,'Overall Poverty Rates'!$BN$15:$BN$65)</f>
        <v>38</v>
      </c>
      <c r="F31" s="133">
        <f>+'Overall Poverty Rates'!BN34-'Overall Poverty Rates'!BF34</f>
        <v>-0.90000000000000036</v>
      </c>
      <c r="G31" s="129">
        <f>+'Children in Poverty'!BB32</f>
        <v>14.7</v>
      </c>
      <c r="H31" s="109">
        <f>+'Children in Poverty'!BT32</f>
        <v>184788.55499999999</v>
      </c>
      <c r="I31" s="114">
        <f>RANK('Children in Poverty'!AM32,'Children in Poverty'!$AM$13:$AM$63)</f>
        <v>37</v>
      </c>
      <c r="J31" s="109">
        <f>RANK('Children in Poverty'!BB32,'Children in Poverty'!$BB$13:$BB$63)</f>
        <v>42</v>
      </c>
      <c r="K31" s="114">
        <f>+'Children in Poverty'!BT32-'Children in Poverty'!BW32</f>
        <v>-28643.150999999983</v>
      </c>
    </row>
    <row r="32" spans="1:12" s="18" customFormat="1" ht="12.75" x14ac:dyDescent="0.2">
      <c r="A32" s="108" t="s">
        <v>13</v>
      </c>
      <c r="B32" s="108"/>
      <c r="C32" s="123">
        <f>+'Overall Poverty Rates'!BN35</f>
        <v>10.8</v>
      </c>
      <c r="D32" s="119">
        <f>RANK('Overall Poverty Rates'!BF35,'Overall Poverty Rates'!$BF$15:$BF$65)</f>
        <v>34</v>
      </c>
      <c r="E32" s="108">
        <f>RANK('Overall Poverty Rates'!BN35,'Overall Poverty Rates'!$BN$15:$BN$65)</f>
        <v>40</v>
      </c>
      <c r="F32" s="132">
        <f>+'Overall Poverty Rates'!BN35-'Overall Poverty Rates'!BF35</f>
        <v>-0.69999999999999929</v>
      </c>
      <c r="G32" s="128">
        <f>+'Children in Poverty'!BB33</f>
        <v>14.2</v>
      </c>
      <c r="H32" s="108">
        <f>+'Children in Poverty'!BT33</f>
        <v>44138.285999999993</v>
      </c>
      <c r="I32" s="119">
        <f>RANK('Children in Poverty'!AM33,'Children in Poverty'!$AM$13:$AM$63)</f>
        <v>47</v>
      </c>
      <c r="J32" s="108">
        <f>RANK('Children in Poverty'!BB33,'Children in Poverty'!$BB$13:$BB$63)</f>
        <v>44</v>
      </c>
      <c r="K32" s="119">
        <f>+'Children in Poverty'!BT33-'Children in Poverty'!BW33</f>
        <v>1908.4179999999906</v>
      </c>
    </row>
    <row r="33" spans="1:11" s="18" customFormat="1" ht="12.75" x14ac:dyDescent="0.2">
      <c r="A33" s="108" t="s">
        <v>14</v>
      </c>
      <c r="B33" s="108"/>
      <c r="C33" s="123">
        <f>+'Overall Poverty Rates'!BN36</f>
        <v>12.4</v>
      </c>
      <c r="D33" s="119">
        <f>RANK('Overall Poverty Rates'!BF36,'Overall Poverty Rates'!$BF$15:$BF$65)</f>
        <v>27</v>
      </c>
      <c r="E33" s="108">
        <f>RANK('Overall Poverty Rates'!BN36,'Overall Poverty Rates'!$BN$15:$BN$65)</f>
        <v>29</v>
      </c>
      <c r="F33" s="132">
        <f>+'Overall Poverty Rates'!BN36-'Overall Poverty Rates'!BF36</f>
        <v>-0.90000000000000036</v>
      </c>
      <c r="G33" s="128">
        <f>+'Children in Poverty'!BB34</f>
        <v>17.8</v>
      </c>
      <c r="H33" s="108">
        <f>+'Children in Poverty'!BT34</f>
        <v>77044.986000000004</v>
      </c>
      <c r="I33" s="119">
        <f>RANK('Children in Poverty'!AM34,'Children in Poverty'!$AM$13:$AM$63)</f>
        <v>29</v>
      </c>
      <c r="J33" s="108">
        <f>RANK('Children in Poverty'!BB34,'Children in Poverty'!$BB$13:$BB$63)</f>
        <v>31</v>
      </c>
      <c r="K33" s="119">
        <f>+'Children in Poverty'!BT34-'Children in Poverty'!BW34</f>
        <v>-4457.6039999999921</v>
      </c>
    </row>
    <row r="34" spans="1:11" s="18" customFormat="1" ht="12.75" x14ac:dyDescent="0.2">
      <c r="A34" s="108" t="s">
        <v>28</v>
      </c>
      <c r="B34" s="108"/>
      <c r="C34" s="123">
        <f>+'Overall Poverty Rates'!BN37</f>
        <v>11.5</v>
      </c>
      <c r="D34" s="119">
        <f>RANK('Overall Poverty Rates'!BF37,'Overall Poverty Rates'!$BF$15:$BF$65)</f>
        <v>25</v>
      </c>
      <c r="E34" s="108">
        <f>RANK('Overall Poverty Rates'!BN37,'Overall Poverty Rates'!$BN$15:$BN$65)</f>
        <v>34</v>
      </c>
      <c r="F34" s="132">
        <f>+'Overall Poverty Rates'!BN37-'Overall Poverty Rates'!BF37</f>
        <v>-1.9000000000000004</v>
      </c>
      <c r="G34" s="128">
        <f>+'Children in Poverty'!BB35</f>
        <v>19.400000000000002</v>
      </c>
      <c r="H34" s="108">
        <f>+'Children in Poverty'!BT35</f>
        <v>43925.48000000001</v>
      </c>
      <c r="I34" s="119">
        <f>RANK('Children in Poverty'!AM35,'Children in Poverty'!$AM$13:$AM$63)</f>
        <v>25</v>
      </c>
      <c r="J34" s="108">
        <f>RANK('Children in Poverty'!BB35,'Children in Poverty'!$BB$13:$BB$63)</f>
        <v>25</v>
      </c>
      <c r="K34" s="119">
        <f>+'Children in Poverty'!BT35-'Children in Poverty'!BW35</f>
        <v>-956.21199999999226</v>
      </c>
    </row>
    <row r="35" spans="1:11" s="18" customFormat="1" ht="12.75" x14ac:dyDescent="0.2">
      <c r="A35" s="108" t="s">
        <v>30</v>
      </c>
      <c r="B35" s="108"/>
      <c r="C35" s="123">
        <f>+'Overall Poverty Rates'!BN38</f>
        <v>14.8</v>
      </c>
      <c r="D35" s="119">
        <f>RANK('Overall Poverty Rates'!BF38,'Overall Poverty Rates'!$BF$15:$BF$65)</f>
        <v>25</v>
      </c>
      <c r="E35" s="108">
        <f>RANK('Overall Poverty Rates'!BN38,'Overall Poverty Rates'!$BN$15:$BN$65)</f>
        <v>20</v>
      </c>
      <c r="F35" s="132">
        <f>+'Overall Poverty Rates'!BN38-'Overall Poverty Rates'!BF38</f>
        <v>1.4000000000000004</v>
      </c>
      <c r="G35" s="128">
        <f>+'Children in Poverty'!BB36</f>
        <v>20.9</v>
      </c>
      <c r="H35" s="108">
        <f>+'Children in Poverty'!BT36</f>
        <v>139855.27599999998</v>
      </c>
      <c r="I35" s="119">
        <f>RANK('Children in Poverty'!AM36,'Children in Poverty'!$AM$13:$AM$63)</f>
        <v>19</v>
      </c>
      <c r="J35" s="108">
        <f>RANK('Children in Poverty'!BB36,'Children in Poverty'!$BB$13:$BB$63)</f>
        <v>21</v>
      </c>
      <c r="K35" s="119">
        <f>+'Children in Poverty'!BT36-'Children in Poverty'!BW36</f>
        <v>-6044.3240000000224</v>
      </c>
    </row>
    <row r="36" spans="1:11" ht="12.75" x14ac:dyDescent="0.2">
      <c r="A36" s="109" t="s">
        <v>33</v>
      </c>
      <c r="B36" s="109"/>
      <c r="C36" s="124">
        <f>+'Overall Poverty Rates'!BN39</f>
        <v>21.8</v>
      </c>
      <c r="D36" s="114">
        <f>RANK('Overall Poverty Rates'!BF39,'Overall Poverty Rates'!$BF$15:$BF$65)</f>
        <v>3</v>
      </c>
      <c r="E36" s="109">
        <f>RANK('Overall Poverty Rates'!BN39,'Overall Poverty Rates'!$BN$15:$BN$65)</f>
        <v>1</v>
      </c>
      <c r="F36" s="133">
        <f>+'Overall Poverty Rates'!BN39-'Overall Poverty Rates'!BF39</f>
        <v>2.6999999999999993</v>
      </c>
      <c r="G36" s="129">
        <f>+'Children in Poverty'!BB37</f>
        <v>28.599999999999998</v>
      </c>
      <c r="H36" s="109">
        <f>+'Children in Poverty'!BT37</f>
        <v>142115.68799999999</v>
      </c>
      <c r="I36" s="114">
        <f>RANK('Children in Poverty'!AM37,'Children in Poverty'!$AM$13:$AM$63)</f>
        <v>3</v>
      </c>
      <c r="J36" s="109">
        <f>RANK('Children in Poverty'!BB37,'Children in Poverty'!$BB$13:$BB$63)</f>
        <v>2</v>
      </c>
      <c r="K36" s="114">
        <f>+'Children in Poverty'!BT37-'Children in Poverty'!BW37</f>
        <v>-13513.212</v>
      </c>
    </row>
    <row r="37" spans="1:11" ht="12.75" x14ac:dyDescent="0.2">
      <c r="A37" s="109" t="s">
        <v>39</v>
      </c>
      <c r="B37" s="109"/>
      <c r="C37" s="124">
        <f>+'Overall Poverty Rates'!BN40</f>
        <v>13.4</v>
      </c>
      <c r="D37" s="114">
        <f>RANK('Overall Poverty Rates'!BF40,'Overall Poverty Rates'!$BF$15:$BF$65)</f>
        <v>30</v>
      </c>
      <c r="E37" s="109">
        <f>RANK('Overall Poverty Rates'!BN40,'Overall Poverty Rates'!$BN$15:$BN$65)</f>
        <v>22</v>
      </c>
      <c r="F37" s="133">
        <f>+'Overall Poverty Rates'!BN40-'Overall Poverty Rates'!BF40</f>
        <v>0.70000000000000107</v>
      </c>
      <c r="G37" s="129">
        <f>+'Children in Poverty'!BB38</f>
        <v>20.3</v>
      </c>
      <c r="H37" s="109">
        <f>+'Children in Poverty'!BT38</f>
        <v>175159.76800000001</v>
      </c>
      <c r="I37" s="114">
        <f>RANK('Children in Poverty'!AM38,'Children in Poverty'!$AM$13:$AM$63)</f>
        <v>22</v>
      </c>
      <c r="J37" s="109">
        <f>RANK('Children in Poverty'!BB38,'Children in Poverty'!$BB$13:$BB$63)</f>
        <v>23</v>
      </c>
      <c r="K37" s="114">
        <f>+'Children in Poverty'!BT38-'Children in Poverty'!BW38</f>
        <v>-11708.09600000002</v>
      </c>
    </row>
    <row r="38" spans="1:11" ht="12.75" x14ac:dyDescent="0.2">
      <c r="A38" s="109" t="s">
        <v>46</v>
      </c>
      <c r="B38" s="109"/>
      <c r="C38" s="124">
        <f>+'Overall Poverty Rates'!BN41</f>
        <v>10.6</v>
      </c>
      <c r="D38" s="114">
        <f>RANK('Overall Poverty Rates'!BF41,'Overall Poverty Rates'!$BF$15:$BF$65)</f>
        <v>49</v>
      </c>
      <c r="E38" s="109">
        <f>RANK('Overall Poverty Rates'!BN41,'Overall Poverty Rates'!$BN$15:$BN$65)</f>
        <v>43</v>
      </c>
      <c r="F38" s="133">
        <f>+'Overall Poverty Rates'!BN41-'Overall Poverty Rates'!BF41</f>
        <v>1.5</v>
      </c>
      <c r="G38" s="129">
        <f>+'Children in Poverty'!BB39</f>
        <v>12.9</v>
      </c>
      <c r="H38" s="109">
        <f>+'Children in Poverty'!BT39</f>
        <v>117711.984</v>
      </c>
      <c r="I38" s="114">
        <f>RANK('Children in Poverty'!AM39,'Children in Poverty'!$AM$13:$AM$63)</f>
        <v>41</v>
      </c>
      <c r="J38" s="109">
        <f>RANK('Children in Poverty'!BB39,'Children in Poverty'!$BB$13:$BB$63)</f>
        <v>49</v>
      </c>
      <c r="K38" s="114">
        <f>+'Children in Poverty'!BT39-'Children in Poverty'!BW39</f>
        <v>-19351.999000000011</v>
      </c>
    </row>
    <row r="39" spans="1:11" ht="12.75" x14ac:dyDescent="0.2">
      <c r="A39" s="327" t="s">
        <v>49</v>
      </c>
      <c r="B39" s="327"/>
      <c r="C39" s="328">
        <f>+'Overall Poverty Rates'!BN42</f>
        <v>11.9</v>
      </c>
      <c r="D39" s="114">
        <f>RANK('Overall Poverty Rates'!BF42,'Overall Poverty Rates'!$BF$15:$BF$65)</f>
        <v>37</v>
      </c>
      <c r="E39" s="327">
        <f>RANK('Overall Poverty Rates'!BN42,'Overall Poverty Rates'!$BN$15:$BN$65)</f>
        <v>32</v>
      </c>
      <c r="F39" s="133">
        <f>+'Overall Poverty Rates'!BN42-'Overall Poverty Rates'!BF42</f>
        <v>0.70000000000000107</v>
      </c>
      <c r="G39" s="129">
        <f>+'Children in Poverty'!BB40</f>
        <v>15.5</v>
      </c>
      <c r="H39" s="109">
        <f>+'Children in Poverty'!BT40</f>
        <v>249835.51</v>
      </c>
      <c r="I39" s="114">
        <f>RANK('Children in Poverty'!AM40,'Children in Poverty'!$AM$13:$AM$63)</f>
        <v>32</v>
      </c>
      <c r="J39" s="327">
        <f>RANK('Children in Poverty'!BB40,'Children in Poverty'!$BB$13:$BB$63)</f>
        <v>37</v>
      </c>
      <c r="K39" s="114">
        <f>+'Children in Poverty'!BT40-'Children in Poverty'!BW40</f>
        <v>-37985.842000000004</v>
      </c>
    </row>
    <row r="40" spans="1:11" ht="12.75" x14ac:dyDescent="0.2">
      <c r="A40" s="111" t="s">
        <v>52</v>
      </c>
      <c r="B40" s="111"/>
      <c r="C40" s="329">
        <f>+'Overall Poverty Rates'!BN43</f>
        <v>10.3</v>
      </c>
      <c r="D40" s="118">
        <f>RANK('Overall Poverty Rates'!BF43,'Overall Poverty Rates'!$BF$15:$BF$65)</f>
        <v>48</v>
      </c>
      <c r="E40" s="111">
        <f>RANK('Overall Poverty Rates'!BN43,'Overall Poverty Rates'!$BN$15:$BN$65)</f>
        <v>44</v>
      </c>
      <c r="F40" s="330">
        <f>+'Overall Poverty Rates'!BN43-'Overall Poverty Rates'!BF43</f>
        <v>0.70000000000000107</v>
      </c>
      <c r="G40" s="130">
        <f>+'Children in Poverty'!BB41</f>
        <v>13.200000000000001</v>
      </c>
      <c r="H40" s="346">
        <f>+'Children in Poverty'!BT41</f>
        <v>18334.14</v>
      </c>
      <c r="I40" s="118">
        <f>RANK('Children in Poverty'!AM41,'Children in Poverty'!$AM$13:$AM$63)</f>
        <v>45</v>
      </c>
      <c r="J40" s="111">
        <f>RANK('Children in Poverty'!BB41,'Children in Poverty'!$BB$13:$BB$63)</f>
        <v>46</v>
      </c>
      <c r="K40" s="118">
        <f>+'Children in Poverty'!BT41-'Children in Poverty'!BW41</f>
        <v>-1021.0530000000035</v>
      </c>
    </row>
    <row r="41" spans="1:11" ht="14.25" x14ac:dyDescent="0.2">
      <c r="A41" s="108" t="s">
        <v>178</v>
      </c>
      <c r="B41" s="108"/>
      <c r="C41" s="123">
        <f>+'Overall Poverty Rates'!BN11</f>
        <v>12.6</v>
      </c>
      <c r="D41" s="119"/>
      <c r="E41" s="108"/>
      <c r="F41" s="132">
        <f>+'Overall Poverty Rates'!BN11-'Overall Poverty Rates'!BF11</f>
        <v>-0.75</v>
      </c>
      <c r="G41" s="128">
        <f>+'Children in Poverty'!BB9</f>
        <v>17.649999999999999</v>
      </c>
      <c r="H41" s="108">
        <f>+'Children in Poverty'!BT9</f>
        <v>2761931.8334999997</v>
      </c>
      <c r="I41" s="119"/>
      <c r="J41" s="108"/>
      <c r="K41" s="119">
        <f>+'Children in Poverty'!BT9-'Children in Poverty'!BW9</f>
        <v>-255862.85400000028</v>
      </c>
    </row>
    <row r="42" spans="1:11" ht="12.75" x14ac:dyDescent="0.2">
      <c r="A42" s="108" t="s">
        <v>164</v>
      </c>
      <c r="B42" s="108"/>
      <c r="C42" s="123">
        <f>(C41/$C$7)*100</f>
        <v>87.5</v>
      </c>
      <c r="D42" s="119"/>
      <c r="E42" s="108"/>
      <c r="F42" s="132"/>
      <c r="G42" s="128">
        <f>(G41/$G$7)*100</f>
        <v>85.265700483091791</v>
      </c>
      <c r="H42" s="165">
        <f>(H41/$H$7)*100</f>
        <v>18.117517485062706</v>
      </c>
      <c r="I42" s="119"/>
      <c r="J42" s="108"/>
      <c r="K42" s="128">
        <f>(K41/$K$7)*100</f>
        <v>33.437801053735306</v>
      </c>
    </row>
    <row r="43" spans="1:11" ht="12.75" x14ac:dyDescent="0.2">
      <c r="A43" s="109" t="s">
        <v>15</v>
      </c>
      <c r="B43" s="109"/>
      <c r="C43" s="124">
        <f>+'Overall Poverty Rates'!BN44</f>
        <v>12.7</v>
      </c>
      <c r="D43" s="114">
        <f>RANK('Overall Poverty Rates'!BF44,'Overall Poverty Rates'!$BF$15:$BF$65)</f>
        <v>28</v>
      </c>
      <c r="E43" s="109">
        <f>RANK('Overall Poverty Rates'!BN44,'Overall Poverty Rates'!$BN$15:$BN$65)</f>
        <v>26</v>
      </c>
      <c r="F43" s="133">
        <f>+'Overall Poverty Rates'!BN44-'Overall Poverty Rates'!BF44</f>
        <v>-0.5</v>
      </c>
      <c r="G43" s="129">
        <f>+'Children in Poverty'!BB42</f>
        <v>19.100000000000001</v>
      </c>
      <c r="H43" s="109">
        <f>+'Children in Poverty'!BT42</f>
        <v>565106.54300000006</v>
      </c>
      <c r="I43" s="114">
        <f>RANK('Children in Poverty'!AM42,'Children in Poverty'!$AM$13:$AM$63)</f>
        <v>26</v>
      </c>
      <c r="J43" s="109">
        <f>RANK('Children in Poverty'!BB42,'Children in Poverty'!$BB$13:$BB$63)</f>
        <v>29</v>
      </c>
      <c r="K43" s="114">
        <f>+'Children in Poverty'!BT42-'Children in Poverty'!BW42</f>
        <v>-40579.304999999818</v>
      </c>
    </row>
    <row r="44" spans="1:11" ht="12.75" x14ac:dyDescent="0.2">
      <c r="A44" s="109" t="s">
        <v>16</v>
      </c>
      <c r="B44" s="109"/>
      <c r="C44" s="124">
        <f>+'Overall Poverty Rates'!BN45</f>
        <v>14.9</v>
      </c>
      <c r="D44" s="114">
        <f>RANK('Overall Poverty Rates'!BF45,'Overall Poverty Rates'!$BF$15:$BF$65)</f>
        <v>14</v>
      </c>
      <c r="E44" s="109">
        <f>RANK('Overall Poverty Rates'!BN45,'Overall Poverty Rates'!$BN$15:$BN$65)</f>
        <v>18</v>
      </c>
      <c r="F44" s="133">
        <f>+'Overall Poverty Rates'!BN45-'Overall Poverty Rates'!BF45</f>
        <v>-0.69999999999999929</v>
      </c>
      <c r="G44" s="129">
        <f>+'Children in Poverty'!BB43</f>
        <v>20.9</v>
      </c>
      <c r="H44" s="109">
        <f>+'Children in Poverty'!BT43</f>
        <v>330106.304</v>
      </c>
      <c r="I44" s="114">
        <f>RANK('Children in Poverty'!AM43,'Children in Poverty'!$AM$13:$AM$63)</f>
        <v>21</v>
      </c>
      <c r="J44" s="109">
        <f>RANK('Children in Poverty'!BB43,'Children in Poverty'!$BB$13:$BB$63)</f>
        <v>21</v>
      </c>
      <c r="K44" s="114">
        <f>+'Children in Poverty'!BT43-'Children in Poverty'!BW43</f>
        <v>-18370.306999999972</v>
      </c>
    </row>
    <row r="45" spans="1:11" ht="12.75" x14ac:dyDescent="0.2">
      <c r="A45" s="109" t="s">
        <v>17</v>
      </c>
      <c r="B45" s="109"/>
      <c r="C45" s="124">
        <f>+'Overall Poverty Rates'!BN46</f>
        <v>11.3</v>
      </c>
      <c r="D45" s="114">
        <f>RANK('Overall Poverty Rates'!BF46,'Overall Poverty Rates'!$BF$15:$BF$65)</f>
        <v>42</v>
      </c>
      <c r="E45" s="109">
        <f>RANK('Overall Poverty Rates'!BN46,'Overall Poverty Rates'!$BN$15:$BN$65)</f>
        <v>35</v>
      </c>
      <c r="F45" s="133">
        <f>+'Overall Poverty Rates'!BN46-'Overall Poverty Rates'!BF46</f>
        <v>1.1000000000000014</v>
      </c>
      <c r="G45" s="129">
        <f>+'Children in Poverty'!BB44</f>
        <v>14.799999999999999</v>
      </c>
      <c r="H45" s="109">
        <f>+'Children in Poverty'!BT44</f>
        <v>107861.80799999999</v>
      </c>
      <c r="I45" s="114">
        <f>RANK('Children in Poverty'!AM44,'Children in Poverty'!$AM$13:$AM$63)</f>
        <v>39</v>
      </c>
      <c r="J45" s="109">
        <f>RANK('Children in Poverty'!BB44,'Children in Poverty'!$BB$13:$BB$63)</f>
        <v>39</v>
      </c>
      <c r="K45" s="114">
        <f>+'Children in Poverty'!BT44-'Children in Poverty'!BW44</f>
        <v>-10756.063000000009</v>
      </c>
    </row>
    <row r="46" spans="1:11" ht="12.75" x14ac:dyDescent="0.2">
      <c r="A46" s="109" t="s">
        <v>18</v>
      </c>
      <c r="B46" s="109"/>
      <c r="C46" s="124">
        <f>+'Overall Poverty Rates'!BN47</f>
        <v>12.6</v>
      </c>
      <c r="D46" s="114">
        <f>RANK('Overall Poverty Rates'!BF47,'Overall Poverty Rates'!$BF$15:$BF$65)</f>
        <v>23</v>
      </c>
      <c r="E46" s="109">
        <f>RANK('Overall Poverty Rates'!BN47,'Overall Poverty Rates'!$BN$15:$BN$65)</f>
        <v>27</v>
      </c>
      <c r="F46" s="133">
        <f>+'Overall Poverty Rates'!BN47-'Overall Poverty Rates'!BF47</f>
        <v>-1</v>
      </c>
      <c r="G46" s="129">
        <f>+'Children in Poverty'!BB45</f>
        <v>17.2</v>
      </c>
      <c r="H46" s="109">
        <f>+'Children in Poverty'!BT45</f>
        <v>123763.80399999999</v>
      </c>
      <c r="I46" s="114">
        <f>RANK('Children in Poverty'!AM45,'Children in Poverty'!$AM$13:$AM$63)</f>
        <v>31</v>
      </c>
      <c r="J46" s="109">
        <f>RANK('Children in Poverty'!BB45,'Children in Poverty'!$BB$13:$BB$63)</f>
        <v>33</v>
      </c>
      <c r="K46" s="114">
        <f>+'Children in Poverty'!BT45-'Children in Poverty'!BW45</f>
        <v>-10138.332000000009</v>
      </c>
    </row>
    <row r="47" spans="1:11" s="18" customFormat="1" ht="12.75" x14ac:dyDescent="0.2">
      <c r="A47" s="108" t="s">
        <v>24</v>
      </c>
      <c r="B47" s="108"/>
      <c r="C47" s="123">
        <f>+'Overall Poverty Rates'!BN48</f>
        <v>13.4</v>
      </c>
      <c r="D47" s="119">
        <f>RANK('Overall Poverty Rates'!BF48,'Overall Poverty Rates'!$BF$15:$BF$65)</f>
        <v>21</v>
      </c>
      <c r="E47" s="108">
        <f>RANK('Overall Poverty Rates'!BN48,'Overall Poverty Rates'!$BN$15:$BN$65)</f>
        <v>22</v>
      </c>
      <c r="F47" s="132">
        <f>+'Overall Poverty Rates'!BN48-'Overall Poverty Rates'!BF48</f>
        <v>-0.79999999999999893</v>
      </c>
      <c r="G47" s="128">
        <f>+'Children in Poverty'!BB46</f>
        <v>22.400000000000002</v>
      </c>
      <c r="H47" s="108">
        <f>+'Children in Poverty'!BT46</f>
        <v>494436.09600000008</v>
      </c>
      <c r="I47" s="119">
        <f>RANK('Children in Poverty'!AM46,'Children in Poverty'!$AM$13:$AM$63)</f>
        <v>16</v>
      </c>
      <c r="J47" s="108">
        <f>RANK('Children in Poverty'!BB46,'Children in Poverty'!$BB$13:$BB$63)</f>
        <v>16</v>
      </c>
      <c r="K47" s="119">
        <f>+'Children in Poverty'!BT46-'Children in Poverty'!BW46</f>
        <v>-53847.338999999862</v>
      </c>
    </row>
    <row r="48" spans="1:11" s="18" customFormat="1" ht="12.75" x14ac:dyDescent="0.2">
      <c r="A48" s="108" t="s">
        <v>25</v>
      </c>
      <c r="B48" s="108"/>
      <c r="C48" s="123">
        <f>+'Overall Poverty Rates'!BN49</f>
        <v>9</v>
      </c>
      <c r="D48" s="119">
        <f>RANK('Overall Poverty Rates'!BF49,'Overall Poverty Rates'!$BF$15:$BF$65)</f>
        <v>41</v>
      </c>
      <c r="E48" s="108">
        <f>RANK('Overall Poverty Rates'!BN49,'Overall Poverty Rates'!$BN$15:$BN$65)</f>
        <v>49</v>
      </c>
      <c r="F48" s="132">
        <f>+'Overall Poverty Rates'!BN49-'Overall Poverty Rates'!BF49</f>
        <v>-1.5</v>
      </c>
      <c r="G48" s="128">
        <f>+'Children in Poverty'!BB47</f>
        <v>13.100000000000001</v>
      </c>
      <c r="H48" s="108">
        <f>+'Children in Poverty'!BT47</f>
        <v>168254.69700000001</v>
      </c>
      <c r="I48" s="119">
        <f>RANK('Children in Poverty'!AM47,'Children in Poverty'!$AM$13:$AM$63)</f>
        <v>42</v>
      </c>
      <c r="J48" s="108">
        <f>RANK('Children in Poverty'!BB47,'Children in Poverty'!$BB$13:$BB$63)</f>
        <v>48</v>
      </c>
      <c r="K48" s="119">
        <f>+'Children in Poverty'!BT47-'Children in Poverty'!BW47</f>
        <v>-26714.638999999966</v>
      </c>
    </row>
    <row r="49" spans="1:11" s="18" customFormat="1" ht="12.75" x14ac:dyDescent="0.2">
      <c r="A49" s="108" t="s">
        <v>27</v>
      </c>
      <c r="B49" s="108"/>
      <c r="C49" s="123">
        <f>+'Overall Poverty Rates'!BN50</f>
        <v>12.6</v>
      </c>
      <c r="D49" s="119">
        <f>RANK('Overall Poverty Rates'!BF50,'Overall Poverty Rates'!$BF$15:$BF$65)</f>
        <v>18</v>
      </c>
      <c r="E49" s="108">
        <f>RANK('Overall Poverty Rates'!BN50,'Overall Poverty Rates'!$BN$15:$BN$65)</f>
        <v>27</v>
      </c>
      <c r="F49" s="132">
        <f>+'Overall Poverty Rates'!BN50-'Overall Poverty Rates'!BF50</f>
        <v>-2</v>
      </c>
      <c r="G49" s="128">
        <f>+'Children in Poverty'!BB48</f>
        <v>20.200000000000003</v>
      </c>
      <c r="H49" s="108">
        <f>+'Children in Poverty'!BT48</f>
        <v>281078.15200000006</v>
      </c>
      <c r="I49" s="119">
        <f>RANK('Children in Poverty'!AM48,'Children in Poverty'!$AM$13:$AM$63)</f>
        <v>24</v>
      </c>
      <c r="J49" s="108">
        <f>RANK('Children in Poverty'!BB48,'Children in Poverty'!$BB$13:$BB$63)</f>
        <v>24</v>
      </c>
      <c r="K49" s="119">
        <f>+'Children in Poverty'!BT48-'Children in Poverty'!BW48</f>
        <v>-16546.625999999931</v>
      </c>
    </row>
    <row r="50" spans="1:11" s="18" customFormat="1" ht="12.75" x14ac:dyDescent="0.2">
      <c r="A50" s="108" t="s">
        <v>29</v>
      </c>
      <c r="B50" s="108"/>
      <c r="C50" s="123">
        <f>+'Overall Poverty Rates'!BN51</f>
        <v>10.9</v>
      </c>
      <c r="D50" s="119">
        <f>RANK('Overall Poverty Rates'!BF51,'Overall Poverty Rates'!$BF$15:$BF$65)</f>
        <v>42</v>
      </c>
      <c r="E50" s="108">
        <f>RANK('Overall Poverty Rates'!BN51,'Overall Poverty Rates'!$BN$15:$BN$65)</f>
        <v>39</v>
      </c>
      <c r="F50" s="132">
        <f>+'Overall Poverty Rates'!BN51-'Overall Poverty Rates'!BF51</f>
        <v>0.70000000000000107</v>
      </c>
      <c r="G50" s="128">
        <f>+'Children in Poverty'!BB49</f>
        <v>16.8</v>
      </c>
      <c r="H50" s="108">
        <f>+'Children in Poverty'!BT49</f>
        <v>79016.616000000009</v>
      </c>
      <c r="I50" s="119">
        <f>RANK('Children in Poverty'!AM49,'Children in Poverty'!$AM$13:$AM$63)</f>
        <v>32</v>
      </c>
      <c r="J50" s="108">
        <f>RANK('Children in Poverty'!BB49,'Children in Poverty'!$BB$13:$BB$63)</f>
        <v>34</v>
      </c>
      <c r="K50" s="119">
        <f>+'Children in Poverty'!BT49-'Children in Poverty'!BW49</f>
        <v>-4634.4059999999881</v>
      </c>
    </row>
    <row r="51" spans="1:11" ht="12.75" x14ac:dyDescent="0.2">
      <c r="A51" s="109" t="s">
        <v>36</v>
      </c>
      <c r="B51" s="109"/>
      <c r="C51" s="124">
        <f>+'Overall Poverty Rates'!BN52</f>
        <v>11.2</v>
      </c>
      <c r="D51" s="114">
        <f>RANK('Overall Poverty Rates'!BF52,'Overall Poverty Rates'!$BF$15:$BF$65)</f>
        <v>33</v>
      </c>
      <c r="E51" s="109">
        <f>RANK('Overall Poverty Rates'!BN52,'Overall Poverty Rates'!$BN$15:$BN$65)</f>
        <v>36</v>
      </c>
      <c r="F51" s="133">
        <f>+'Overall Poverty Rates'!BN52-'Overall Poverty Rates'!BF52</f>
        <v>-0.40000000000000036</v>
      </c>
      <c r="G51" s="129">
        <f>+'Children in Poverty'!BB50</f>
        <v>12.1</v>
      </c>
      <c r="H51" s="109">
        <f>+'Children in Poverty'!BT50</f>
        <v>21045.045999999998</v>
      </c>
      <c r="I51" s="114">
        <f>RANK('Children in Poverty'!AM50,'Children in Poverty'!$AM$13:$AM$63)</f>
        <v>40</v>
      </c>
      <c r="J51" s="109">
        <f>RANK('Children in Poverty'!BB50,'Children in Poverty'!$BB$13:$BB$63)</f>
        <v>50</v>
      </c>
      <c r="K51" s="114">
        <f>+'Children in Poverty'!BT50-'Children in Poverty'!BW50</f>
        <v>-3283.9520000000011</v>
      </c>
    </row>
    <row r="52" spans="1:11" ht="12.75" x14ac:dyDescent="0.2">
      <c r="A52" s="109" t="s">
        <v>37</v>
      </c>
      <c r="B52" s="109"/>
      <c r="C52" s="124">
        <f>+'Overall Poverty Rates'!BN53</f>
        <v>14.7</v>
      </c>
      <c r="D52" s="114">
        <f>RANK('Overall Poverty Rates'!BF53,'Overall Poverty Rates'!$BF$15:$BF$65)</f>
        <v>22</v>
      </c>
      <c r="E52" s="109">
        <f>RANK('Overall Poverty Rates'!BN53,'Overall Poverty Rates'!$BN$15:$BN$65)</f>
        <v>21</v>
      </c>
      <c r="F52" s="133">
        <f>+'Overall Poverty Rates'!BN53-'Overall Poverty Rates'!BF53</f>
        <v>0.59999999999999964</v>
      </c>
      <c r="G52" s="129">
        <f>+'Children in Poverty'!BB51</f>
        <v>21.3</v>
      </c>
      <c r="H52" s="109">
        <f>+'Children in Poverty'!BT51</f>
        <v>559865.60100000002</v>
      </c>
      <c r="I52" s="114">
        <f>RANK('Children in Poverty'!AM51,'Children in Poverty'!$AM$13:$AM$63)</f>
        <v>18</v>
      </c>
      <c r="J52" s="109">
        <f>RANK('Children in Poverty'!BB51,'Children in Poverty'!$BB$13:$BB$63)</f>
        <v>19</v>
      </c>
      <c r="K52" s="114">
        <f>+'Children in Poverty'!BT51-'Children in Poverty'!BW51</f>
        <v>-74497.636000000057</v>
      </c>
    </row>
    <row r="53" spans="1:11" ht="12.75" x14ac:dyDescent="0.2">
      <c r="A53" s="109" t="s">
        <v>43</v>
      </c>
      <c r="B53" s="109"/>
      <c r="C53" s="124">
        <f>+'Overall Poverty Rates'!BN54</f>
        <v>13.3</v>
      </c>
      <c r="D53" s="114">
        <f>RANK('Overall Poverty Rates'!BF54,'Overall Poverty Rates'!$BF$15:$BF$65)</f>
        <v>24</v>
      </c>
      <c r="E53" s="109">
        <f>RANK('Overall Poverty Rates'!BN54,'Overall Poverty Rates'!$BN$15:$BN$65)</f>
        <v>24</v>
      </c>
      <c r="F53" s="133">
        <f>+'Overall Poverty Rates'!BN54-'Overall Poverty Rates'!BF54</f>
        <v>-0.19999999999999929</v>
      </c>
      <c r="G53" s="129">
        <f>+'Children in Poverty'!BB52</f>
        <v>18.099999999999998</v>
      </c>
      <c r="H53" s="109">
        <f>+'Children in Poverty'!BT52</f>
        <v>38249.643999999993</v>
      </c>
      <c r="I53" s="114">
        <f>RANK('Children in Poverty'!AM52,'Children in Poverty'!$AM$13:$AM$63)</f>
        <v>32</v>
      </c>
      <c r="J53" s="109">
        <f>RANK('Children in Poverty'!BB52,'Children in Poverty'!$BB$13:$BB$63)</f>
        <v>30</v>
      </c>
      <c r="K53" s="114">
        <f>+'Children in Poverty'!BT52-'Children in Poverty'!BW52</f>
        <v>1277.2539999999935</v>
      </c>
    </row>
    <row r="54" spans="1:11" ht="12.75" x14ac:dyDescent="0.2">
      <c r="A54" s="109" t="s">
        <v>51</v>
      </c>
      <c r="B54" s="109"/>
      <c r="C54" s="124">
        <f>+'Overall Poverty Rates'!BN55</f>
        <v>11.9</v>
      </c>
      <c r="D54" s="114">
        <f>RANK('Overall Poverty Rates'!BF55,'Overall Poverty Rates'!$BF$15:$BF$65)</f>
        <v>42</v>
      </c>
      <c r="E54" s="109">
        <f>RANK('Overall Poverty Rates'!BN55,'Overall Poverty Rates'!$BN$15:$BN$65)</f>
        <v>32</v>
      </c>
      <c r="F54" s="133">
        <f>+'Overall Poverty Rates'!BN55-'Overall Poverty Rates'!BF55</f>
        <v>1.7000000000000011</v>
      </c>
      <c r="G54" s="129">
        <f>+'Children in Poverty'!BB53</f>
        <v>16.400000000000002</v>
      </c>
      <c r="H54" s="109">
        <f>+'Children in Poverty'!BT53</f>
        <v>212318.66400000005</v>
      </c>
      <c r="I54" s="114">
        <f>RANK('Children in Poverty'!AM53,'Children in Poverty'!$AM$13:$AM$63)</f>
        <v>27</v>
      </c>
      <c r="J54" s="109">
        <f>RANK('Children in Poverty'!BB53,'Children in Poverty'!$BB$13:$BB$63)</f>
        <v>35</v>
      </c>
      <c r="K54" s="114">
        <f>+'Children in Poverty'!BT53-'Children in Poverty'!BW53</f>
        <v>-42875.28999999995</v>
      </c>
    </row>
    <row r="55" spans="1:11" ht="14.25" x14ac:dyDescent="0.2">
      <c r="A55" s="112" t="s">
        <v>179</v>
      </c>
      <c r="B55" s="112"/>
      <c r="C55" s="125">
        <f>+'Overall Poverty Rates'!BN13</f>
        <v>10.8</v>
      </c>
      <c r="D55" s="116"/>
      <c r="E55" s="112"/>
      <c r="F55" s="135">
        <f>+'Overall Poverty Rates'!BN13-'Overall Poverty Rates'!BF13</f>
        <v>-9.9999999999999645E-2</v>
      </c>
      <c r="G55" s="131">
        <f>+'Children in Poverty'!BB11</f>
        <v>15.6</v>
      </c>
      <c r="H55" s="112">
        <f>+'Children in Poverty'!BT11</f>
        <v>1856774.868</v>
      </c>
      <c r="I55" s="116"/>
      <c r="J55" s="112"/>
      <c r="K55" s="116">
        <f>+'Children in Poverty'!BT11-'Children in Poverty'!BW11</f>
        <v>-198320.95299999975</v>
      </c>
    </row>
    <row r="56" spans="1:11" ht="12.75" x14ac:dyDescent="0.2">
      <c r="A56" s="110" t="s">
        <v>164</v>
      </c>
      <c r="B56" s="110"/>
      <c r="C56" s="123">
        <f>(C55/$C$7)*100</f>
        <v>75</v>
      </c>
      <c r="D56" s="115"/>
      <c r="E56" s="110"/>
      <c r="F56" s="134"/>
      <c r="G56" s="128">
        <f>(G55/$G$7)*100</f>
        <v>75.362318840579718</v>
      </c>
      <c r="H56" s="165">
        <f>(H55/$H$7)*100</f>
        <v>12.179935336849075</v>
      </c>
      <c r="I56" s="119"/>
      <c r="J56" s="108"/>
      <c r="K56" s="128">
        <f>(K55/$K$7)*100</f>
        <v>25.917855865084555</v>
      </c>
    </row>
    <row r="57" spans="1:11" ht="12.75" x14ac:dyDescent="0.2">
      <c r="A57" s="109" t="s">
        <v>9</v>
      </c>
      <c r="B57" s="109"/>
      <c r="C57" s="124">
        <f>+'Overall Poverty Rates'!BN56</f>
        <v>9.5</v>
      </c>
      <c r="D57" s="114">
        <f>RANK('Overall Poverty Rates'!BF56,'Overall Poverty Rates'!$BF$15:$BF$65)</f>
        <v>50</v>
      </c>
      <c r="E57" s="109">
        <f>RANK('Overall Poverty Rates'!BN56,'Overall Poverty Rates'!$BN$15:$BN$65)</f>
        <v>48</v>
      </c>
      <c r="F57" s="133">
        <f>+'Overall Poverty Rates'!BN56-'Overall Poverty Rates'!BF56</f>
        <v>1.1999999999999993</v>
      </c>
      <c r="G57" s="129">
        <f>+'Children in Poverty'!BB54</f>
        <v>14.499999999999998</v>
      </c>
      <c r="H57" s="109">
        <f>+'Children in Poverty'!BT54</f>
        <v>110788.55499999999</v>
      </c>
      <c r="I57" s="114">
        <f>RANK('Children in Poverty'!AM54,'Children in Poverty'!$AM$13:$AM$63)</f>
        <v>50</v>
      </c>
      <c r="J57" s="109">
        <f>RANK('Children in Poverty'!BB54,'Children in Poverty'!$BB$13:$BB$63)</f>
        <v>43</v>
      </c>
      <c r="K57" s="114">
        <f>+'Children in Poverty'!BT54-'Children in Poverty'!BW54</f>
        <v>6572.6189999999915</v>
      </c>
    </row>
    <row r="58" spans="1:11" ht="12.75" x14ac:dyDescent="0.2">
      <c r="A58" s="109" t="s">
        <v>21</v>
      </c>
      <c r="B58" s="109"/>
      <c r="C58" s="124">
        <f>+'Overall Poverty Rates'!BN57</f>
        <v>12.8</v>
      </c>
      <c r="D58" s="114">
        <f>RANK('Overall Poverty Rates'!BF57,'Overall Poverty Rates'!$BF$15:$BF$65)</f>
        <v>31</v>
      </c>
      <c r="E58" s="109">
        <f>RANK('Overall Poverty Rates'!BN57,'Overall Poverty Rates'!$BN$15:$BN$65)</f>
        <v>25</v>
      </c>
      <c r="F58" s="133">
        <f>+'Overall Poverty Rates'!BN57-'Overall Poverty Rates'!BF57</f>
        <v>0.80000000000000071</v>
      </c>
      <c r="G58" s="129">
        <f>+'Children in Poverty'!BB55</f>
        <v>17.399999999999999</v>
      </c>
      <c r="H58" s="109">
        <f>+'Children in Poverty'!BT55</f>
        <v>44610.119999999995</v>
      </c>
      <c r="I58" s="114">
        <f>RANK('Children in Poverty'!AM55,'Children in Poverty'!$AM$13:$AM$63)</f>
        <v>36</v>
      </c>
      <c r="J58" s="109">
        <f>RANK('Children in Poverty'!BB55,'Children in Poverty'!$BB$13:$BB$63)</f>
        <v>32</v>
      </c>
      <c r="K58" s="114">
        <f>+'Children in Poverty'!BT55-'Children in Poverty'!BW55</f>
        <v>-3994.7380000000121</v>
      </c>
    </row>
    <row r="59" spans="1:11" ht="12.75" x14ac:dyDescent="0.2">
      <c r="A59" s="109" t="s">
        <v>23</v>
      </c>
      <c r="B59" s="109"/>
      <c r="C59" s="124">
        <f>+'Overall Poverty Rates'!BN58</f>
        <v>12.4</v>
      </c>
      <c r="D59" s="114">
        <f>RANK('Overall Poverty Rates'!BF58,'Overall Poverty Rates'!$BF$15:$BF$65)</f>
        <v>38</v>
      </c>
      <c r="E59" s="109">
        <f>RANK('Overall Poverty Rates'!BN58,'Overall Poverty Rates'!$BN$15:$BN$65)</f>
        <v>29</v>
      </c>
      <c r="F59" s="133">
        <f>+'Overall Poverty Rates'!BN58-'Overall Poverty Rates'!BF58</f>
        <v>1.5</v>
      </c>
      <c r="G59" s="129">
        <f>+'Children in Poverty'!BB56</f>
        <v>14.799999999999999</v>
      </c>
      <c r="H59" s="109">
        <f>+'Children in Poverty'!BT56</f>
        <v>205288.87599999999</v>
      </c>
      <c r="I59" s="114">
        <f>RANK('Children in Poverty'!AM56,'Children in Poverty'!$AM$13:$AM$63)</f>
        <v>45</v>
      </c>
      <c r="J59" s="109">
        <f>RANK('Children in Poverty'!BB56,'Children in Poverty'!$BB$13:$BB$63)</f>
        <v>39</v>
      </c>
      <c r="K59" s="114">
        <f>+'Children in Poverty'!BT56-'Children in Poverty'!BW56</f>
        <v>2806.3099999999686</v>
      </c>
    </row>
    <row r="60" spans="1:11" ht="12.75" x14ac:dyDescent="0.2">
      <c r="A60" s="109" t="s">
        <v>31</v>
      </c>
      <c r="B60" s="109"/>
      <c r="C60" s="124">
        <f>+'Overall Poverty Rates'!BN59</f>
        <v>6.6</v>
      </c>
      <c r="D60" s="114">
        <f>RANK('Overall Poverty Rates'!BF59,'Overall Poverty Rates'!$BF$15:$BF$65)</f>
        <v>51</v>
      </c>
      <c r="E60" s="109">
        <f>RANK('Overall Poverty Rates'!BN59,'Overall Poverty Rates'!$BN$15:$BN$65)</f>
        <v>51</v>
      </c>
      <c r="F60" s="133">
        <f>+'Overall Poverty Rates'!BN59-'Overall Poverty Rates'!BF59</f>
        <v>-0.5</v>
      </c>
      <c r="G60" s="129">
        <f>+'Children in Poverty'!BB57</f>
        <v>10.7</v>
      </c>
      <c r="H60" s="109">
        <f>+'Children in Poverty'!BT57</f>
        <v>28247.786</v>
      </c>
      <c r="I60" s="114">
        <f>RANK('Children in Poverty'!AM57,'Children in Poverty'!$AM$13:$AM$63)</f>
        <v>51</v>
      </c>
      <c r="J60" s="109">
        <f>RANK('Children in Poverty'!BB57,'Children in Poverty'!$BB$13:$BB$63)</f>
        <v>51</v>
      </c>
      <c r="K60" s="114">
        <f>+'Children in Poverty'!BT57-'Children in Poverty'!BW57</f>
        <v>-322.41400000000067</v>
      </c>
    </row>
    <row r="61" spans="1:11" s="18" customFormat="1" ht="12.75" x14ac:dyDescent="0.2">
      <c r="A61" s="108" t="s">
        <v>32</v>
      </c>
      <c r="B61" s="108"/>
      <c r="C61" s="123">
        <f>+'Overall Poverty Rates'!BN60</f>
        <v>10.8</v>
      </c>
      <c r="D61" s="119">
        <f>RANK('Overall Poverty Rates'!BF60,'Overall Poverty Rates'!$BF$15:$BF$65)</f>
        <v>45</v>
      </c>
      <c r="E61" s="108">
        <f>RANK('Overall Poverty Rates'!BN60,'Overall Poverty Rates'!$BN$15:$BN$65)</f>
        <v>40</v>
      </c>
      <c r="F61" s="132">
        <f>+'Overall Poverty Rates'!BN60-'Overall Poverty Rates'!BF60</f>
        <v>1</v>
      </c>
      <c r="G61" s="128">
        <f>+'Children in Poverty'!BB58</f>
        <v>15.6</v>
      </c>
      <c r="H61" s="108">
        <f>+'Children in Poverty'!BT58</f>
        <v>311816.076</v>
      </c>
      <c r="I61" s="119">
        <f>RANK('Children in Poverty'!AM58,'Children in Poverty'!$AM$13:$AM$63)</f>
        <v>43</v>
      </c>
      <c r="J61" s="108">
        <f>RANK('Children in Poverty'!BB58,'Children in Poverty'!$BB$13:$BB$63)</f>
        <v>36</v>
      </c>
      <c r="K61" s="119">
        <f>+'Children in Poverty'!BT58-'Children in Poverty'!BW58</f>
        <v>12824.19100000005</v>
      </c>
    </row>
    <row r="62" spans="1:11" s="18" customFormat="1" ht="12.75" x14ac:dyDescent="0.2">
      <c r="A62" s="108" t="s">
        <v>34</v>
      </c>
      <c r="B62" s="108"/>
      <c r="C62" s="123">
        <f>+'Overall Poverty Rates'!BN61</f>
        <v>15.2</v>
      </c>
      <c r="D62" s="119">
        <f>RANK('Overall Poverty Rates'!BF61,'Overall Poverty Rates'!$BF$15:$BF$65)</f>
        <v>16</v>
      </c>
      <c r="E62" s="108">
        <f>RANK('Overall Poverty Rates'!BN61,'Overall Poverty Rates'!$BN$15:$BN$65)</f>
        <v>17</v>
      </c>
      <c r="F62" s="132">
        <f>+'Overall Poverty Rates'!BN61-'Overall Poverty Rates'!BF61</f>
        <v>-0.10000000000000142</v>
      </c>
      <c r="G62" s="128">
        <f>+'Children in Poverty'!BB59</f>
        <v>22</v>
      </c>
      <c r="H62" s="108">
        <f>+'Children in Poverty'!BT59</f>
        <v>926379.74</v>
      </c>
      <c r="I62" s="119">
        <f>RANK('Children in Poverty'!AM59,'Children in Poverty'!$AM$13:$AM$63)</f>
        <v>23</v>
      </c>
      <c r="J62" s="108">
        <f>RANK('Children in Poverty'!BB59,'Children in Poverty'!$BB$13:$BB$63)</f>
        <v>18</v>
      </c>
      <c r="K62" s="119">
        <f>+'Children in Poverty'!BT59-'Children in Poverty'!BW59</f>
        <v>10956.744000000064</v>
      </c>
    </row>
    <row r="63" spans="1:11" s="18" customFormat="1" ht="12.75" x14ac:dyDescent="0.2">
      <c r="A63" s="108" t="s">
        <v>40</v>
      </c>
      <c r="B63" s="108"/>
      <c r="C63" s="123">
        <f>+'Overall Poverty Rates'!BN62</f>
        <v>12</v>
      </c>
      <c r="D63" s="119">
        <f>RANK('Overall Poverty Rates'!BF62,'Overall Poverty Rates'!$BF$15:$BF$65)</f>
        <v>35</v>
      </c>
      <c r="E63" s="108">
        <f>RANK('Overall Poverty Rates'!BN62,'Overall Poverty Rates'!$BN$15:$BN$65)</f>
        <v>31</v>
      </c>
      <c r="F63" s="132">
        <f>+'Overall Poverty Rates'!BN62-'Overall Poverty Rates'!BF62</f>
        <v>0.59999999999999964</v>
      </c>
      <c r="G63" s="128">
        <f>+'Children in Poverty'!BB60</f>
        <v>19.400000000000002</v>
      </c>
      <c r="H63" s="108">
        <f>+'Children in Poverty'!BT60</f>
        <v>521913.15600000008</v>
      </c>
      <c r="I63" s="119">
        <f>RANK('Children in Poverty'!AM60,'Children in Poverty'!$AM$13:$AM$63)</f>
        <v>27</v>
      </c>
      <c r="J63" s="108">
        <f>RANK('Children in Poverty'!BB60,'Children in Poverty'!$BB$13:$BB$63)</f>
        <v>25</v>
      </c>
      <c r="K63" s="119">
        <f>+'Children in Poverty'!BT60-'Children in Poverty'!BW60</f>
        <v>-10082.199999999953</v>
      </c>
    </row>
    <row r="64" spans="1:11" s="18" customFormat="1" ht="12.75" x14ac:dyDescent="0.2">
      <c r="A64" s="108" t="s">
        <v>41</v>
      </c>
      <c r="B64" s="108"/>
      <c r="C64" s="123">
        <f>+'Overall Poverty Rates'!BN63</f>
        <v>10.8</v>
      </c>
      <c r="D64" s="119">
        <f>RANK('Overall Poverty Rates'!BF63,'Overall Poverty Rates'!$BF$15:$BF$65)</f>
        <v>29</v>
      </c>
      <c r="E64" s="108">
        <f>RANK('Overall Poverty Rates'!BN63,'Overall Poverty Rates'!$BN$15:$BN$65)</f>
        <v>40</v>
      </c>
      <c r="F64" s="132">
        <f>+'Overall Poverty Rates'!BN63-'Overall Poverty Rates'!BF63</f>
        <v>-2.2999999999999989</v>
      </c>
      <c r="G64" s="128">
        <f>+'Children in Poverty'!BB61</f>
        <v>19.400000000000002</v>
      </c>
      <c r="H64" s="108">
        <f>+'Children in Poverty'!BT61</f>
        <v>40942.536000000007</v>
      </c>
      <c r="I64" s="119">
        <f>RANK('Children in Poverty'!AM61,'Children in Poverty'!$AM$13:$AM$63)</f>
        <v>29</v>
      </c>
      <c r="J64" s="108">
        <f>RANK('Children in Poverty'!BB61,'Children in Poverty'!$BB$13:$BB$63)</f>
        <v>25</v>
      </c>
      <c r="K64" s="119">
        <f>+'Children in Poverty'!BT61-'Children in Poverty'!BW61</f>
        <v>-1444.1839999999938</v>
      </c>
    </row>
    <row r="65" spans="1:11" s="18" customFormat="1" ht="12.75" x14ac:dyDescent="0.2">
      <c r="A65" s="107" t="s">
        <v>47</v>
      </c>
      <c r="B65" s="325"/>
      <c r="C65" s="123">
        <f>+'Overall Poverty Rates'!BN64</f>
        <v>8.9</v>
      </c>
      <c r="D65" s="119">
        <f>RANK('Overall Poverty Rates'!BF64,'Overall Poverty Rates'!$BF$15:$BF$65)</f>
        <v>46</v>
      </c>
      <c r="E65" s="108">
        <f>RANK('Overall Poverty Rates'!BN64,'Overall Poverty Rates'!$BN$15:$BN$65)</f>
        <v>50</v>
      </c>
      <c r="F65" s="132">
        <f>+'Overall Poverty Rates'!BN64-'Overall Poverty Rates'!BF64</f>
        <v>-0.79999999999999893</v>
      </c>
      <c r="G65" s="128">
        <f>+'Children in Poverty'!BB62</f>
        <v>13.3</v>
      </c>
      <c r="H65" s="108">
        <f>+'Children in Poverty'!BT62</f>
        <v>15949.759</v>
      </c>
      <c r="I65" s="119">
        <f>RANK('Children in Poverty'!AM62,'Children in Poverty'!$AM$13:$AM$63)</f>
        <v>38</v>
      </c>
      <c r="J65" s="108">
        <f>RANK('Children in Poverty'!BB62,'Children in Poverty'!$BB$13:$BB$63)</f>
        <v>45</v>
      </c>
      <c r="K65" s="119">
        <f>+'Children in Poverty'!BT62-'Children in Poverty'!BW62</f>
        <v>-5526.6079999999984</v>
      </c>
    </row>
    <row r="66" spans="1:11" ht="12.75" x14ac:dyDescent="0.2">
      <c r="A66" s="113" t="s">
        <v>82</v>
      </c>
      <c r="B66" s="113"/>
      <c r="C66" s="331">
        <f>+'Overall Poverty Rates'!BN65</f>
        <v>19.600000000000001</v>
      </c>
      <c r="D66" s="332">
        <f>RANK('Overall Poverty Rates'!BF65,'Overall Poverty Rates'!$BF$15:$BF$65)</f>
        <v>4</v>
      </c>
      <c r="E66" s="113">
        <f>RANK('Overall Poverty Rates'!BN65,'Overall Poverty Rates'!$BN$15:$BN$65)</f>
        <v>5</v>
      </c>
      <c r="F66" s="333">
        <f>+'Overall Poverty Rates'!BN65-'Overall Poverty Rates'!BF65</f>
        <v>1.5</v>
      </c>
      <c r="G66" s="334">
        <f>+'Children in Poverty'!BB63</f>
        <v>25.6</v>
      </c>
      <c r="H66" s="113">
        <f>+'Children in Poverty'!BT63</f>
        <v>30235.392</v>
      </c>
      <c r="I66" s="332">
        <f>RANK('Children in Poverty'!AM63,'Children in Poverty'!$AM$13:$AM$63)</f>
        <v>2</v>
      </c>
      <c r="J66" s="113">
        <f>RANK('Children in Poverty'!BB63,'Children in Poverty'!$BB$13:$BB$63)</f>
        <v>7</v>
      </c>
      <c r="K66" s="332">
        <f>+'Children in Poverty'!BT63-'Children in Poverty'!BW63</f>
        <v>-562.54399999999805</v>
      </c>
    </row>
    <row r="67" spans="1:11" ht="33" customHeight="1" x14ac:dyDescent="0.2">
      <c r="A67" s="348" t="s">
        <v>210</v>
      </c>
      <c r="B67" s="349"/>
      <c r="C67" s="349"/>
      <c r="D67" s="349"/>
      <c r="E67" s="349"/>
      <c r="F67" s="349"/>
      <c r="G67" s="349"/>
      <c r="H67" s="349"/>
      <c r="I67" s="349"/>
      <c r="J67" s="349"/>
      <c r="K67" s="349"/>
    </row>
    <row r="68" spans="1:11" ht="30" customHeight="1" x14ac:dyDescent="0.2">
      <c r="A68" s="350" t="s">
        <v>216</v>
      </c>
      <c r="B68" s="351"/>
      <c r="C68" s="351"/>
      <c r="D68" s="351"/>
      <c r="E68" s="351"/>
      <c r="F68" s="351"/>
      <c r="G68" s="351"/>
      <c r="H68" s="351"/>
      <c r="I68" s="351"/>
      <c r="J68" s="351"/>
      <c r="K68" s="351"/>
    </row>
    <row r="69" spans="1:11" ht="37.5" customHeight="1" x14ac:dyDescent="0.2">
      <c r="A69" s="350" t="s">
        <v>194</v>
      </c>
      <c r="B69" s="352"/>
      <c r="C69" s="352"/>
      <c r="D69" s="352"/>
      <c r="E69" s="352"/>
      <c r="F69" s="352"/>
      <c r="G69" s="352"/>
      <c r="H69" s="352"/>
      <c r="I69" s="352"/>
      <c r="J69" s="352"/>
      <c r="K69" s="352"/>
    </row>
    <row r="70" spans="1:11" ht="49.5" customHeight="1" x14ac:dyDescent="0.2">
      <c r="A70" s="29" t="s">
        <v>70</v>
      </c>
      <c r="B70" s="353" t="s">
        <v>217</v>
      </c>
      <c r="C70" s="354"/>
      <c r="D70" s="354"/>
      <c r="E70" s="354"/>
      <c r="F70" s="354"/>
      <c r="G70" s="354"/>
      <c r="H70" s="354"/>
      <c r="I70" s="354"/>
      <c r="J70" s="354"/>
      <c r="K70" s="354"/>
    </row>
    <row r="71" spans="1:11" ht="12.75" x14ac:dyDescent="0.2">
      <c r="J71" s="28"/>
      <c r="K71" s="202" t="s">
        <v>206</v>
      </c>
    </row>
  </sheetData>
  <mergeCells count="4">
    <mergeCell ref="A67:K67"/>
    <mergeCell ref="A68:K68"/>
    <mergeCell ref="A69:K69"/>
    <mergeCell ref="B70:K70"/>
  </mergeCells>
  <printOptions verticalCentered="1"/>
  <pageMargins left="0.75" right="0.75" top="0.4" bottom="0.7" header="0.44" footer="0.38"/>
  <pageSetup scale="73" orientation="portrait" r:id="rId1"/>
  <headerFooter alignWithMargins="0">
    <oddFooter>&amp;LSREB Fact Book&amp;R&amp;D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sheetPr>
  <dimension ref="A1:BP74"/>
  <sheetViews>
    <sheetView topLeftCell="A28" workbookViewId="0">
      <pane xSplit="1" topLeftCell="AS1" activePane="topRight" state="frozen"/>
      <selection pane="topRight" activeCell="BD73" sqref="BD73"/>
    </sheetView>
  </sheetViews>
  <sheetFormatPr defaultRowHeight="11.25" x14ac:dyDescent="0.2"/>
  <cols>
    <col min="1" max="1" width="23.83203125" style="2" customWidth="1"/>
    <col min="2" max="61" width="9.1640625" style="2" customWidth="1"/>
    <col min="62" max="16384" width="9.33203125" style="2"/>
  </cols>
  <sheetData>
    <row r="1" spans="1:67" x14ac:dyDescent="0.2">
      <c r="A1" s="24" t="s">
        <v>69</v>
      </c>
      <c r="BF1" s="323"/>
      <c r="BH1" s="324"/>
      <c r="BN1" s="323"/>
    </row>
    <row r="2" spans="1:67" x14ac:dyDescent="0.2">
      <c r="A2" s="24" t="s">
        <v>110</v>
      </c>
      <c r="BF2" s="323"/>
      <c r="BH2" s="324"/>
      <c r="BN2" s="323"/>
    </row>
    <row r="3" spans="1:67" x14ac:dyDescent="0.2">
      <c r="A3"/>
      <c r="BF3" s="323"/>
      <c r="BH3" s="324"/>
      <c r="BN3" s="323"/>
    </row>
    <row r="4" spans="1:67" ht="13.15" customHeight="1" x14ac:dyDescent="0.3">
      <c r="A4" s="4"/>
      <c r="B4" s="355" t="s">
        <v>68</v>
      </c>
      <c r="C4" s="356"/>
      <c r="D4" s="355" t="s">
        <v>67</v>
      </c>
      <c r="E4" s="356"/>
      <c r="F4" s="355" t="s">
        <v>66</v>
      </c>
      <c r="G4" s="356"/>
      <c r="H4" s="355" t="s">
        <v>65</v>
      </c>
      <c r="I4" s="356"/>
      <c r="J4" s="355" t="s">
        <v>64</v>
      </c>
      <c r="K4" s="356"/>
      <c r="L4" s="355" t="s">
        <v>63</v>
      </c>
      <c r="M4" s="356"/>
      <c r="N4" s="355" t="s">
        <v>62</v>
      </c>
      <c r="O4" s="356"/>
      <c r="P4" s="355" t="s">
        <v>61</v>
      </c>
      <c r="Q4" s="356"/>
      <c r="R4" s="355" t="s">
        <v>60</v>
      </c>
      <c r="S4" s="356"/>
      <c r="T4" s="355" t="s">
        <v>59</v>
      </c>
      <c r="U4" s="356"/>
      <c r="V4" s="355" t="s">
        <v>58</v>
      </c>
      <c r="W4" s="356"/>
      <c r="X4" s="355" t="s">
        <v>57</v>
      </c>
      <c r="Y4" s="356"/>
      <c r="Z4" s="355" t="s">
        <v>56</v>
      </c>
      <c r="AA4" s="356"/>
      <c r="AB4" s="355" t="s">
        <v>55</v>
      </c>
      <c r="AC4" s="356"/>
      <c r="AD4" s="355" t="s">
        <v>54</v>
      </c>
      <c r="AE4" s="356"/>
      <c r="AF4" s="355" t="s">
        <v>53</v>
      </c>
      <c r="AG4" s="356"/>
      <c r="AH4" s="355" t="s">
        <v>0</v>
      </c>
      <c r="AI4" s="356"/>
      <c r="AJ4" s="355" t="s">
        <v>71</v>
      </c>
      <c r="AK4" s="356"/>
      <c r="AL4" s="355" t="s">
        <v>85</v>
      </c>
      <c r="AM4" s="356"/>
      <c r="AN4" s="355" t="s">
        <v>95</v>
      </c>
      <c r="AO4" s="356"/>
      <c r="AP4" s="355" t="s">
        <v>100</v>
      </c>
      <c r="AQ4" s="356"/>
      <c r="AR4" s="355" t="s">
        <v>104</v>
      </c>
      <c r="AS4" s="356"/>
      <c r="AT4" s="355" t="s">
        <v>118</v>
      </c>
      <c r="AU4" s="356"/>
      <c r="AV4" s="355" t="s">
        <v>124</v>
      </c>
      <c r="AW4" s="356"/>
      <c r="AX4" s="355" t="s">
        <v>131</v>
      </c>
      <c r="AY4" s="356"/>
      <c r="AZ4" s="355" t="s">
        <v>138</v>
      </c>
      <c r="BA4" s="356"/>
      <c r="BB4" s="355" t="s">
        <v>146</v>
      </c>
      <c r="BC4" s="356"/>
      <c r="BD4" s="355" t="s">
        <v>151</v>
      </c>
      <c r="BE4" s="356"/>
      <c r="BF4" s="355" t="s">
        <v>167</v>
      </c>
      <c r="BG4" s="359"/>
      <c r="BH4" s="355" t="s">
        <v>174</v>
      </c>
      <c r="BI4" s="356"/>
      <c r="BJ4" s="357" t="s">
        <v>181</v>
      </c>
      <c r="BK4" s="358"/>
      <c r="BL4" s="357" t="s">
        <v>188</v>
      </c>
      <c r="BM4" s="358"/>
      <c r="BN4" s="357" t="s">
        <v>197</v>
      </c>
      <c r="BO4" s="358"/>
    </row>
    <row r="5" spans="1:67" ht="56.25" customHeight="1" x14ac:dyDescent="0.2">
      <c r="A5" s="1"/>
      <c r="B5" s="141" t="s">
        <v>1</v>
      </c>
      <c r="C5" s="142" t="s">
        <v>2</v>
      </c>
      <c r="D5" s="136" t="s">
        <v>1</v>
      </c>
      <c r="E5" s="142" t="s">
        <v>2</v>
      </c>
      <c r="F5" s="136" t="s">
        <v>1</v>
      </c>
      <c r="G5" s="142" t="s">
        <v>2</v>
      </c>
      <c r="H5" s="136" t="s">
        <v>1</v>
      </c>
      <c r="I5" s="142" t="s">
        <v>2</v>
      </c>
      <c r="J5" s="136" t="s">
        <v>1</v>
      </c>
      <c r="K5" s="142" t="s">
        <v>2</v>
      </c>
      <c r="L5" s="136" t="s">
        <v>1</v>
      </c>
      <c r="M5" s="142" t="s">
        <v>2</v>
      </c>
      <c r="N5" s="136" t="s">
        <v>1</v>
      </c>
      <c r="O5" s="142" t="s">
        <v>2</v>
      </c>
      <c r="P5" s="136" t="s">
        <v>1</v>
      </c>
      <c r="Q5" s="142" t="s">
        <v>2</v>
      </c>
      <c r="R5" s="136" t="s">
        <v>1</v>
      </c>
      <c r="S5" s="142" t="s">
        <v>2</v>
      </c>
      <c r="T5" s="136" t="s">
        <v>1</v>
      </c>
      <c r="U5" s="142" t="s">
        <v>2</v>
      </c>
      <c r="V5" s="136" t="s">
        <v>1</v>
      </c>
      <c r="W5" s="142" t="s">
        <v>2</v>
      </c>
      <c r="X5" s="136" t="s">
        <v>1</v>
      </c>
      <c r="Y5" s="142" t="s">
        <v>2</v>
      </c>
      <c r="Z5" s="136" t="s">
        <v>1</v>
      </c>
      <c r="AA5" s="142" t="s">
        <v>2</v>
      </c>
      <c r="AB5" s="136" t="s">
        <v>1</v>
      </c>
      <c r="AC5" s="142" t="s">
        <v>2</v>
      </c>
      <c r="AD5" s="136" t="s">
        <v>1</v>
      </c>
      <c r="AE5" s="142" t="s">
        <v>2</v>
      </c>
      <c r="AF5" s="136" t="s">
        <v>1</v>
      </c>
      <c r="AG5" s="142" t="s">
        <v>2</v>
      </c>
      <c r="AH5" s="136" t="s">
        <v>1</v>
      </c>
      <c r="AI5" s="142" t="s">
        <v>2</v>
      </c>
      <c r="AJ5" s="136" t="s">
        <v>1</v>
      </c>
      <c r="AK5" s="142" t="s">
        <v>2</v>
      </c>
      <c r="AL5" s="136" t="s">
        <v>1</v>
      </c>
      <c r="AM5" s="142" t="s">
        <v>2</v>
      </c>
      <c r="AN5" s="136" t="s">
        <v>1</v>
      </c>
      <c r="AO5" s="142" t="s">
        <v>2</v>
      </c>
      <c r="AP5" s="136" t="s">
        <v>1</v>
      </c>
      <c r="AQ5" s="142" t="s">
        <v>2</v>
      </c>
      <c r="AR5" s="136" t="s">
        <v>1</v>
      </c>
      <c r="AS5" s="142" t="s">
        <v>2</v>
      </c>
      <c r="AT5" s="136" t="s">
        <v>1</v>
      </c>
      <c r="AU5" s="142" t="s">
        <v>2</v>
      </c>
      <c r="AV5" s="136" t="s">
        <v>1</v>
      </c>
      <c r="AW5" s="142" t="s">
        <v>2</v>
      </c>
      <c r="AX5" s="136" t="s">
        <v>1</v>
      </c>
      <c r="AY5" s="142" t="s">
        <v>2</v>
      </c>
      <c r="AZ5" s="136" t="s">
        <v>1</v>
      </c>
      <c r="BA5" s="142" t="s">
        <v>2</v>
      </c>
      <c r="BB5" s="136" t="s">
        <v>1</v>
      </c>
      <c r="BC5" s="142" t="s">
        <v>2</v>
      </c>
      <c r="BD5" s="136" t="s">
        <v>1</v>
      </c>
      <c r="BE5" s="142" t="s">
        <v>2</v>
      </c>
      <c r="BF5" s="136" t="s">
        <v>1</v>
      </c>
      <c r="BG5" s="142" t="s">
        <v>2</v>
      </c>
      <c r="BH5" s="209" t="s">
        <v>1</v>
      </c>
      <c r="BI5" s="142" t="s">
        <v>2</v>
      </c>
      <c r="BJ5" s="291" t="s">
        <v>1</v>
      </c>
      <c r="BK5" s="263" t="s">
        <v>2</v>
      </c>
      <c r="BL5" s="291" t="s">
        <v>1</v>
      </c>
      <c r="BM5" s="263" t="s">
        <v>2</v>
      </c>
      <c r="BN5" s="291" t="s">
        <v>1</v>
      </c>
      <c r="BO5" s="263" t="s">
        <v>2</v>
      </c>
    </row>
    <row r="6" spans="1:67" s="6" customFormat="1" ht="12.75" x14ac:dyDescent="0.2">
      <c r="A6" s="64" t="s">
        <v>155</v>
      </c>
      <c r="B6" s="65">
        <v>13.8</v>
      </c>
      <c r="C6" s="66">
        <v>0.16</v>
      </c>
      <c r="D6" s="143">
        <v>14.6</v>
      </c>
      <c r="E6" s="66">
        <v>0.16</v>
      </c>
      <c r="F6" s="143">
        <v>14.7</v>
      </c>
      <c r="G6" s="66">
        <v>0.16</v>
      </c>
      <c r="H6" s="143">
        <v>14.4</v>
      </c>
      <c r="I6" s="66">
        <v>0.16</v>
      </c>
      <c r="J6" s="143">
        <v>13.8</v>
      </c>
      <c r="K6" s="66">
        <v>0.16</v>
      </c>
      <c r="L6" s="143">
        <v>13.5</v>
      </c>
      <c r="M6" s="66">
        <v>0.15</v>
      </c>
      <c r="N6" s="143">
        <v>13.2</v>
      </c>
      <c r="O6" s="66">
        <v>0.15</v>
      </c>
      <c r="P6" s="143">
        <v>13.1</v>
      </c>
      <c r="Q6" s="66">
        <v>0.16</v>
      </c>
      <c r="R6" s="143">
        <v>13.1</v>
      </c>
      <c r="S6" s="66">
        <v>0.16</v>
      </c>
      <c r="T6" s="143">
        <v>13.5</v>
      </c>
      <c r="U6" s="66">
        <v>0.15</v>
      </c>
      <c r="V6" s="143">
        <v>14.2</v>
      </c>
      <c r="W6" s="66">
        <v>0.16</v>
      </c>
      <c r="X6" s="143">
        <v>14.7</v>
      </c>
      <c r="Y6" s="66">
        <v>0.16</v>
      </c>
      <c r="Z6" s="143">
        <v>14.8</v>
      </c>
      <c r="AA6" s="66">
        <v>0.16</v>
      </c>
      <c r="AB6" s="143">
        <v>14.5</v>
      </c>
      <c r="AC6" s="66">
        <v>0.16</v>
      </c>
      <c r="AD6" s="143">
        <v>14</v>
      </c>
      <c r="AE6" s="66">
        <v>0.16</v>
      </c>
      <c r="AF6" s="143">
        <v>13.6</v>
      </c>
      <c r="AG6" s="66">
        <v>0.16</v>
      </c>
      <c r="AH6" s="143">
        <v>13.2</v>
      </c>
      <c r="AI6" s="66">
        <v>0.15</v>
      </c>
      <c r="AJ6" s="143">
        <v>12.6</v>
      </c>
      <c r="AK6" s="66">
        <v>0.15</v>
      </c>
      <c r="AL6" s="143">
        <v>11.9</v>
      </c>
      <c r="AM6" s="66">
        <v>0.2</v>
      </c>
      <c r="AN6" s="143">
        <v>11.6</v>
      </c>
      <c r="AO6" s="66">
        <v>0.2</v>
      </c>
      <c r="AP6" s="143">
        <v>11.7</v>
      </c>
      <c r="AQ6" s="66">
        <v>0.2</v>
      </c>
      <c r="AR6" s="143">
        <v>12.1</v>
      </c>
      <c r="AS6" s="66">
        <v>0.2</v>
      </c>
      <c r="AT6" s="143">
        <v>12.4</v>
      </c>
      <c r="AU6" s="66">
        <v>0.1</v>
      </c>
      <c r="AV6" s="143">
        <v>12.6</v>
      </c>
      <c r="AW6" s="66">
        <v>0.1</v>
      </c>
      <c r="AX6" s="143">
        <v>12.5</v>
      </c>
      <c r="AY6" s="66">
        <v>0.1</v>
      </c>
      <c r="AZ6" s="143">
        <v>12.5</v>
      </c>
      <c r="BA6" s="66">
        <v>0.1</v>
      </c>
      <c r="BB6" s="143">
        <v>12.4</v>
      </c>
      <c r="BC6" s="66">
        <v>0.12</v>
      </c>
      <c r="BD6" s="143">
        <v>13.4</v>
      </c>
      <c r="BE6" s="66">
        <v>0.1</v>
      </c>
      <c r="BF6" s="143">
        <v>14.2</v>
      </c>
      <c r="BG6" s="66">
        <v>0.2</v>
      </c>
      <c r="BH6" s="143">
        <v>14.8</v>
      </c>
      <c r="BI6" s="254">
        <v>0.1</v>
      </c>
      <c r="BJ6" s="292">
        <v>15</v>
      </c>
      <c r="BK6" s="264">
        <v>0.1</v>
      </c>
      <c r="BL6" s="293">
        <v>14.8</v>
      </c>
      <c r="BM6" s="264">
        <v>0.1</v>
      </c>
      <c r="BN6" s="293">
        <v>14.4</v>
      </c>
      <c r="BO6" s="264">
        <v>0.1</v>
      </c>
    </row>
    <row r="7" spans="1:67" s="6" customFormat="1" ht="12.75" x14ac:dyDescent="0.2">
      <c r="A7" s="58" t="s">
        <v>189</v>
      </c>
      <c r="B7" s="75">
        <f>MEDIAN(B15:B30)</f>
        <v>17.850000000000001</v>
      </c>
      <c r="C7" s="78"/>
      <c r="D7" s="144">
        <f t="shared" ref="D7" si="0">MEDIAN(D15:D30)</f>
        <v>17.950000000000003</v>
      </c>
      <c r="E7" s="78"/>
      <c r="F7" s="144">
        <f t="shared" ref="F7" si="1">MEDIAN(F15:F30)</f>
        <v>17.899999999999999</v>
      </c>
      <c r="G7" s="78"/>
      <c r="H7" s="144">
        <f t="shared" ref="H7" si="2">MEDIAN(H15:H30)</f>
        <v>17.600000000000001</v>
      </c>
      <c r="I7" s="78"/>
      <c r="J7" s="144">
        <f t="shared" ref="J7" si="3">MEDIAN(J15:J30)</f>
        <v>16.3</v>
      </c>
      <c r="K7" s="78"/>
      <c r="L7" s="144">
        <f t="shared" ref="L7" si="4">MEDIAN(L15:L30)</f>
        <v>16.399999999999999</v>
      </c>
      <c r="M7" s="78"/>
      <c r="N7" s="144">
        <f t="shared" ref="N7" si="5">MEDIAN(N15:N30)</f>
        <v>16.850000000000001</v>
      </c>
      <c r="O7" s="78"/>
      <c r="P7" s="144">
        <f t="shared" ref="P7" si="6">MEDIAN(P15:P30)</f>
        <v>16.649999999999999</v>
      </c>
      <c r="Q7" s="78"/>
      <c r="R7" s="144">
        <f t="shared" ref="R7" si="7">MEDIAN(R15:R30)</f>
        <v>16.600000000000001</v>
      </c>
      <c r="S7" s="78"/>
      <c r="T7" s="144">
        <f t="shared" ref="T7" si="8">MEDIAN(T15:T30)</f>
        <v>16.649999999999999</v>
      </c>
      <c r="U7" s="78"/>
      <c r="V7" s="144">
        <f t="shared" ref="V7" si="9">MEDIAN(V15:V30)</f>
        <v>17.149999999999999</v>
      </c>
      <c r="W7" s="78"/>
      <c r="X7" s="144">
        <f t="shared" ref="X7" si="10">MEDIAN(X15:X30)</f>
        <v>17.75</v>
      </c>
      <c r="Y7" s="78"/>
      <c r="Z7" s="144">
        <f t="shared" ref="Z7" si="11">MEDIAN(Z15:Z30)</f>
        <v>17.100000000000001</v>
      </c>
      <c r="AA7" s="78"/>
      <c r="AB7" s="144">
        <f t="shared" ref="AB7" si="12">MEDIAN(AB15:AB30)</f>
        <v>17.100000000000001</v>
      </c>
      <c r="AC7" s="78"/>
      <c r="AD7" s="144">
        <f t="shared" ref="AD7" si="13">MEDIAN(AD15:AD30)</f>
        <v>15.7</v>
      </c>
      <c r="AE7" s="78"/>
      <c r="AF7" s="144">
        <f t="shared" ref="AF7" si="14">MEDIAN(AF15:AF30)</f>
        <v>15.600000000000001</v>
      </c>
      <c r="AG7" s="78"/>
      <c r="AH7" s="144">
        <f>MEDIAN(AT15:AT30)</f>
        <v>14.850000000000001</v>
      </c>
      <c r="AI7" s="78"/>
      <c r="AJ7" s="144">
        <f t="shared" ref="AJ7" si="15">MEDIAN(AJ15:AJ30)</f>
        <v>13.6</v>
      </c>
      <c r="AK7" s="78"/>
      <c r="AL7" s="144">
        <f t="shared" ref="AL7" si="16">MEDIAN(AL15:AL30)</f>
        <v>13.25</v>
      </c>
      <c r="AM7" s="78"/>
      <c r="AN7" s="144">
        <f t="shared" ref="AN7" si="17">MEDIAN(AN15:AN30)</f>
        <v>13.05</v>
      </c>
      <c r="AO7" s="78"/>
      <c r="AP7" s="144">
        <f t="shared" ref="AP7" si="18">MEDIAN(AP15:AP30)</f>
        <v>13.85</v>
      </c>
      <c r="AQ7" s="78"/>
      <c r="AR7" s="144">
        <f t="shared" ref="AR7" si="19">MEDIAN(AR15:AR30)</f>
        <v>14.1</v>
      </c>
      <c r="AS7" s="78"/>
      <c r="AT7" s="144">
        <f t="shared" ref="AT7" si="20">MEDIAN(AT15:AT30)</f>
        <v>14.850000000000001</v>
      </c>
      <c r="AU7" s="78"/>
      <c r="AV7" s="144">
        <f t="shared" ref="AV7" si="21">MEDIAN(AV15:AV30)</f>
        <v>14.7</v>
      </c>
      <c r="AW7" s="78"/>
      <c r="AX7" s="144">
        <f t="shared" ref="AX7" si="22">MEDIAN(AX15:AX30)</f>
        <v>14.45</v>
      </c>
      <c r="AY7" s="78"/>
      <c r="AZ7" s="144">
        <f>MEDIAN(BB15:BB30)</f>
        <v>14.55</v>
      </c>
      <c r="BA7" s="78"/>
      <c r="BB7" s="144">
        <f t="shared" ref="BB7" si="23">MEDIAN(BB15:BB30)</f>
        <v>14.55</v>
      </c>
      <c r="BC7" s="78"/>
      <c r="BD7" s="144">
        <f t="shared" ref="BD7:BF7" si="24">MEDIAN(BD15:BD30)</f>
        <v>15.4</v>
      </c>
      <c r="BE7" s="78"/>
      <c r="BF7" s="144">
        <f t="shared" si="24"/>
        <v>16.100000000000001</v>
      </c>
      <c r="BG7" s="78"/>
      <c r="BH7" s="144">
        <f t="shared" ref="BH7:BJ7" si="25">MEDIAN(BH15:BH30)</f>
        <v>16.600000000000001</v>
      </c>
      <c r="BI7" s="255"/>
      <c r="BJ7" s="75">
        <f t="shared" si="25"/>
        <v>17.100000000000001</v>
      </c>
      <c r="BK7" s="265"/>
      <c r="BL7" s="75">
        <f t="shared" ref="BL7:BN7" si="26">MEDIAN(BL15:BL30)</f>
        <v>17.149999999999999</v>
      </c>
      <c r="BM7" s="265"/>
      <c r="BN7" s="75">
        <f t="shared" si="26"/>
        <v>16.399999999999999</v>
      </c>
      <c r="BO7" s="265"/>
    </row>
    <row r="8" spans="1:67" s="6" customFormat="1" ht="12.75" x14ac:dyDescent="0.2">
      <c r="A8" s="59" t="s">
        <v>157</v>
      </c>
      <c r="B8" s="60"/>
      <c r="C8" s="78"/>
      <c r="D8" s="145"/>
      <c r="E8" s="78"/>
      <c r="F8" s="145"/>
      <c r="G8" s="78"/>
      <c r="H8" s="145"/>
      <c r="I8" s="78"/>
      <c r="J8" s="145"/>
      <c r="K8" s="78"/>
      <c r="L8" s="145"/>
      <c r="M8" s="78"/>
      <c r="N8" s="145"/>
      <c r="O8" s="78"/>
      <c r="P8" s="145"/>
      <c r="Q8" s="78"/>
      <c r="R8" s="145"/>
      <c r="S8" s="78"/>
      <c r="T8" s="145"/>
      <c r="U8" s="78"/>
      <c r="V8" s="145"/>
      <c r="W8" s="78"/>
      <c r="X8" s="145"/>
      <c r="Y8" s="78"/>
      <c r="Z8" s="145"/>
      <c r="AA8" s="78"/>
      <c r="AB8" s="145"/>
      <c r="AC8" s="78"/>
      <c r="AD8" s="145"/>
      <c r="AE8" s="78"/>
      <c r="AF8" s="145"/>
      <c r="AG8" s="78"/>
      <c r="AH8" s="145"/>
      <c r="AI8" s="78"/>
      <c r="AJ8" s="145"/>
      <c r="AK8" s="78"/>
      <c r="AL8" s="145"/>
      <c r="AM8" s="78"/>
      <c r="AN8" s="145"/>
      <c r="AO8" s="78"/>
      <c r="AP8" s="145"/>
      <c r="AQ8" s="78"/>
      <c r="AR8" s="145"/>
      <c r="AS8" s="78"/>
      <c r="AT8" s="145"/>
      <c r="AU8" s="78"/>
      <c r="AV8" s="145"/>
      <c r="AW8" s="78"/>
      <c r="AX8" s="145"/>
      <c r="AY8" s="78"/>
      <c r="AZ8" s="145"/>
      <c r="BA8" s="78"/>
      <c r="BB8" s="145"/>
      <c r="BC8" s="78"/>
      <c r="BD8" s="145"/>
      <c r="BE8" s="78"/>
      <c r="BF8" s="145"/>
      <c r="BG8" s="78"/>
      <c r="BH8" s="145"/>
      <c r="BI8" s="256"/>
      <c r="BK8" s="257"/>
      <c r="BM8" s="257"/>
      <c r="BO8" s="257"/>
    </row>
    <row r="9" spans="1:67" s="6" customFormat="1" ht="12.75" x14ac:dyDescent="0.2">
      <c r="A9" s="69" t="s">
        <v>161</v>
      </c>
      <c r="B9" s="76">
        <f>MEDIAN(B31:B43)</f>
        <v>12.2</v>
      </c>
      <c r="D9" s="146">
        <f>MEDIAN(D31:D43)</f>
        <v>13.4</v>
      </c>
      <c r="F9" s="146">
        <f>MEDIAN(F31:F43)</f>
        <v>13</v>
      </c>
      <c r="H9" s="146">
        <f>MEDIAN(H31:H43)</f>
        <v>11.8</v>
      </c>
      <c r="J9" s="146">
        <f>MEDIAN(J31:J43)</f>
        <v>12</v>
      </c>
      <c r="L9" s="146">
        <f>MEDIAN(L31:L43)</f>
        <v>12.4</v>
      </c>
      <c r="N9" s="146">
        <f>MEDIAN(N31:N43)</f>
        <v>12.2</v>
      </c>
      <c r="P9" s="146">
        <f>MEDIAN(P31:P43)</f>
        <v>11.9</v>
      </c>
      <c r="R9" s="146">
        <f>MEDIAN(R31:R43)</f>
        <v>11.1</v>
      </c>
      <c r="T9" s="146">
        <f>MEDIAN(T31:T43)</f>
        <v>11.3</v>
      </c>
      <c r="V9" s="146">
        <f>MEDIAN(V31:V43)</f>
        <v>11.6</v>
      </c>
      <c r="X9" s="146">
        <f>MEDIAN(X31:X43)</f>
        <v>12</v>
      </c>
      <c r="Z9" s="146">
        <f>MEDIAN(Z31:Z43)</f>
        <v>11.7</v>
      </c>
      <c r="AB9" s="146">
        <f>MEDIAN(AB31:AB43)</f>
        <v>11.6</v>
      </c>
      <c r="AD9" s="146">
        <f>MEDIAN(AD31:AD43)</f>
        <v>11.6</v>
      </c>
      <c r="AF9" s="146">
        <f>MEDIAN(AF31:AF43)</f>
        <v>12.1</v>
      </c>
      <c r="AH9" s="146">
        <f>MEDIAN(AT31:AT43)</f>
        <v>10.5</v>
      </c>
      <c r="AJ9" s="146">
        <f>MEDIAN(AJ31:AJ43)</f>
        <v>11.9</v>
      </c>
      <c r="AL9" s="146">
        <f>MEDIAN(AL31:AL43)</f>
        <v>11</v>
      </c>
      <c r="AN9" s="146">
        <f>MEDIAN(AN31:AN43)</f>
        <v>10.4</v>
      </c>
      <c r="AP9" s="146">
        <f>MEDIAN(AP31:AP43)</f>
        <v>10.8</v>
      </c>
      <c r="AR9" s="146">
        <f>MEDIAN(AR31:AR43)</f>
        <v>11</v>
      </c>
      <c r="AT9" s="146">
        <f>MEDIAN(AT31:AT43)</f>
        <v>10.5</v>
      </c>
      <c r="AV9" s="146">
        <f>MEDIAN(AV31:AV43)</f>
        <v>10.8</v>
      </c>
      <c r="AX9" s="146">
        <f>MEDIAN(AX31:AX43)</f>
        <v>10.4</v>
      </c>
      <c r="AZ9" s="146">
        <f>MEDIAN(BB31:BB43)</f>
        <v>9.8000000000000007</v>
      </c>
      <c r="BB9" s="146">
        <f>MEDIAN(BB31:BB43)</f>
        <v>9.8000000000000007</v>
      </c>
      <c r="BD9" s="146">
        <f>MEDIAN(BD31:BD43)</f>
        <v>11.2</v>
      </c>
      <c r="BF9" s="146">
        <f>MEDIAN(BF31:BF43)</f>
        <v>12.7</v>
      </c>
      <c r="BH9" s="146">
        <f>MEDIAN(BH31:BH43)</f>
        <v>14</v>
      </c>
      <c r="BI9" s="257"/>
      <c r="BJ9" s="76">
        <f>MEDIAN(BJ31:BJ43)</f>
        <v>14.1</v>
      </c>
      <c r="BK9" s="257"/>
      <c r="BL9" s="76">
        <f>MEDIAN(BL31:BL43)</f>
        <v>14.3</v>
      </c>
      <c r="BM9" s="257"/>
      <c r="BN9" s="76">
        <f>MEDIAN(BN31:BN43)</f>
        <v>11.9</v>
      </c>
      <c r="BO9" s="257"/>
    </row>
    <row r="10" spans="1:67" s="6" customFormat="1" ht="12.75" x14ac:dyDescent="0.2">
      <c r="A10" s="70" t="s">
        <v>157</v>
      </c>
      <c r="D10" s="147"/>
      <c r="F10" s="147"/>
      <c r="H10" s="147"/>
      <c r="J10" s="147"/>
      <c r="L10" s="147"/>
      <c r="N10" s="147"/>
      <c r="P10" s="147"/>
      <c r="R10" s="147"/>
      <c r="T10" s="147"/>
      <c r="V10" s="147"/>
      <c r="X10" s="147"/>
      <c r="Z10" s="147"/>
      <c r="AB10" s="147"/>
      <c r="AD10" s="147"/>
      <c r="AF10" s="147"/>
      <c r="AH10" s="147"/>
      <c r="AJ10" s="147"/>
      <c r="AL10" s="147"/>
      <c r="AN10" s="147"/>
      <c r="AP10" s="147"/>
      <c r="AR10" s="147"/>
      <c r="AT10" s="147"/>
      <c r="AV10" s="147"/>
      <c r="AX10" s="147"/>
      <c r="AZ10" s="147"/>
      <c r="BB10" s="147"/>
      <c r="BD10" s="147"/>
      <c r="BF10" s="147"/>
      <c r="BH10" s="147"/>
      <c r="BI10" s="257"/>
      <c r="BK10" s="257"/>
      <c r="BM10" s="257"/>
      <c r="BO10" s="257"/>
    </row>
    <row r="11" spans="1:67" s="6" customFormat="1" ht="12.75" x14ac:dyDescent="0.2">
      <c r="A11" s="73" t="s">
        <v>162</v>
      </c>
      <c r="B11" s="77">
        <f>MEDIAN(B44:B55)</f>
        <v>12.3</v>
      </c>
      <c r="C11" s="5"/>
      <c r="D11" s="148">
        <f>MEDIAN(D44:D55)</f>
        <v>13.7</v>
      </c>
      <c r="E11" s="5"/>
      <c r="F11" s="148">
        <f>MEDIAN(F44:F55)</f>
        <v>13.95</v>
      </c>
      <c r="G11" s="5"/>
      <c r="H11" s="148">
        <f>MEDIAN(H44:H55)</f>
        <v>14.5</v>
      </c>
      <c r="I11" s="5"/>
      <c r="J11" s="148">
        <f>MEDIAN(J44:J55)</f>
        <v>13.75</v>
      </c>
      <c r="K11" s="5"/>
      <c r="L11" s="148">
        <f>MEDIAN(L44:L55)</f>
        <v>13.25</v>
      </c>
      <c r="M11" s="5"/>
      <c r="N11" s="148">
        <f>MEDIAN(N44:N55)</f>
        <v>12.149999999999999</v>
      </c>
      <c r="O11" s="5"/>
      <c r="P11" s="148">
        <f>MEDIAN(P44:P55)</f>
        <v>11.7</v>
      </c>
      <c r="Q11" s="5"/>
      <c r="R11" s="148">
        <f>MEDIAN(R44:R55)</f>
        <v>11.95</v>
      </c>
      <c r="S11" s="5"/>
      <c r="T11" s="148">
        <f>MEDIAN(T44:T55)</f>
        <v>12.65</v>
      </c>
      <c r="U11" s="5"/>
      <c r="V11" s="148">
        <f>MEDIAN(V44:V55)</f>
        <v>13</v>
      </c>
      <c r="W11" s="5"/>
      <c r="X11" s="148">
        <f>MEDIAN(X44:X55)</f>
        <v>12.8</v>
      </c>
      <c r="Y11" s="5"/>
      <c r="Z11" s="148">
        <f>MEDIAN(Z44:Z55)</f>
        <v>12.8</v>
      </c>
      <c r="AA11" s="5"/>
      <c r="AB11" s="148">
        <f>MEDIAN(AB44:AB55)</f>
        <v>12.3</v>
      </c>
      <c r="AC11" s="5"/>
      <c r="AD11" s="148">
        <f>MEDIAN(AD44:AD55)</f>
        <v>11.3</v>
      </c>
      <c r="AE11" s="5"/>
      <c r="AF11" s="148">
        <f>MEDIAN(AF44:AF55)</f>
        <v>10.5</v>
      </c>
      <c r="AG11" s="5"/>
      <c r="AH11" s="148">
        <f>MEDIAN(AT44:AT55)</f>
        <v>10.5</v>
      </c>
      <c r="AI11" s="5"/>
      <c r="AJ11" s="148">
        <f>MEDIAN(AJ44:AJ55)</f>
        <v>10.45</v>
      </c>
      <c r="AK11" s="5"/>
      <c r="AL11" s="148">
        <f>MEDIAN(AL44:AL55)</f>
        <v>9.9499999999999993</v>
      </c>
      <c r="AM11" s="5"/>
      <c r="AN11" s="148">
        <f>MEDIAN(AN44:AN55)</f>
        <v>9.6999999999999993</v>
      </c>
      <c r="AO11" s="5"/>
      <c r="AP11" s="148">
        <f>MEDIAN(AP44:AP55)</f>
        <v>9.5500000000000007</v>
      </c>
      <c r="AQ11" s="5"/>
      <c r="AR11" s="148">
        <f>MEDIAN(AR44:AR55)</f>
        <v>10.199999999999999</v>
      </c>
      <c r="AS11" s="5"/>
      <c r="AT11" s="148">
        <f>MEDIAN(AT44:AT55)</f>
        <v>10.5</v>
      </c>
      <c r="AU11" s="5"/>
      <c r="AV11" s="148">
        <f>MEDIAN(AV44:AV55)</f>
        <v>11.45</v>
      </c>
      <c r="AW11" s="5"/>
      <c r="AX11" s="148">
        <f>MEDIAN(AX44:AX55)</f>
        <v>11.55</v>
      </c>
      <c r="AY11" s="5"/>
      <c r="AZ11" s="148">
        <f>MEDIAN(BB44:BB55)</f>
        <v>10.45</v>
      </c>
      <c r="BA11" s="5"/>
      <c r="BB11" s="148">
        <f>MEDIAN(BB44:BB55)</f>
        <v>10.45</v>
      </c>
      <c r="BC11" s="5"/>
      <c r="BD11" s="148">
        <f>MEDIAN(BD44:BD55)</f>
        <v>12</v>
      </c>
      <c r="BE11" s="5"/>
      <c r="BF11" s="148">
        <f>MEDIAN(BF44:BF55)</f>
        <v>13.35</v>
      </c>
      <c r="BG11" s="5"/>
      <c r="BH11" s="148">
        <f>MEDIAN(BH44:BH55)</f>
        <v>13.95</v>
      </c>
      <c r="BI11" s="258"/>
      <c r="BJ11" s="77">
        <f>MEDIAN(BJ44:BJ55)</f>
        <v>13.6</v>
      </c>
      <c r="BK11" s="258"/>
      <c r="BL11" s="77">
        <f>MEDIAN(BL44:BL55)</f>
        <v>12.95</v>
      </c>
      <c r="BM11" s="258"/>
      <c r="BN11" s="77">
        <f>MEDIAN(BN44:BN55)</f>
        <v>12.6</v>
      </c>
      <c r="BO11" s="258"/>
    </row>
    <row r="12" spans="1:67" s="6" customFormat="1" ht="12.75" x14ac:dyDescent="0.2">
      <c r="A12" s="73" t="s">
        <v>157</v>
      </c>
      <c r="B12" s="5"/>
      <c r="C12" s="5"/>
      <c r="D12" s="149"/>
      <c r="E12" s="5"/>
      <c r="F12" s="149"/>
      <c r="G12" s="5"/>
      <c r="H12" s="149"/>
      <c r="I12" s="5"/>
      <c r="J12" s="149"/>
      <c r="K12" s="5"/>
      <c r="L12" s="149"/>
      <c r="M12" s="5"/>
      <c r="N12" s="149"/>
      <c r="O12" s="5"/>
      <c r="P12" s="149"/>
      <c r="Q12" s="5"/>
      <c r="R12" s="149"/>
      <c r="S12" s="5"/>
      <c r="T12" s="149"/>
      <c r="U12" s="5"/>
      <c r="V12" s="149"/>
      <c r="W12" s="5"/>
      <c r="X12" s="149"/>
      <c r="Y12" s="5"/>
      <c r="Z12" s="149"/>
      <c r="AA12" s="5"/>
      <c r="AB12" s="149"/>
      <c r="AC12" s="5"/>
      <c r="AD12" s="149"/>
      <c r="AE12" s="5"/>
      <c r="AF12" s="149"/>
      <c r="AG12" s="5"/>
      <c r="AH12" s="149"/>
      <c r="AI12" s="5"/>
      <c r="AJ12" s="149"/>
      <c r="AK12" s="5"/>
      <c r="AL12" s="149"/>
      <c r="AM12" s="5"/>
      <c r="AN12" s="149"/>
      <c r="AO12" s="5"/>
      <c r="AP12" s="149"/>
      <c r="AQ12" s="5"/>
      <c r="AR12" s="149"/>
      <c r="AS12" s="5"/>
      <c r="AT12" s="149"/>
      <c r="AU12" s="5"/>
      <c r="AV12" s="149"/>
      <c r="AW12" s="5"/>
      <c r="AX12" s="149"/>
      <c r="AY12" s="5"/>
      <c r="AZ12" s="149"/>
      <c r="BA12" s="5"/>
      <c r="BB12" s="149"/>
      <c r="BC12" s="5"/>
      <c r="BD12" s="149"/>
      <c r="BE12" s="5"/>
      <c r="BF12" s="149"/>
      <c r="BG12" s="5"/>
      <c r="BH12" s="149"/>
      <c r="BI12" s="258"/>
      <c r="BJ12" s="5"/>
      <c r="BK12" s="258"/>
      <c r="BL12" s="5"/>
      <c r="BM12" s="258"/>
      <c r="BN12" s="5"/>
      <c r="BO12" s="258"/>
    </row>
    <row r="13" spans="1:67" s="6" customFormat="1" ht="12.75" x14ac:dyDescent="0.2">
      <c r="A13" s="73" t="s">
        <v>163</v>
      </c>
      <c r="B13" s="77">
        <f>MEDIAN(B56:B64)</f>
        <v>11.4</v>
      </c>
      <c r="C13" s="5"/>
      <c r="D13" s="148">
        <f>MEDIAN(D56:D64)</f>
        <v>13.1</v>
      </c>
      <c r="E13" s="5"/>
      <c r="F13" s="148">
        <f>MEDIAN(F56:F64)</f>
        <v>12.8</v>
      </c>
      <c r="G13" s="5"/>
      <c r="H13" s="148">
        <f>MEDIAN(H56:H64)</f>
        <v>12</v>
      </c>
      <c r="I13" s="5"/>
      <c r="J13" s="148">
        <f>MEDIAN(J56:J64)</f>
        <v>10.3</v>
      </c>
      <c r="K13" s="5"/>
      <c r="L13" s="148">
        <f>MEDIAN(L56:L64)</f>
        <v>8.8000000000000007</v>
      </c>
      <c r="M13" s="5"/>
      <c r="N13" s="148">
        <f>MEDIAN(N56:N64)</f>
        <v>9</v>
      </c>
      <c r="O13" s="5"/>
      <c r="P13" s="148">
        <f>MEDIAN(P56:P64)</f>
        <v>8.5</v>
      </c>
      <c r="Q13" s="5"/>
      <c r="R13" s="148">
        <f>MEDIAN(R56:R64)</f>
        <v>9</v>
      </c>
      <c r="S13" s="5"/>
      <c r="T13" s="148">
        <f>MEDIAN(T56:T64)</f>
        <v>10.199999999999999</v>
      </c>
      <c r="U13" s="5"/>
      <c r="V13" s="148">
        <f>MEDIAN(V56:V64)</f>
        <v>10.7</v>
      </c>
      <c r="W13" s="5"/>
      <c r="X13" s="148">
        <f>MEDIAN(X56:X64)</f>
        <v>11</v>
      </c>
      <c r="Y13" s="5"/>
      <c r="Z13" s="148">
        <f>MEDIAN(Z56:Z64)</f>
        <v>10.199999999999999</v>
      </c>
      <c r="AA13" s="5"/>
      <c r="AB13" s="148">
        <f>MEDIAN(AB56:AB64)</f>
        <v>10.5</v>
      </c>
      <c r="AC13" s="5"/>
      <c r="AD13" s="148">
        <f>MEDIAN(AD56:AD64)</f>
        <v>10.6</v>
      </c>
      <c r="AE13" s="5"/>
      <c r="AF13" s="148">
        <f>MEDIAN(AF56:AF64)</f>
        <v>10.9</v>
      </c>
      <c r="AG13" s="5"/>
      <c r="AH13" s="148">
        <f>MEDIAN(AT56:AT64)</f>
        <v>9.8000000000000007</v>
      </c>
      <c r="AI13" s="5"/>
      <c r="AJ13" s="148">
        <f>MEDIAN(AJ56:AJ64)</f>
        <v>10.4</v>
      </c>
      <c r="AK13" s="5"/>
      <c r="AL13" s="148">
        <f>MEDIAN(AL56:AL64)</f>
        <v>9.9</v>
      </c>
      <c r="AM13" s="5"/>
      <c r="AN13" s="148">
        <f>MEDIAN(AN56:AN64)</f>
        <v>9.8000000000000007</v>
      </c>
      <c r="AO13" s="5"/>
      <c r="AP13" s="148">
        <f>MEDIAN(AP56:AP64)</f>
        <v>9.6</v>
      </c>
      <c r="AQ13" s="5"/>
      <c r="AR13" s="148">
        <f>MEDIAN(AR56:AR64)</f>
        <v>9.6999999999999993</v>
      </c>
      <c r="AS13" s="5"/>
      <c r="AT13" s="148">
        <f>MEDIAN(AT56:AT64)</f>
        <v>9.8000000000000007</v>
      </c>
      <c r="AU13" s="5"/>
      <c r="AV13" s="148">
        <f>MEDIAN(AV56:AV64)</f>
        <v>9.9</v>
      </c>
      <c r="AW13" s="5"/>
      <c r="AX13" s="148">
        <f>MEDIAN(AX56:AX64)</f>
        <v>10.5</v>
      </c>
      <c r="AY13" s="5"/>
      <c r="AZ13" s="148">
        <f>MEDIAN(BB56:BB64)</f>
        <v>10</v>
      </c>
      <c r="BA13" s="5"/>
      <c r="BB13" s="148">
        <f>MEDIAN(BB56:BB64)</f>
        <v>10</v>
      </c>
      <c r="BC13" s="5"/>
      <c r="BD13" s="148">
        <f>MEDIAN(BD56:BD64)</f>
        <v>10.8</v>
      </c>
      <c r="BE13" s="5"/>
      <c r="BF13" s="148">
        <f>MEDIAN(BF56:BF64)</f>
        <v>10.9</v>
      </c>
      <c r="BG13" s="5"/>
      <c r="BH13" s="148">
        <f>MEDIAN(BH56:BH64)</f>
        <v>10.8</v>
      </c>
      <c r="BI13" s="258"/>
      <c r="BJ13" s="77">
        <f>MEDIAN(BJ56:BJ64)</f>
        <v>11.2</v>
      </c>
      <c r="BK13" s="258"/>
      <c r="BL13" s="77">
        <f>MEDIAN(BL56:BL64)</f>
        <v>11.3</v>
      </c>
      <c r="BM13" s="258"/>
      <c r="BN13" s="77">
        <f>MEDIAN(BN56:BN64)</f>
        <v>10.8</v>
      </c>
      <c r="BO13" s="258"/>
    </row>
    <row r="14" spans="1:67" s="6" customFormat="1" ht="12.75" x14ac:dyDescent="0.2">
      <c r="A14" s="137" t="s">
        <v>157</v>
      </c>
      <c r="B14" s="138"/>
      <c r="C14" s="138"/>
      <c r="D14" s="150"/>
      <c r="E14" s="138"/>
      <c r="F14" s="150"/>
      <c r="G14" s="138"/>
      <c r="H14" s="150"/>
      <c r="I14" s="138"/>
      <c r="J14" s="150"/>
      <c r="K14" s="138"/>
      <c r="L14" s="150"/>
      <c r="M14" s="138"/>
      <c r="N14" s="150"/>
      <c r="O14" s="138"/>
      <c r="P14" s="150"/>
      <c r="Q14" s="138"/>
      <c r="R14" s="150"/>
      <c r="S14" s="138"/>
      <c r="T14" s="150"/>
      <c r="U14" s="138"/>
      <c r="V14" s="150"/>
      <c r="W14" s="138"/>
      <c r="X14" s="150"/>
      <c r="Y14" s="138"/>
      <c r="Z14" s="150"/>
      <c r="AA14" s="138"/>
      <c r="AB14" s="150"/>
      <c r="AC14" s="138"/>
      <c r="AD14" s="150"/>
      <c r="AE14" s="138"/>
      <c r="AF14" s="150"/>
      <c r="AG14" s="138"/>
      <c r="AH14" s="150"/>
      <c r="AI14" s="138"/>
      <c r="AJ14" s="150"/>
      <c r="AK14" s="138"/>
      <c r="AL14" s="150"/>
      <c r="AM14" s="138"/>
      <c r="AN14" s="150"/>
      <c r="AO14" s="138"/>
      <c r="AP14" s="150"/>
      <c r="AQ14" s="138"/>
      <c r="AR14" s="150"/>
      <c r="AS14" s="138"/>
      <c r="AT14" s="150"/>
      <c r="AU14" s="138"/>
      <c r="AV14" s="150"/>
      <c r="AW14" s="138"/>
      <c r="AX14" s="150"/>
      <c r="AY14" s="138"/>
      <c r="AZ14" s="150"/>
      <c r="BA14" s="138"/>
      <c r="BB14" s="150"/>
      <c r="BC14" s="138"/>
      <c r="BD14" s="150"/>
      <c r="BE14" s="138"/>
      <c r="BF14" s="150"/>
      <c r="BG14" s="138"/>
      <c r="BH14" s="150"/>
      <c r="BI14" s="259"/>
      <c r="BJ14" s="150"/>
      <c r="BK14" s="259"/>
      <c r="BL14" s="150"/>
      <c r="BM14" s="259"/>
      <c r="BN14" s="150"/>
      <c r="BO14" s="259"/>
    </row>
    <row r="15" spans="1:67" s="6" customFormat="1" ht="12.75" x14ac:dyDescent="0.2">
      <c r="A15" s="69" t="s">
        <v>3</v>
      </c>
      <c r="B15" s="60">
        <v>22.1</v>
      </c>
      <c r="C15" s="61">
        <v>1.37</v>
      </c>
      <c r="D15" s="145">
        <v>22.8</v>
      </c>
      <c r="E15" s="61">
        <v>1.36</v>
      </c>
      <c r="F15" s="145">
        <v>21.1</v>
      </c>
      <c r="G15" s="61">
        <v>1.33</v>
      </c>
      <c r="H15" s="145">
        <v>20.9</v>
      </c>
      <c r="I15" s="61">
        <v>1.38</v>
      </c>
      <c r="J15" s="145">
        <v>21.1</v>
      </c>
      <c r="K15" s="61">
        <v>1.47</v>
      </c>
      <c r="L15" s="145">
        <v>21.9</v>
      </c>
      <c r="M15" s="61">
        <v>1.55</v>
      </c>
      <c r="N15" s="145">
        <v>21.5</v>
      </c>
      <c r="O15" s="61">
        <v>1.55</v>
      </c>
      <c r="P15" s="145">
        <v>19.899999999999999</v>
      </c>
      <c r="Q15" s="61">
        <v>1.51</v>
      </c>
      <c r="R15" s="145">
        <v>19.100000000000001</v>
      </c>
      <c r="S15" s="61">
        <v>1.48</v>
      </c>
      <c r="T15" s="145">
        <v>19</v>
      </c>
      <c r="U15" s="61">
        <v>1.47</v>
      </c>
      <c r="V15" s="145">
        <v>18.399999999999999</v>
      </c>
      <c r="W15" s="61">
        <v>1.45</v>
      </c>
      <c r="X15" s="145">
        <v>17.8</v>
      </c>
      <c r="Y15" s="61">
        <v>1.42</v>
      </c>
      <c r="Z15" s="145">
        <v>17</v>
      </c>
      <c r="AA15" s="61">
        <v>1.4</v>
      </c>
      <c r="AB15" s="145">
        <v>17.899999999999999</v>
      </c>
      <c r="AC15" s="61">
        <v>1.4</v>
      </c>
      <c r="AD15" s="145">
        <v>16.8</v>
      </c>
      <c r="AE15" s="61">
        <v>1.36</v>
      </c>
      <c r="AF15" s="145">
        <v>16.600000000000001</v>
      </c>
      <c r="AG15" s="61">
        <v>1.33</v>
      </c>
      <c r="AH15" s="145">
        <v>14.7</v>
      </c>
      <c r="AI15" s="61">
        <v>1.29</v>
      </c>
      <c r="AJ15" s="145">
        <v>15.1</v>
      </c>
      <c r="AK15" s="61">
        <v>1.29</v>
      </c>
      <c r="AL15" s="145">
        <v>14.6</v>
      </c>
      <c r="AM15" s="61">
        <v>2.1</v>
      </c>
      <c r="AN15" s="145">
        <v>14.8</v>
      </c>
      <c r="AO15" s="61">
        <v>1.5</v>
      </c>
      <c r="AP15" s="145">
        <v>14.6</v>
      </c>
      <c r="AQ15" s="61">
        <v>1.4</v>
      </c>
      <c r="AR15" s="145">
        <v>15.1</v>
      </c>
      <c r="AS15" s="61">
        <v>1.4</v>
      </c>
      <c r="AT15" s="145">
        <v>15.5</v>
      </c>
      <c r="AU15" s="61">
        <v>0.88</v>
      </c>
      <c r="AV15" s="145">
        <v>16.2</v>
      </c>
      <c r="AW15" s="61">
        <v>0.93</v>
      </c>
      <c r="AX15" s="145">
        <v>16</v>
      </c>
      <c r="AY15" s="61">
        <v>0.9</v>
      </c>
      <c r="AZ15" s="145">
        <v>15.2</v>
      </c>
      <c r="BA15" s="61">
        <v>0.91</v>
      </c>
      <c r="BB15" s="145">
        <v>14.4</v>
      </c>
      <c r="BC15" s="61">
        <v>1.04</v>
      </c>
      <c r="BD15" s="145">
        <v>15.1</v>
      </c>
      <c r="BE15" s="61">
        <v>0.9</v>
      </c>
      <c r="BF15" s="145">
        <v>16.100000000000001</v>
      </c>
      <c r="BG15" s="61">
        <v>2.2999999999999998</v>
      </c>
      <c r="BH15" s="145">
        <v>16.399999999999999</v>
      </c>
      <c r="BI15" s="260">
        <v>1.2</v>
      </c>
      <c r="BJ15" s="6">
        <v>16.2</v>
      </c>
      <c r="BK15" s="266">
        <v>1.2</v>
      </c>
      <c r="BL15" s="6">
        <v>16.100000000000001</v>
      </c>
      <c r="BM15" s="266">
        <v>0.7</v>
      </c>
      <c r="BN15" s="6">
        <v>17.5</v>
      </c>
      <c r="BO15" s="266">
        <v>0.8</v>
      </c>
    </row>
    <row r="16" spans="1:67" s="6" customFormat="1" ht="12.75" x14ac:dyDescent="0.2">
      <c r="A16" s="69" t="s">
        <v>6</v>
      </c>
      <c r="B16" s="60">
        <v>23.1</v>
      </c>
      <c r="C16" s="61">
        <v>1.8</v>
      </c>
      <c r="D16" s="145">
        <v>23</v>
      </c>
      <c r="E16" s="61">
        <v>1.8</v>
      </c>
      <c r="F16" s="145">
        <v>22.8</v>
      </c>
      <c r="G16" s="61">
        <v>1.77</v>
      </c>
      <c r="H16" s="145">
        <v>22.5</v>
      </c>
      <c r="I16" s="61">
        <v>1.69</v>
      </c>
      <c r="J16" s="145">
        <v>22.4</v>
      </c>
      <c r="K16" s="61">
        <v>1.61</v>
      </c>
      <c r="L16" s="145">
        <v>21.8</v>
      </c>
      <c r="M16" s="61">
        <v>1.51</v>
      </c>
      <c r="N16" s="145">
        <v>21.4</v>
      </c>
      <c r="O16" s="61">
        <v>1.52</v>
      </c>
      <c r="P16" s="145">
        <v>20.5</v>
      </c>
      <c r="Q16" s="61">
        <v>1.51</v>
      </c>
      <c r="R16" s="145">
        <v>19.8</v>
      </c>
      <c r="S16" s="61">
        <v>1.48</v>
      </c>
      <c r="T16" s="145">
        <v>18.399999999999999</v>
      </c>
      <c r="U16" s="61">
        <v>1.45</v>
      </c>
      <c r="V16" s="145">
        <v>18.100000000000001</v>
      </c>
      <c r="W16" s="61">
        <v>1.42</v>
      </c>
      <c r="X16" s="145">
        <v>18.3</v>
      </c>
      <c r="Y16" s="61">
        <v>1.43</v>
      </c>
      <c r="Z16" s="145">
        <v>17.600000000000001</v>
      </c>
      <c r="AA16" s="61">
        <v>1.42</v>
      </c>
      <c r="AB16" s="145">
        <v>16.7</v>
      </c>
      <c r="AC16" s="61">
        <v>1.37</v>
      </c>
      <c r="AD16" s="145">
        <v>15.8</v>
      </c>
      <c r="AE16" s="61">
        <v>1.31</v>
      </c>
      <c r="AF16" s="145">
        <v>17.2</v>
      </c>
      <c r="AG16" s="61">
        <v>1.34</v>
      </c>
      <c r="AH16" s="145">
        <v>17.2</v>
      </c>
      <c r="AI16" s="61">
        <v>1.34</v>
      </c>
      <c r="AJ16" s="145">
        <v>16.399999999999999</v>
      </c>
      <c r="AK16" s="61">
        <v>1.31</v>
      </c>
      <c r="AL16" s="145">
        <v>15.8</v>
      </c>
      <c r="AM16" s="61">
        <v>2.1</v>
      </c>
      <c r="AN16" s="145">
        <v>16.3</v>
      </c>
      <c r="AO16" s="61">
        <v>1.7</v>
      </c>
      <c r="AP16" s="145">
        <v>18</v>
      </c>
      <c r="AQ16" s="61">
        <v>1.6</v>
      </c>
      <c r="AR16" s="145">
        <v>18.5</v>
      </c>
      <c r="AS16" s="61">
        <v>1.6</v>
      </c>
      <c r="AT16" s="145">
        <v>17.600000000000001</v>
      </c>
      <c r="AU16" s="61">
        <v>0.98</v>
      </c>
      <c r="AV16" s="145">
        <v>15.6</v>
      </c>
      <c r="AW16" s="61">
        <v>0.95</v>
      </c>
      <c r="AX16" s="145">
        <v>15.6</v>
      </c>
      <c r="AY16" s="61">
        <v>1</v>
      </c>
      <c r="AZ16" s="145">
        <v>15.1</v>
      </c>
      <c r="BA16" s="61">
        <v>0.95</v>
      </c>
      <c r="BB16" s="145">
        <v>15.8</v>
      </c>
      <c r="BC16" s="61">
        <v>1.1100000000000001</v>
      </c>
      <c r="BD16" s="145">
        <v>16</v>
      </c>
      <c r="BE16" s="61">
        <v>1</v>
      </c>
      <c r="BF16" s="145">
        <v>16.5</v>
      </c>
      <c r="BG16" s="61">
        <v>2.5</v>
      </c>
      <c r="BH16" s="145">
        <v>17.600000000000001</v>
      </c>
      <c r="BI16" s="260">
        <v>1.5</v>
      </c>
      <c r="BJ16" s="6">
        <v>18</v>
      </c>
      <c r="BK16" s="266">
        <v>1.3</v>
      </c>
      <c r="BL16" s="6">
        <v>18.7</v>
      </c>
      <c r="BM16" s="266">
        <v>1.4</v>
      </c>
      <c r="BN16" s="6">
        <v>16.100000000000001</v>
      </c>
      <c r="BO16" s="266">
        <v>0.8</v>
      </c>
    </row>
    <row r="17" spans="1:67" s="6" customFormat="1" ht="12.75" x14ac:dyDescent="0.2">
      <c r="A17" s="69" t="s">
        <v>10</v>
      </c>
      <c r="B17" s="60">
        <v>11.6</v>
      </c>
      <c r="C17" s="61">
        <v>2.73</v>
      </c>
      <c r="D17" s="145">
        <v>10.6</v>
      </c>
      <c r="E17" s="61">
        <v>2.59</v>
      </c>
      <c r="F17" s="145">
        <v>9.8000000000000007</v>
      </c>
      <c r="G17" s="61">
        <v>2.46</v>
      </c>
      <c r="H17" s="145">
        <v>9.8000000000000007</v>
      </c>
      <c r="I17" s="61">
        <v>2.12</v>
      </c>
      <c r="J17" s="145">
        <v>11.1</v>
      </c>
      <c r="K17" s="61">
        <v>1.76</v>
      </c>
      <c r="L17" s="145">
        <v>10.199999999999999</v>
      </c>
      <c r="M17" s="61">
        <v>1.25</v>
      </c>
      <c r="N17" s="145">
        <v>9.3000000000000007</v>
      </c>
      <c r="O17" s="61">
        <v>1.1599999999999999</v>
      </c>
      <c r="P17" s="145">
        <v>8.4</v>
      </c>
      <c r="Q17" s="61">
        <v>1.1299999999999999</v>
      </c>
      <c r="R17" s="145">
        <v>8.5</v>
      </c>
      <c r="S17" s="61">
        <v>1.1499999999999999</v>
      </c>
      <c r="T17" s="145">
        <v>8.1999999999999993</v>
      </c>
      <c r="U17" s="61">
        <v>1.1100000000000001</v>
      </c>
      <c r="V17" s="145">
        <v>7.4</v>
      </c>
      <c r="W17" s="61">
        <v>1.07</v>
      </c>
      <c r="X17" s="145">
        <v>8.5</v>
      </c>
      <c r="Y17" s="61">
        <v>1.1200000000000001</v>
      </c>
      <c r="Z17" s="145">
        <v>8.8000000000000007</v>
      </c>
      <c r="AA17" s="61">
        <v>1.1599999999999999</v>
      </c>
      <c r="AB17" s="145">
        <v>9.6</v>
      </c>
      <c r="AC17" s="61">
        <v>1.2</v>
      </c>
      <c r="AD17" s="145">
        <v>9.1</v>
      </c>
      <c r="AE17" s="61">
        <v>1.19</v>
      </c>
      <c r="AF17" s="145">
        <v>9.5</v>
      </c>
      <c r="AG17" s="61">
        <v>1.19</v>
      </c>
      <c r="AH17" s="145">
        <v>9.5</v>
      </c>
      <c r="AI17" s="61">
        <v>1.18</v>
      </c>
      <c r="AJ17" s="145">
        <v>10.1</v>
      </c>
      <c r="AK17" s="61">
        <v>1.2</v>
      </c>
      <c r="AL17" s="145">
        <v>9.8000000000000007</v>
      </c>
      <c r="AM17" s="61">
        <v>2</v>
      </c>
      <c r="AN17" s="145">
        <v>8.5</v>
      </c>
      <c r="AO17" s="61">
        <v>1.3</v>
      </c>
      <c r="AP17" s="145">
        <v>8.1</v>
      </c>
      <c r="AQ17" s="61">
        <v>1.1000000000000001</v>
      </c>
      <c r="AR17" s="145">
        <v>7.7</v>
      </c>
      <c r="AS17" s="61">
        <v>1.1000000000000001</v>
      </c>
      <c r="AT17" s="145">
        <v>8.5</v>
      </c>
      <c r="AU17" s="61">
        <v>0.7</v>
      </c>
      <c r="AV17" s="145">
        <v>8.5</v>
      </c>
      <c r="AW17" s="61">
        <v>0.74</v>
      </c>
      <c r="AX17" s="145">
        <v>9.1999999999999993</v>
      </c>
      <c r="AY17" s="61">
        <v>0.8</v>
      </c>
      <c r="AZ17" s="145">
        <v>9.3000000000000007</v>
      </c>
      <c r="BA17" s="61">
        <v>0.78</v>
      </c>
      <c r="BB17" s="145">
        <v>9.3000000000000007</v>
      </c>
      <c r="BC17" s="61">
        <v>0.91</v>
      </c>
      <c r="BD17" s="145">
        <v>17.5</v>
      </c>
      <c r="BE17" s="61">
        <v>1.1000000000000001</v>
      </c>
      <c r="BF17" s="145">
        <v>11.3</v>
      </c>
      <c r="BG17" s="61">
        <v>1.1000000000000001</v>
      </c>
      <c r="BH17" s="145">
        <v>12.7</v>
      </c>
      <c r="BI17" s="260">
        <v>0.7</v>
      </c>
      <c r="BJ17" s="6">
        <v>13.1</v>
      </c>
      <c r="BK17" s="266">
        <v>0.7</v>
      </c>
      <c r="BL17" s="6">
        <v>13.7</v>
      </c>
      <c r="BM17" s="266">
        <v>0.7</v>
      </c>
      <c r="BN17" s="6">
        <v>11.1</v>
      </c>
      <c r="BO17" s="266">
        <v>0.9</v>
      </c>
    </row>
    <row r="18" spans="1:67" s="6" customFormat="1" ht="12.75" x14ac:dyDescent="0.2">
      <c r="A18" s="69" t="s">
        <v>11</v>
      </c>
      <c r="B18" s="60">
        <v>16.100000000000001</v>
      </c>
      <c r="C18" s="61">
        <v>0.73</v>
      </c>
      <c r="D18" s="145">
        <v>15.3</v>
      </c>
      <c r="E18" s="61">
        <v>0.73</v>
      </c>
      <c r="F18" s="145">
        <v>14.8</v>
      </c>
      <c r="G18" s="61">
        <v>0.72</v>
      </c>
      <c r="H18" s="145">
        <v>14.1</v>
      </c>
      <c r="I18" s="61">
        <v>0.7</v>
      </c>
      <c r="J18" s="145">
        <v>13.1</v>
      </c>
      <c r="K18" s="61">
        <v>0.67</v>
      </c>
      <c r="L18" s="145">
        <v>12.3</v>
      </c>
      <c r="M18" s="61">
        <v>0.62</v>
      </c>
      <c r="N18" s="145">
        <v>12.5</v>
      </c>
      <c r="O18" s="61">
        <v>0.61</v>
      </c>
      <c r="P18" s="145">
        <v>12.8</v>
      </c>
      <c r="Q18" s="61">
        <v>0.62</v>
      </c>
      <c r="R18" s="145">
        <v>13.5</v>
      </c>
      <c r="S18" s="61">
        <v>0.63</v>
      </c>
      <c r="T18" s="145">
        <v>14.1</v>
      </c>
      <c r="U18" s="61">
        <v>0.65</v>
      </c>
      <c r="V18" s="145">
        <v>15.1</v>
      </c>
      <c r="W18" s="61">
        <v>0.66</v>
      </c>
      <c r="X18" s="145">
        <v>16.3</v>
      </c>
      <c r="Y18" s="61">
        <v>0.67</v>
      </c>
      <c r="Z18" s="145">
        <v>16.100000000000001</v>
      </c>
      <c r="AA18" s="61">
        <v>0.66</v>
      </c>
      <c r="AB18" s="145">
        <v>16.3</v>
      </c>
      <c r="AC18" s="61">
        <v>0.68</v>
      </c>
      <c r="AD18" s="145">
        <v>15.1</v>
      </c>
      <c r="AE18" s="61">
        <v>0.68</v>
      </c>
      <c r="AF18" s="145">
        <v>14.9</v>
      </c>
      <c r="AG18" s="61">
        <v>0.69</v>
      </c>
      <c r="AH18" s="145">
        <v>13.9</v>
      </c>
      <c r="AI18" s="61">
        <v>0.67</v>
      </c>
      <c r="AJ18" s="145">
        <v>13.3</v>
      </c>
      <c r="AK18" s="61">
        <v>0.65</v>
      </c>
      <c r="AL18" s="145">
        <v>12.1</v>
      </c>
      <c r="AM18" s="61">
        <v>1</v>
      </c>
      <c r="AN18" s="145">
        <v>12</v>
      </c>
      <c r="AO18" s="61">
        <v>0.8</v>
      </c>
      <c r="AP18" s="145">
        <v>12.1</v>
      </c>
      <c r="AQ18" s="61">
        <v>0.8</v>
      </c>
      <c r="AR18" s="145">
        <v>12.7</v>
      </c>
      <c r="AS18" s="61">
        <v>0.8</v>
      </c>
      <c r="AT18" s="145">
        <v>12.3</v>
      </c>
      <c r="AU18" s="61">
        <v>0.46</v>
      </c>
      <c r="AV18" s="145">
        <v>11.8</v>
      </c>
      <c r="AW18" s="61">
        <v>0.44</v>
      </c>
      <c r="AX18" s="145">
        <v>11.4</v>
      </c>
      <c r="AY18" s="61">
        <v>0.4</v>
      </c>
      <c r="AZ18" s="145">
        <v>11.7</v>
      </c>
      <c r="BA18" s="61">
        <v>0.42</v>
      </c>
      <c r="BB18" s="145">
        <v>12</v>
      </c>
      <c r="BC18" s="61">
        <v>0.5</v>
      </c>
      <c r="BD18" s="145">
        <v>13.4</v>
      </c>
      <c r="BE18" s="61">
        <v>0.4</v>
      </c>
      <c r="BF18" s="145">
        <v>14.6</v>
      </c>
      <c r="BG18" s="61">
        <v>0.9</v>
      </c>
      <c r="BH18" s="145">
        <v>15.1</v>
      </c>
      <c r="BI18" s="260">
        <v>0.5</v>
      </c>
      <c r="BJ18" s="6">
        <v>15.4</v>
      </c>
      <c r="BK18" s="266">
        <v>0.5</v>
      </c>
      <c r="BL18" s="6">
        <v>15</v>
      </c>
      <c r="BM18" s="266">
        <v>0.5</v>
      </c>
      <c r="BN18" s="6">
        <v>15.9</v>
      </c>
      <c r="BO18" s="266">
        <v>0.6</v>
      </c>
    </row>
    <row r="19" spans="1:67" s="6" customFormat="1" ht="12.75" x14ac:dyDescent="0.2">
      <c r="A19" s="69" t="s">
        <v>12</v>
      </c>
      <c r="B19" s="60">
        <v>16.5</v>
      </c>
      <c r="C19" s="61">
        <v>1.02</v>
      </c>
      <c r="D19" s="145">
        <v>18.100000000000001</v>
      </c>
      <c r="E19" s="61">
        <v>1.07</v>
      </c>
      <c r="F19" s="145">
        <v>18.100000000000001</v>
      </c>
      <c r="G19" s="61">
        <v>1.06</v>
      </c>
      <c r="H19" s="145">
        <v>17.5</v>
      </c>
      <c r="I19" s="61">
        <v>1.17</v>
      </c>
      <c r="J19" s="145">
        <v>16.100000000000001</v>
      </c>
      <c r="K19" s="61">
        <v>1.29</v>
      </c>
      <c r="L19" s="145">
        <v>15.5</v>
      </c>
      <c r="M19" s="61">
        <v>1.36</v>
      </c>
      <c r="N19" s="145">
        <v>14.4</v>
      </c>
      <c r="O19" s="61">
        <v>1.3</v>
      </c>
      <c r="P19" s="145">
        <v>14.5</v>
      </c>
      <c r="Q19" s="61">
        <v>1.31</v>
      </c>
      <c r="R19" s="145">
        <v>14.9</v>
      </c>
      <c r="S19" s="61">
        <v>1.34</v>
      </c>
      <c r="T19" s="145">
        <v>16</v>
      </c>
      <c r="U19" s="61">
        <v>1.39</v>
      </c>
      <c r="V19" s="145">
        <v>16.899999999999999</v>
      </c>
      <c r="W19" s="61">
        <v>1.4</v>
      </c>
      <c r="X19" s="145">
        <v>16.100000000000001</v>
      </c>
      <c r="Y19" s="61">
        <v>1.36</v>
      </c>
      <c r="Z19" s="145">
        <v>15.1</v>
      </c>
      <c r="AA19" s="61">
        <v>1.29</v>
      </c>
      <c r="AB19" s="145">
        <v>13.2</v>
      </c>
      <c r="AC19" s="61">
        <v>1.18</v>
      </c>
      <c r="AD19" s="145">
        <v>13.7</v>
      </c>
      <c r="AE19" s="61">
        <v>1.1399999999999999</v>
      </c>
      <c r="AF19" s="145">
        <v>13.8</v>
      </c>
      <c r="AG19" s="61">
        <v>1.1200000000000001</v>
      </c>
      <c r="AH19" s="145">
        <v>14.3</v>
      </c>
      <c r="AI19" s="61">
        <v>1.1200000000000001</v>
      </c>
      <c r="AJ19" s="145">
        <v>13.7</v>
      </c>
      <c r="AK19" s="61">
        <v>1.0900000000000001</v>
      </c>
      <c r="AL19" s="145">
        <v>12.6</v>
      </c>
      <c r="AM19" s="61">
        <v>1.7</v>
      </c>
      <c r="AN19" s="145">
        <v>12.6</v>
      </c>
      <c r="AO19" s="61">
        <v>1.4</v>
      </c>
      <c r="AP19" s="145">
        <v>12.1</v>
      </c>
      <c r="AQ19" s="61">
        <v>1.3</v>
      </c>
      <c r="AR19" s="145">
        <v>12</v>
      </c>
      <c r="AS19" s="61">
        <v>1.3</v>
      </c>
      <c r="AT19" s="145">
        <v>12</v>
      </c>
      <c r="AU19" s="61">
        <v>0.71</v>
      </c>
      <c r="AV19" s="145">
        <v>13.1</v>
      </c>
      <c r="AW19" s="61">
        <v>0.67</v>
      </c>
      <c r="AX19" s="145">
        <v>13.3</v>
      </c>
      <c r="AY19" s="61">
        <v>0.6</v>
      </c>
      <c r="AZ19" s="145">
        <v>13.5</v>
      </c>
      <c r="BA19" s="61">
        <v>0.62</v>
      </c>
      <c r="BB19" s="145">
        <v>13.1</v>
      </c>
      <c r="BC19" s="61">
        <v>0.71</v>
      </c>
      <c r="BD19" s="145">
        <v>15.8</v>
      </c>
      <c r="BE19" s="61">
        <v>0.6</v>
      </c>
      <c r="BF19" s="145">
        <v>17.5</v>
      </c>
      <c r="BG19" s="61">
        <v>1.2</v>
      </c>
      <c r="BH19" s="145">
        <v>18.5</v>
      </c>
      <c r="BI19" s="260">
        <v>0.9</v>
      </c>
      <c r="BJ19" s="6">
        <v>18.399999999999999</v>
      </c>
      <c r="BK19" s="266">
        <v>0.8</v>
      </c>
      <c r="BL19" s="6">
        <v>17.600000000000001</v>
      </c>
      <c r="BM19" s="266">
        <v>0.8</v>
      </c>
      <c r="BN19" s="6">
        <v>17.8</v>
      </c>
      <c r="BO19" s="266">
        <v>0.8</v>
      </c>
    </row>
    <row r="20" spans="1:67" s="6" customFormat="1" ht="12.75" x14ac:dyDescent="0.2">
      <c r="A20" s="69" t="s">
        <v>19</v>
      </c>
      <c r="B20" s="60">
        <v>18.100000000000001</v>
      </c>
      <c r="C20" s="61">
        <v>1.29</v>
      </c>
      <c r="D20" s="145">
        <v>17.8</v>
      </c>
      <c r="E20" s="61">
        <v>1.29</v>
      </c>
      <c r="F20" s="145">
        <v>17.7</v>
      </c>
      <c r="G20" s="61">
        <v>1.28</v>
      </c>
      <c r="H20" s="145">
        <v>18.8</v>
      </c>
      <c r="I20" s="61">
        <v>1.35</v>
      </c>
      <c r="J20" s="145">
        <v>18.7</v>
      </c>
      <c r="K20" s="61">
        <v>1.41</v>
      </c>
      <c r="L20" s="145">
        <v>18.100000000000001</v>
      </c>
      <c r="M20" s="61">
        <v>1.46</v>
      </c>
      <c r="N20" s="145">
        <v>17.5</v>
      </c>
      <c r="O20" s="61">
        <v>1.47</v>
      </c>
      <c r="P20" s="145">
        <v>17</v>
      </c>
      <c r="Q20" s="61">
        <v>1.47</v>
      </c>
      <c r="R20" s="145">
        <v>17</v>
      </c>
      <c r="S20" s="61">
        <v>1.46</v>
      </c>
      <c r="T20" s="145">
        <v>17.399999999999999</v>
      </c>
      <c r="U20" s="61">
        <v>1.46</v>
      </c>
      <c r="V20" s="145">
        <v>18.600000000000001</v>
      </c>
      <c r="W20" s="61">
        <v>1.49</v>
      </c>
      <c r="X20" s="145">
        <v>19.600000000000001</v>
      </c>
      <c r="Y20" s="61">
        <v>1.51</v>
      </c>
      <c r="Z20" s="145">
        <v>19.5</v>
      </c>
      <c r="AA20" s="61">
        <v>1.5</v>
      </c>
      <c r="AB20" s="145">
        <v>17.899999999999999</v>
      </c>
      <c r="AC20" s="61">
        <v>1.43</v>
      </c>
      <c r="AD20" s="145">
        <v>16.7</v>
      </c>
      <c r="AE20" s="61">
        <v>1.36</v>
      </c>
      <c r="AF20" s="145">
        <v>15.9</v>
      </c>
      <c r="AG20" s="61">
        <v>1.33</v>
      </c>
      <c r="AH20" s="145">
        <v>15.5</v>
      </c>
      <c r="AI20" s="61">
        <v>1.31</v>
      </c>
      <c r="AJ20" s="145">
        <v>13.8</v>
      </c>
      <c r="AK20" s="61">
        <v>1.25</v>
      </c>
      <c r="AL20" s="145">
        <v>12.5</v>
      </c>
      <c r="AM20" s="61">
        <v>2</v>
      </c>
      <c r="AN20" s="145">
        <v>12.4</v>
      </c>
      <c r="AO20" s="61">
        <v>1.4</v>
      </c>
      <c r="AP20" s="145">
        <v>13.1</v>
      </c>
      <c r="AQ20" s="61">
        <v>1.3</v>
      </c>
      <c r="AR20" s="145">
        <v>13.7</v>
      </c>
      <c r="AS20" s="61">
        <v>1.3</v>
      </c>
      <c r="AT20" s="145">
        <v>15.4</v>
      </c>
      <c r="AU20" s="61">
        <v>0.89</v>
      </c>
      <c r="AV20" s="145">
        <v>15.6</v>
      </c>
      <c r="AW20" s="61">
        <v>0.95</v>
      </c>
      <c r="AX20" s="145">
        <v>16.5</v>
      </c>
      <c r="AY20" s="61">
        <v>1</v>
      </c>
      <c r="AZ20" s="145">
        <v>15.7</v>
      </c>
      <c r="BA20" s="61">
        <v>0.98</v>
      </c>
      <c r="BB20" s="145">
        <v>16.2</v>
      </c>
      <c r="BC20" s="61">
        <v>1.1499999999999999</v>
      </c>
      <c r="BD20" s="145">
        <v>16.5</v>
      </c>
      <c r="BE20" s="61">
        <v>1</v>
      </c>
      <c r="BF20" s="145">
        <v>17.3</v>
      </c>
      <c r="BG20" s="61">
        <v>2.2000000000000002</v>
      </c>
      <c r="BH20" s="145">
        <v>16.899999999999999</v>
      </c>
      <c r="BI20" s="260">
        <v>1.1000000000000001</v>
      </c>
      <c r="BJ20" s="5">
        <v>17.2</v>
      </c>
      <c r="BK20" s="267">
        <v>1.1000000000000001</v>
      </c>
      <c r="BL20" s="5">
        <v>18</v>
      </c>
      <c r="BM20" s="267">
        <v>1</v>
      </c>
      <c r="BN20" s="5">
        <v>20.5</v>
      </c>
      <c r="BO20" s="267">
        <v>1</v>
      </c>
    </row>
    <row r="21" spans="1:67" s="6" customFormat="1" ht="12.75" x14ac:dyDescent="0.2">
      <c r="A21" s="69" t="s">
        <v>20</v>
      </c>
      <c r="B21" s="60">
        <v>21.4</v>
      </c>
      <c r="C21" s="61">
        <v>1.29</v>
      </c>
      <c r="D21" s="145">
        <v>21.9</v>
      </c>
      <c r="E21" s="61">
        <v>1.31</v>
      </c>
      <c r="F21" s="145">
        <v>21.5</v>
      </c>
      <c r="G21" s="61">
        <v>1.28</v>
      </c>
      <c r="H21" s="145">
        <v>20.100000000000001</v>
      </c>
      <c r="I21" s="61">
        <v>1.31</v>
      </c>
      <c r="J21" s="145">
        <v>20</v>
      </c>
      <c r="K21" s="61">
        <v>1.43</v>
      </c>
      <c r="L21" s="145">
        <v>21.5</v>
      </c>
      <c r="M21" s="61">
        <v>1.58</v>
      </c>
      <c r="N21" s="145">
        <v>23.1</v>
      </c>
      <c r="O21" s="61">
        <v>1.66</v>
      </c>
      <c r="P21" s="145">
        <v>23.7</v>
      </c>
      <c r="Q21" s="61">
        <v>1.7</v>
      </c>
      <c r="R21" s="145">
        <v>23.2</v>
      </c>
      <c r="S21" s="61">
        <v>1.69</v>
      </c>
      <c r="T21" s="145">
        <v>22</v>
      </c>
      <c r="U21" s="61">
        <v>1.66</v>
      </c>
      <c r="V21" s="145">
        <v>22.4</v>
      </c>
      <c r="W21" s="61">
        <v>1.64</v>
      </c>
      <c r="X21" s="145">
        <v>23.3</v>
      </c>
      <c r="Y21" s="61">
        <v>1.66</v>
      </c>
      <c r="Z21" s="145">
        <v>25.5</v>
      </c>
      <c r="AA21" s="61">
        <v>1.71</v>
      </c>
      <c r="AB21" s="145">
        <v>23.9</v>
      </c>
      <c r="AC21" s="61">
        <v>1.62</v>
      </c>
      <c r="AD21" s="145">
        <v>22</v>
      </c>
      <c r="AE21" s="61">
        <v>1.49</v>
      </c>
      <c r="AF21" s="145">
        <v>18.8</v>
      </c>
      <c r="AG21" s="61">
        <v>1.37</v>
      </c>
      <c r="AH21" s="145">
        <v>18.600000000000001</v>
      </c>
      <c r="AI21" s="61">
        <v>1.36</v>
      </c>
      <c r="AJ21" s="145">
        <v>18.2</v>
      </c>
      <c r="AK21" s="61">
        <v>1.35</v>
      </c>
      <c r="AL21" s="145">
        <v>18.600000000000001</v>
      </c>
      <c r="AM21" s="61">
        <v>2.2000000000000002</v>
      </c>
      <c r="AN21" s="145">
        <v>17.5</v>
      </c>
      <c r="AO21" s="61">
        <v>1.7</v>
      </c>
      <c r="AP21" s="145">
        <v>17</v>
      </c>
      <c r="AQ21" s="61">
        <v>1.6</v>
      </c>
      <c r="AR21" s="145">
        <v>16.899999999999999</v>
      </c>
      <c r="AS21" s="61">
        <v>1.6</v>
      </c>
      <c r="AT21" s="145">
        <v>17</v>
      </c>
      <c r="AU21" s="61">
        <v>0.96</v>
      </c>
      <c r="AV21" s="145">
        <v>17.399999999999999</v>
      </c>
      <c r="AW21" s="61">
        <v>0.99</v>
      </c>
      <c r="AX21" s="145">
        <v>17.399999999999999</v>
      </c>
      <c r="AY21" s="61">
        <v>1</v>
      </c>
      <c r="AZ21" s="145">
        <v>17.100000000000001</v>
      </c>
      <c r="BA21" s="61">
        <v>1</v>
      </c>
      <c r="BB21" s="145">
        <v>16.5</v>
      </c>
      <c r="BC21" s="61">
        <v>1.1499999999999999</v>
      </c>
      <c r="BD21" s="145">
        <v>16.2</v>
      </c>
      <c r="BE21" s="61">
        <v>1</v>
      </c>
      <c r="BF21" s="145">
        <v>18</v>
      </c>
      <c r="BG21" s="61">
        <v>1.7</v>
      </c>
      <c r="BH21" s="145">
        <v>18.899999999999999</v>
      </c>
      <c r="BI21" s="260">
        <v>1.2</v>
      </c>
      <c r="BJ21" s="6">
        <v>21.2</v>
      </c>
      <c r="BK21" s="266">
        <v>1.4</v>
      </c>
      <c r="BL21" s="6">
        <v>20.5</v>
      </c>
      <c r="BM21" s="266">
        <v>1.6</v>
      </c>
      <c r="BN21" s="6">
        <v>21</v>
      </c>
      <c r="BO21" s="266">
        <v>1.1000000000000001</v>
      </c>
    </row>
    <row r="22" spans="1:67" s="6" customFormat="1" ht="12.75" x14ac:dyDescent="0.2">
      <c r="A22" s="69" t="s">
        <v>22</v>
      </c>
      <c r="B22" s="60">
        <v>10.7</v>
      </c>
      <c r="C22" s="61">
        <v>1</v>
      </c>
      <c r="D22" s="145">
        <v>10.5</v>
      </c>
      <c r="E22" s="61">
        <v>0.98</v>
      </c>
      <c r="F22" s="145">
        <v>9.6</v>
      </c>
      <c r="G22" s="61">
        <v>0.91</v>
      </c>
      <c r="H22" s="145">
        <v>8.4</v>
      </c>
      <c r="I22" s="61">
        <v>0.96</v>
      </c>
      <c r="J22" s="145">
        <v>8.5</v>
      </c>
      <c r="K22" s="61">
        <v>1.08</v>
      </c>
      <c r="L22" s="145">
        <v>8.8000000000000007</v>
      </c>
      <c r="M22" s="61">
        <v>1.1100000000000001</v>
      </c>
      <c r="N22" s="145">
        <v>9.3000000000000007</v>
      </c>
      <c r="O22" s="61">
        <v>1.1100000000000001</v>
      </c>
      <c r="P22" s="145">
        <v>9.3000000000000007</v>
      </c>
      <c r="Q22" s="61">
        <v>1.1299999999999999</v>
      </c>
      <c r="R22" s="145">
        <v>9.6</v>
      </c>
      <c r="S22" s="61">
        <v>1.19</v>
      </c>
      <c r="T22" s="145">
        <v>9.3000000000000007</v>
      </c>
      <c r="U22" s="61">
        <v>1.18</v>
      </c>
      <c r="V22" s="145">
        <v>10.3</v>
      </c>
      <c r="W22" s="61">
        <v>1.2</v>
      </c>
      <c r="X22" s="145">
        <v>10.199999999999999</v>
      </c>
      <c r="Y22" s="61">
        <v>1.21</v>
      </c>
      <c r="Z22" s="145">
        <v>10.7</v>
      </c>
      <c r="AA22" s="61">
        <v>1.21</v>
      </c>
      <c r="AB22" s="145">
        <v>10.199999999999999</v>
      </c>
      <c r="AC22" s="61">
        <v>1.18</v>
      </c>
      <c r="AD22" s="145">
        <v>10.4</v>
      </c>
      <c r="AE22" s="61">
        <v>1.18</v>
      </c>
      <c r="AF22" s="145">
        <v>9.6</v>
      </c>
      <c r="AG22" s="61">
        <v>1.1399999999999999</v>
      </c>
      <c r="AH22" s="145">
        <v>8.6</v>
      </c>
      <c r="AI22" s="61">
        <v>1.0900000000000001</v>
      </c>
      <c r="AJ22" s="145">
        <v>7.6</v>
      </c>
      <c r="AK22" s="61">
        <v>1.03</v>
      </c>
      <c r="AL22" s="145">
        <v>7.3</v>
      </c>
      <c r="AM22" s="61">
        <v>1.7</v>
      </c>
      <c r="AN22" s="145">
        <v>7.3</v>
      </c>
      <c r="AO22" s="61">
        <v>1.1000000000000001</v>
      </c>
      <c r="AP22" s="145">
        <v>7.3</v>
      </c>
      <c r="AQ22" s="61">
        <v>0.9</v>
      </c>
      <c r="AR22" s="145">
        <v>7.7</v>
      </c>
      <c r="AS22" s="61">
        <v>0.9</v>
      </c>
      <c r="AT22" s="145">
        <v>8.6</v>
      </c>
      <c r="AU22" s="61">
        <v>0.63</v>
      </c>
      <c r="AV22" s="145">
        <v>9.4</v>
      </c>
      <c r="AW22" s="61">
        <v>0.68</v>
      </c>
      <c r="AX22" s="145">
        <v>9.3000000000000007</v>
      </c>
      <c r="AY22" s="61">
        <v>0.7</v>
      </c>
      <c r="AZ22" s="145">
        <v>9</v>
      </c>
      <c r="BA22" s="61">
        <v>0.68</v>
      </c>
      <c r="BB22" s="145">
        <v>8.6</v>
      </c>
      <c r="BC22" s="61">
        <v>0.78</v>
      </c>
      <c r="BD22" s="145">
        <v>9</v>
      </c>
      <c r="BE22" s="61">
        <v>0.7</v>
      </c>
      <c r="BF22" s="145">
        <v>9.6999999999999993</v>
      </c>
      <c r="BG22" s="61">
        <v>0.8</v>
      </c>
      <c r="BH22" s="145">
        <v>9.9</v>
      </c>
      <c r="BI22" s="260">
        <v>0.5</v>
      </c>
      <c r="BJ22" s="6">
        <v>10</v>
      </c>
      <c r="BK22" s="266">
        <v>0.5</v>
      </c>
      <c r="BL22" s="6">
        <v>9.8000000000000007</v>
      </c>
      <c r="BM22" s="266">
        <v>0.5</v>
      </c>
      <c r="BN22" s="6">
        <v>10</v>
      </c>
      <c r="BO22" s="266">
        <v>0.8</v>
      </c>
    </row>
    <row r="23" spans="1:67" s="6" customFormat="1" ht="12.75" x14ac:dyDescent="0.2">
      <c r="A23" s="69" t="s">
        <v>26</v>
      </c>
      <c r="B23" s="60">
        <v>24.2</v>
      </c>
      <c r="C23" s="61">
        <v>1.8</v>
      </c>
      <c r="D23" s="145">
        <v>25.1</v>
      </c>
      <c r="E23" s="61">
        <v>1.8</v>
      </c>
      <c r="F23" s="145">
        <v>24.9</v>
      </c>
      <c r="G23" s="61">
        <v>1.76</v>
      </c>
      <c r="H23" s="145">
        <v>25.6</v>
      </c>
      <c r="I23" s="61">
        <v>1.68</v>
      </c>
      <c r="J23" s="145">
        <v>25.4</v>
      </c>
      <c r="K23" s="61">
        <v>1.6</v>
      </c>
      <c r="L23" s="145">
        <v>25.5</v>
      </c>
      <c r="M23" s="61">
        <v>1.54</v>
      </c>
      <c r="N23" s="145">
        <v>26.2</v>
      </c>
      <c r="O23" s="61">
        <v>1.58</v>
      </c>
      <c r="P23" s="145">
        <v>24.7</v>
      </c>
      <c r="Q23" s="61">
        <v>1.56</v>
      </c>
      <c r="R23" s="145">
        <v>25</v>
      </c>
      <c r="S23" s="61">
        <v>1.53</v>
      </c>
      <c r="T23" s="145">
        <v>23.8</v>
      </c>
      <c r="U23" s="61">
        <v>1.51</v>
      </c>
      <c r="V23" s="145">
        <v>24.7</v>
      </c>
      <c r="W23" s="61">
        <v>1.52</v>
      </c>
      <c r="X23" s="145">
        <v>24.3</v>
      </c>
      <c r="Y23" s="61">
        <v>1.52</v>
      </c>
      <c r="Z23" s="145">
        <v>23.1</v>
      </c>
      <c r="AA23" s="61">
        <v>1.5</v>
      </c>
      <c r="AB23" s="145">
        <v>22.7</v>
      </c>
      <c r="AC23" s="61">
        <v>1.5</v>
      </c>
      <c r="AD23" s="145">
        <v>21.3</v>
      </c>
      <c r="AE23" s="61">
        <v>1.48</v>
      </c>
      <c r="AF23" s="145">
        <v>20.2</v>
      </c>
      <c r="AG23" s="61">
        <v>1.44</v>
      </c>
      <c r="AH23" s="145">
        <v>18.3</v>
      </c>
      <c r="AI23" s="61">
        <v>1.38</v>
      </c>
      <c r="AJ23" s="145">
        <v>16.8</v>
      </c>
      <c r="AK23" s="61">
        <v>1.34</v>
      </c>
      <c r="AL23" s="145">
        <v>15.5</v>
      </c>
      <c r="AM23" s="61">
        <v>2.1</v>
      </c>
      <c r="AN23" s="145">
        <v>16.8</v>
      </c>
      <c r="AO23" s="61">
        <v>1.8</v>
      </c>
      <c r="AP23" s="145">
        <v>17.600000000000001</v>
      </c>
      <c r="AQ23" s="61">
        <v>1.7</v>
      </c>
      <c r="AR23" s="145">
        <v>17.899999999999999</v>
      </c>
      <c r="AS23" s="61">
        <v>1.7</v>
      </c>
      <c r="AT23" s="145">
        <v>17.7</v>
      </c>
      <c r="AU23" s="61">
        <v>1</v>
      </c>
      <c r="AV23" s="145">
        <v>18.3</v>
      </c>
      <c r="AW23" s="61">
        <v>1.02</v>
      </c>
      <c r="AX23" s="145">
        <v>19.8</v>
      </c>
      <c r="AY23" s="61">
        <v>1.1000000000000001</v>
      </c>
      <c r="AZ23" s="145">
        <v>21.1</v>
      </c>
      <c r="BA23" s="61">
        <v>1.07</v>
      </c>
      <c r="BB23" s="145">
        <v>21.6</v>
      </c>
      <c r="BC23" s="61">
        <v>1.26</v>
      </c>
      <c r="BD23" s="145">
        <v>21.3</v>
      </c>
      <c r="BE23" s="61">
        <v>1.1000000000000001</v>
      </c>
      <c r="BF23" s="145">
        <v>21.3</v>
      </c>
      <c r="BG23" s="61">
        <v>1.7</v>
      </c>
      <c r="BH23" s="145">
        <v>21</v>
      </c>
      <c r="BI23" s="260">
        <v>0.9</v>
      </c>
      <c r="BJ23" s="6">
        <v>20.6</v>
      </c>
      <c r="BK23" s="266">
        <v>1.2</v>
      </c>
      <c r="BL23" s="6">
        <v>20.6</v>
      </c>
      <c r="BM23" s="266">
        <v>1.2</v>
      </c>
      <c r="BN23" s="6">
        <v>20.100000000000001</v>
      </c>
      <c r="BO23" s="266">
        <v>1.3</v>
      </c>
    </row>
    <row r="24" spans="1:67" s="6" customFormat="1" ht="12.75" x14ac:dyDescent="0.2">
      <c r="A24" s="69" t="s">
        <v>35</v>
      </c>
      <c r="B24" s="60">
        <v>17.600000000000001</v>
      </c>
      <c r="C24" s="61">
        <v>1.02</v>
      </c>
      <c r="D24" s="145">
        <v>17.8</v>
      </c>
      <c r="E24" s="61">
        <v>1.03</v>
      </c>
      <c r="F24" s="145">
        <v>16.8</v>
      </c>
      <c r="G24" s="61">
        <v>0.98</v>
      </c>
      <c r="H24" s="145">
        <v>14.8</v>
      </c>
      <c r="I24" s="61">
        <v>0.86</v>
      </c>
      <c r="J24" s="145">
        <v>14.2</v>
      </c>
      <c r="K24" s="61">
        <v>0.77</v>
      </c>
      <c r="L24" s="145">
        <v>14</v>
      </c>
      <c r="M24" s="61">
        <v>0.68</v>
      </c>
      <c r="N24" s="145">
        <v>13.5</v>
      </c>
      <c r="O24" s="61">
        <v>0.68</v>
      </c>
      <c r="P24" s="145">
        <v>12.9</v>
      </c>
      <c r="Q24" s="61">
        <v>0.66</v>
      </c>
      <c r="R24" s="145">
        <v>12.6</v>
      </c>
      <c r="S24" s="61">
        <v>0.66</v>
      </c>
      <c r="T24" s="145">
        <v>13.2</v>
      </c>
      <c r="U24" s="61">
        <v>0.66</v>
      </c>
      <c r="V24" s="145">
        <v>14.5</v>
      </c>
      <c r="W24" s="61">
        <v>0.68</v>
      </c>
      <c r="X24" s="145">
        <v>14.9</v>
      </c>
      <c r="Y24" s="61">
        <v>0.68</v>
      </c>
      <c r="Z24" s="145">
        <v>14.8</v>
      </c>
      <c r="AA24" s="61">
        <v>0.68</v>
      </c>
      <c r="AB24" s="145">
        <v>13.7</v>
      </c>
      <c r="AC24" s="61">
        <v>0.75</v>
      </c>
      <c r="AD24" s="145">
        <v>13</v>
      </c>
      <c r="AE24" s="61">
        <v>0.83</v>
      </c>
      <c r="AF24" s="145">
        <v>12.1</v>
      </c>
      <c r="AG24" s="61">
        <v>0.88</v>
      </c>
      <c r="AH24" s="145">
        <v>12.5</v>
      </c>
      <c r="AI24" s="61">
        <v>0.88</v>
      </c>
      <c r="AJ24" s="145">
        <v>13</v>
      </c>
      <c r="AK24" s="61">
        <v>0.89</v>
      </c>
      <c r="AL24" s="145">
        <v>13.2</v>
      </c>
      <c r="AM24" s="61">
        <v>1.5</v>
      </c>
      <c r="AN24" s="145">
        <v>12.9</v>
      </c>
      <c r="AO24" s="61">
        <v>1.2</v>
      </c>
      <c r="AP24" s="145">
        <v>13.1</v>
      </c>
      <c r="AQ24" s="61">
        <v>1.1000000000000001</v>
      </c>
      <c r="AR24" s="145">
        <v>14.2</v>
      </c>
      <c r="AS24" s="61">
        <v>1.1000000000000001</v>
      </c>
      <c r="AT24" s="145">
        <v>14.8</v>
      </c>
      <c r="AU24" s="61">
        <v>0.66</v>
      </c>
      <c r="AV24" s="145">
        <v>14.4</v>
      </c>
      <c r="AW24" s="61">
        <v>0.68</v>
      </c>
      <c r="AX24" s="145">
        <v>13.8</v>
      </c>
      <c r="AY24" s="61">
        <v>0.7</v>
      </c>
      <c r="AZ24" s="145">
        <v>14.1</v>
      </c>
      <c r="BA24" s="61">
        <v>0.65</v>
      </c>
      <c r="BB24" s="145">
        <v>14.7</v>
      </c>
      <c r="BC24" s="61">
        <v>0.77</v>
      </c>
      <c r="BD24" s="145">
        <v>15.4</v>
      </c>
      <c r="BE24" s="61">
        <v>0.7</v>
      </c>
      <c r="BF24" s="145">
        <v>16.100000000000001</v>
      </c>
      <c r="BG24" s="61">
        <v>1.2</v>
      </c>
      <c r="BH24" s="145">
        <v>16.600000000000001</v>
      </c>
      <c r="BI24" s="260">
        <v>0.8</v>
      </c>
      <c r="BJ24" s="6">
        <v>16.7</v>
      </c>
      <c r="BK24" s="266">
        <v>1</v>
      </c>
      <c r="BL24" s="6">
        <v>17</v>
      </c>
      <c r="BM24" s="266">
        <v>1</v>
      </c>
      <c r="BN24" s="6">
        <v>15.7</v>
      </c>
      <c r="BO24" s="266">
        <v>0.9</v>
      </c>
    </row>
    <row r="25" spans="1:67" s="6" customFormat="1" ht="12.75" x14ac:dyDescent="0.2">
      <c r="A25" s="69" t="s">
        <v>165</v>
      </c>
      <c r="B25" s="60">
        <v>14.2</v>
      </c>
      <c r="C25" s="61">
        <v>1.31</v>
      </c>
      <c r="D25" s="145">
        <v>14.9</v>
      </c>
      <c r="E25" s="61">
        <v>1.34</v>
      </c>
      <c r="F25" s="145">
        <v>14.6</v>
      </c>
      <c r="G25" s="61">
        <v>1.31</v>
      </c>
      <c r="H25" s="145">
        <v>14.9</v>
      </c>
      <c r="I25" s="61">
        <v>1.29</v>
      </c>
      <c r="J25" s="145">
        <v>14.3</v>
      </c>
      <c r="K25" s="61">
        <v>1.28</v>
      </c>
      <c r="L25" s="145">
        <v>15.8</v>
      </c>
      <c r="M25" s="61">
        <v>1.33</v>
      </c>
      <c r="N25" s="145">
        <v>16.2</v>
      </c>
      <c r="O25" s="61">
        <v>1.38</v>
      </c>
      <c r="P25" s="145">
        <v>16.3</v>
      </c>
      <c r="Q25" s="61">
        <v>1.4</v>
      </c>
      <c r="R25" s="145">
        <v>15.8</v>
      </c>
      <c r="S25" s="61">
        <v>1.38</v>
      </c>
      <c r="T25" s="145">
        <v>15.8</v>
      </c>
      <c r="U25" s="61">
        <v>1.38</v>
      </c>
      <c r="V25" s="145">
        <v>17.100000000000001</v>
      </c>
      <c r="W25" s="61">
        <v>1.41</v>
      </c>
      <c r="X25" s="145">
        <v>18.5</v>
      </c>
      <c r="Y25" s="61">
        <v>1.44</v>
      </c>
      <c r="Z25" s="145">
        <v>18.399999999999999</v>
      </c>
      <c r="AA25" s="61">
        <v>1.43</v>
      </c>
      <c r="AB25" s="145">
        <v>17.899999999999999</v>
      </c>
      <c r="AC25" s="61">
        <v>1.39</v>
      </c>
      <c r="AD25" s="145">
        <v>16.8</v>
      </c>
      <c r="AE25" s="61">
        <v>1.34</v>
      </c>
      <c r="AF25" s="145">
        <v>15.8</v>
      </c>
      <c r="AG25" s="61">
        <v>1.28</v>
      </c>
      <c r="AH25" s="145">
        <v>14.8</v>
      </c>
      <c r="AI25" s="61">
        <v>1.24</v>
      </c>
      <c r="AJ25" s="145">
        <v>13.5</v>
      </c>
      <c r="AK25" s="61">
        <v>1.2</v>
      </c>
      <c r="AL25" s="145">
        <v>14.1</v>
      </c>
      <c r="AM25" s="61">
        <v>2</v>
      </c>
      <c r="AN25" s="145">
        <v>14.3</v>
      </c>
      <c r="AO25" s="61">
        <v>1.5</v>
      </c>
      <c r="AP25" s="145">
        <v>14.7</v>
      </c>
      <c r="AQ25" s="61">
        <v>1.4</v>
      </c>
      <c r="AR25" s="145">
        <v>14</v>
      </c>
      <c r="AS25" s="61">
        <v>1.4</v>
      </c>
      <c r="AT25" s="145">
        <v>12.6</v>
      </c>
      <c r="AU25" s="61">
        <v>0.82</v>
      </c>
      <c r="AV25" s="145">
        <v>13.1</v>
      </c>
      <c r="AW25" s="61">
        <v>0.88</v>
      </c>
      <c r="AX25" s="145">
        <v>13.9</v>
      </c>
      <c r="AY25" s="61">
        <v>0.9</v>
      </c>
      <c r="AZ25" s="145">
        <v>14.7</v>
      </c>
      <c r="BA25" s="61">
        <v>0.96</v>
      </c>
      <c r="BB25" s="145">
        <v>14.3</v>
      </c>
      <c r="BC25" s="61">
        <v>1.1000000000000001</v>
      </c>
      <c r="BD25" s="145">
        <v>13.3</v>
      </c>
      <c r="BE25" s="61">
        <v>0.9</v>
      </c>
      <c r="BF25" s="145">
        <v>14.3</v>
      </c>
      <c r="BG25" s="61">
        <v>1.6</v>
      </c>
      <c r="BH25" s="145">
        <v>14.4</v>
      </c>
      <c r="BI25" s="260">
        <v>1</v>
      </c>
      <c r="BJ25" s="6">
        <v>16.100000000000001</v>
      </c>
      <c r="BK25" s="266">
        <v>0.9</v>
      </c>
      <c r="BL25" s="6">
        <v>15.3</v>
      </c>
      <c r="BM25" s="266">
        <v>0.9</v>
      </c>
      <c r="BN25" s="6">
        <v>17.600000000000001</v>
      </c>
      <c r="BO25" s="266">
        <v>1.3</v>
      </c>
    </row>
    <row r="26" spans="1:67" s="6" customFormat="1" ht="12.75" x14ac:dyDescent="0.2">
      <c r="A26" s="69" t="s">
        <v>42</v>
      </c>
      <c r="B26" s="60">
        <v>18.8</v>
      </c>
      <c r="C26" s="61">
        <v>1.41</v>
      </c>
      <c r="D26" s="145">
        <v>20.2</v>
      </c>
      <c r="E26" s="61">
        <v>1.44</v>
      </c>
      <c r="F26" s="145">
        <v>19.8</v>
      </c>
      <c r="G26" s="61">
        <v>1.42</v>
      </c>
      <c r="H26" s="145">
        <v>17.7</v>
      </c>
      <c r="I26" s="61">
        <v>1.35</v>
      </c>
      <c r="J26" s="145">
        <v>16.5</v>
      </c>
      <c r="K26" s="61">
        <v>1.3</v>
      </c>
      <c r="L26" s="145">
        <v>16</v>
      </c>
      <c r="M26" s="61">
        <v>1.27</v>
      </c>
      <c r="N26" s="145">
        <v>16.100000000000001</v>
      </c>
      <c r="O26" s="61">
        <v>1.27</v>
      </c>
      <c r="P26" s="145">
        <v>16</v>
      </c>
      <c r="Q26" s="61">
        <v>1.27</v>
      </c>
      <c r="R26" s="145">
        <v>16.2</v>
      </c>
      <c r="S26" s="61">
        <v>1.28</v>
      </c>
      <c r="T26" s="145">
        <v>16.5</v>
      </c>
      <c r="U26" s="61">
        <v>1.28</v>
      </c>
      <c r="V26" s="145">
        <v>17.2</v>
      </c>
      <c r="W26" s="61">
        <v>1.28</v>
      </c>
      <c r="X26" s="145">
        <v>18</v>
      </c>
      <c r="Y26" s="61">
        <v>1.29</v>
      </c>
      <c r="Z26" s="145">
        <v>17.100000000000001</v>
      </c>
      <c r="AA26" s="61">
        <v>1.26</v>
      </c>
      <c r="AB26" s="145">
        <v>17.5</v>
      </c>
      <c r="AC26" s="61">
        <v>1.32</v>
      </c>
      <c r="AD26" s="145">
        <v>15.6</v>
      </c>
      <c r="AE26" s="61">
        <v>1.36</v>
      </c>
      <c r="AF26" s="145">
        <v>15.4</v>
      </c>
      <c r="AG26" s="61">
        <v>1.38</v>
      </c>
      <c r="AH26" s="145">
        <v>13.3</v>
      </c>
      <c r="AI26" s="61">
        <v>1.3</v>
      </c>
      <c r="AJ26" s="145">
        <v>12.8</v>
      </c>
      <c r="AK26" s="61">
        <v>1.28</v>
      </c>
      <c r="AL26" s="145">
        <v>11.9</v>
      </c>
      <c r="AM26" s="61">
        <v>2.1</v>
      </c>
      <c r="AN26" s="145">
        <v>12.7</v>
      </c>
      <c r="AO26" s="61">
        <v>1.5</v>
      </c>
      <c r="AP26" s="145">
        <v>13.5</v>
      </c>
      <c r="AQ26" s="61">
        <v>1.3</v>
      </c>
      <c r="AR26" s="145">
        <v>14</v>
      </c>
      <c r="AS26" s="61">
        <v>1.3</v>
      </c>
      <c r="AT26" s="145">
        <v>14</v>
      </c>
      <c r="AU26" s="61">
        <v>0.87</v>
      </c>
      <c r="AV26" s="145">
        <v>14.2</v>
      </c>
      <c r="AW26" s="61">
        <v>0.91</v>
      </c>
      <c r="AX26" s="145">
        <v>13.7</v>
      </c>
      <c r="AY26" s="61">
        <v>0.9</v>
      </c>
      <c r="AZ26" s="145">
        <v>13.4</v>
      </c>
      <c r="BA26" s="61">
        <v>0.9</v>
      </c>
      <c r="BB26" s="145">
        <v>12.7</v>
      </c>
      <c r="BC26" s="61">
        <v>1.02</v>
      </c>
      <c r="BD26" s="145">
        <v>13.9</v>
      </c>
      <c r="BE26" s="61">
        <v>0.9</v>
      </c>
      <c r="BF26" s="145">
        <v>14.9</v>
      </c>
      <c r="BG26" s="61">
        <v>1.3</v>
      </c>
      <c r="BH26" s="145">
        <v>16.600000000000001</v>
      </c>
      <c r="BI26" s="260">
        <v>0.8</v>
      </c>
      <c r="BJ26" s="6">
        <v>17.5</v>
      </c>
      <c r="BK26" s="266">
        <v>0.9</v>
      </c>
      <c r="BL26" s="6">
        <v>17.2</v>
      </c>
      <c r="BM26" s="266">
        <v>0.9</v>
      </c>
      <c r="BN26" s="6">
        <v>16.7</v>
      </c>
      <c r="BO26" s="266">
        <v>1</v>
      </c>
    </row>
    <row r="27" spans="1:67" s="6" customFormat="1" ht="12.75" x14ac:dyDescent="0.2">
      <c r="A27" s="69" t="s">
        <v>44</v>
      </c>
      <c r="B27" s="60">
        <v>21.3</v>
      </c>
      <c r="C27" s="61">
        <v>1.26</v>
      </c>
      <c r="D27" s="145">
        <v>21.4</v>
      </c>
      <c r="E27" s="61">
        <v>1.27</v>
      </c>
      <c r="F27" s="145">
        <v>20.2</v>
      </c>
      <c r="G27" s="61">
        <v>1.23</v>
      </c>
      <c r="H27" s="145">
        <v>18.3</v>
      </c>
      <c r="I27" s="61">
        <v>1.25</v>
      </c>
      <c r="J27" s="145">
        <v>17.8</v>
      </c>
      <c r="K27" s="61">
        <v>1.33</v>
      </c>
      <c r="L27" s="145">
        <v>17.600000000000001</v>
      </c>
      <c r="M27" s="61">
        <v>1.4</v>
      </c>
      <c r="N27" s="145">
        <v>17.7</v>
      </c>
      <c r="O27" s="61">
        <v>1.4</v>
      </c>
      <c r="P27" s="145">
        <v>17.8</v>
      </c>
      <c r="Q27" s="61">
        <v>1.39</v>
      </c>
      <c r="R27" s="145">
        <v>17.8</v>
      </c>
      <c r="S27" s="61">
        <v>1.38</v>
      </c>
      <c r="T27" s="145">
        <v>17</v>
      </c>
      <c r="U27" s="61">
        <v>1.36</v>
      </c>
      <c r="V27" s="145">
        <v>16.5</v>
      </c>
      <c r="W27" s="61">
        <v>1.35</v>
      </c>
      <c r="X27" s="145">
        <v>17.399999999999999</v>
      </c>
      <c r="Y27" s="61">
        <v>1.37</v>
      </c>
      <c r="Z27" s="145">
        <v>17.100000000000001</v>
      </c>
      <c r="AA27" s="61">
        <v>1.34</v>
      </c>
      <c r="AB27" s="145">
        <v>16.600000000000001</v>
      </c>
      <c r="AC27" s="61">
        <v>1.32</v>
      </c>
      <c r="AD27" s="145">
        <v>15.3</v>
      </c>
      <c r="AE27" s="61">
        <v>1.31</v>
      </c>
      <c r="AF27" s="145">
        <v>15.2</v>
      </c>
      <c r="AG27" s="61">
        <v>1.32</v>
      </c>
      <c r="AH27" s="145">
        <v>14.5</v>
      </c>
      <c r="AI27" s="61">
        <v>1.29</v>
      </c>
      <c r="AJ27" s="145">
        <v>13.2</v>
      </c>
      <c r="AK27" s="61">
        <v>1.24</v>
      </c>
      <c r="AL27" s="145">
        <v>13.3</v>
      </c>
      <c r="AM27" s="61">
        <v>2</v>
      </c>
      <c r="AN27" s="145">
        <v>13.2</v>
      </c>
      <c r="AO27" s="61">
        <v>1.5</v>
      </c>
      <c r="AP27" s="145">
        <v>14.2</v>
      </c>
      <c r="AQ27" s="61">
        <v>1.4</v>
      </c>
      <c r="AR27" s="145">
        <v>14.3</v>
      </c>
      <c r="AS27" s="61">
        <v>1.4</v>
      </c>
      <c r="AT27" s="145">
        <v>14.9</v>
      </c>
      <c r="AU27" s="61">
        <v>0.86</v>
      </c>
      <c r="AV27" s="145">
        <v>15</v>
      </c>
      <c r="AW27" s="61">
        <v>0.84</v>
      </c>
      <c r="AX27" s="145">
        <v>15.2</v>
      </c>
      <c r="AY27" s="61">
        <v>0.8</v>
      </c>
      <c r="AZ27" s="145">
        <v>14.8</v>
      </c>
      <c r="BA27" s="61">
        <v>0.8</v>
      </c>
      <c r="BB27" s="145">
        <v>14.8</v>
      </c>
      <c r="BC27" s="61">
        <v>0.93</v>
      </c>
      <c r="BD27" s="145">
        <v>15.4</v>
      </c>
      <c r="BE27" s="61">
        <v>0.8</v>
      </c>
      <c r="BF27" s="145">
        <v>16.100000000000001</v>
      </c>
      <c r="BG27" s="61">
        <v>1.7</v>
      </c>
      <c r="BH27" s="145">
        <v>16.5</v>
      </c>
      <c r="BI27" s="260">
        <v>1.2</v>
      </c>
      <c r="BJ27" s="6">
        <v>17.2</v>
      </c>
      <c r="BK27" s="266">
        <v>1.3</v>
      </c>
      <c r="BL27" s="6">
        <v>17.7</v>
      </c>
      <c r="BM27" s="266">
        <v>1.2</v>
      </c>
      <c r="BN27" s="6">
        <v>15.8</v>
      </c>
      <c r="BO27" s="266">
        <v>0.8</v>
      </c>
    </row>
    <row r="28" spans="1:67" s="6" customFormat="1" ht="12.75" x14ac:dyDescent="0.2">
      <c r="A28" s="69" t="s">
        <v>45</v>
      </c>
      <c r="B28" s="60">
        <v>15.6</v>
      </c>
      <c r="C28" s="61">
        <v>0.61</v>
      </c>
      <c r="D28" s="145">
        <v>15.7</v>
      </c>
      <c r="E28" s="61">
        <v>0.57999999999999996</v>
      </c>
      <c r="F28" s="145">
        <v>15.8</v>
      </c>
      <c r="G28" s="61">
        <v>0.57999999999999996</v>
      </c>
      <c r="H28" s="145">
        <v>15.7</v>
      </c>
      <c r="I28" s="61">
        <v>0.61</v>
      </c>
      <c r="J28" s="145">
        <v>16.100000000000001</v>
      </c>
      <c r="K28" s="61">
        <v>0.67</v>
      </c>
      <c r="L28" s="145">
        <v>16.8</v>
      </c>
      <c r="M28" s="61">
        <v>0.72</v>
      </c>
      <c r="N28" s="145">
        <v>17.5</v>
      </c>
      <c r="O28" s="61">
        <v>0.74</v>
      </c>
      <c r="P28" s="145">
        <v>17.5</v>
      </c>
      <c r="Q28" s="61">
        <v>0.74</v>
      </c>
      <c r="R28" s="145">
        <v>17</v>
      </c>
      <c r="S28" s="61">
        <v>0.73</v>
      </c>
      <c r="T28" s="145">
        <v>16.8</v>
      </c>
      <c r="U28" s="61">
        <v>0.72</v>
      </c>
      <c r="V28" s="145">
        <v>17.2</v>
      </c>
      <c r="W28" s="61">
        <v>0.73</v>
      </c>
      <c r="X28" s="145">
        <v>17.7</v>
      </c>
      <c r="Y28" s="61">
        <v>0.73</v>
      </c>
      <c r="Z28" s="145">
        <v>18.3</v>
      </c>
      <c r="AA28" s="61">
        <v>0.72</v>
      </c>
      <c r="AB28" s="145">
        <v>18</v>
      </c>
      <c r="AC28" s="61">
        <v>0.72</v>
      </c>
      <c r="AD28" s="145">
        <v>17.7</v>
      </c>
      <c r="AE28" s="61">
        <v>0.71</v>
      </c>
      <c r="AF28" s="145">
        <v>16.899999999999999</v>
      </c>
      <c r="AG28" s="61">
        <v>0.7</v>
      </c>
      <c r="AH28" s="145">
        <v>16.100000000000001</v>
      </c>
      <c r="AI28" s="61">
        <v>0.68</v>
      </c>
      <c r="AJ28" s="145">
        <v>15.6</v>
      </c>
      <c r="AK28" s="61">
        <v>0.67</v>
      </c>
      <c r="AL28" s="145">
        <v>14.9</v>
      </c>
      <c r="AM28" s="61">
        <v>1.1000000000000001</v>
      </c>
      <c r="AN28" s="145">
        <v>15.2</v>
      </c>
      <c r="AO28" s="61">
        <v>0.9</v>
      </c>
      <c r="AP28" s="145">
        <v>15.3</v>
      </c>
      <c r="AQ28" s="61">
        <v>0.8</v>
      </c>
      <c r="AR28" s="145">
        <v>15.8</v>
      </c>
      <c r="AS28" s="61">
        <v>0.8</v>
      </c>
      <c r="AT28" s="145">
        <v>16.399999999999999</v>
      </c>
      <c r="AU28" s="61">
        <v>0.5</v>
      </c>
      <c r="AV28" s="145">
        <v>16.5</v>
      </c>
      <c r="AW28" s="61">
        <v>0.48</v>
      </c>
      <c r="AX28" s="145">
        <v>16.399999999999999</v>
      </c>
      <c r="AY28" s="61">
        <v>0.5</v>
      </c>
      <c r="AZ28" s="145">
        <v>16.399999999999999</v>
      </c>
      <c r="BA28" s="61">
        <v>0.46</v>
      </c>
      <c r="BB28" s="145">
        <v>16.5</v>
      </c>
      <c r="BC28" s="61">
        <v>0.54</v>
      </c>
      <c r="BD28" s="145">
        <v>16.600000000000001</v>
      </c>
      <c r="BE28" s="61">
        <v>0.5</v>
      </c>
      <c r="BF28" s="145">
        <v>17.2</v>
      </c>
      <c r="BG28" s="61">
        <v>1</v>
      </c>
      <c r="BH28" s="145">
        <v>17.7</v>
      </c>
      <c r="BI28" s="260">
        <v>0.6</v>
      </c>
      <c r="BJ28" s="6">
        <v>17.600000000000001</v>
      </c>
      <c r="BK28" s="266">
        <v>0.6</v>
      </c>
      <c r="BL28" s="6">
        <v>17.100000000000001</v>
      </c>
      <c r="BM28" s="266">
        <v>0.5</v>
      </c>
      <c r="BN28" s="6">
        <v>16</v>
      </c>
      <c r="BO28" s="266">
        <v>0.5</v>
      </c>
    </row>
    <row r="29" spans="1:67" s="5" customFormat="1" ht="12.75" x14ac:dyDescent="0.2">
      <c r="A29" s="69" t="s">
        <v>48</v>
      </c>
      <c r="B29" s="60">
        <v>12.4</v>
      </c>
      <c r="C29" s="61">
        <v>0.95</v>
      </c>
      <c r="D29" s="145">
        <v>12</v>
      </c>
      <c r="E29" s="61">
        <v>0.93</v>
      </c>
      <c r="F29" s="145">
        <v>11.2</v>
      </c>
      <c r="G29" s="61">
        <v>0.87</v>
      </c>
      <c r="H29" s="145">
        <v>10.3</v>
      </c>
      <c r="I29" s="61">
        <v>0.89</v>
      </c>
      <c r="J29" s="145">
        <v>9.8000000000000007</v>
      </c>
      <c r="K29" s="61">
        <v>0.96</v>
      </c>
      <c r="L29" s="145">
        <v>9.6999999999999993</v>
      </c>
      <c r="M29" s="61">
        <v>1.03</v>
      </c>
      <c r="N29" s="145">
        <v>10.1</v>
      </c>
      <c r="O29" s="61">
        <v>1.03</v>
      </c>
      <c r="P29" s="145">
        <v>10.6</v>
      </c>
      <c r="Q29" s="61">
        <v>1.05</v>
      </c>
      <c r="R29" s="145">
        <v>11</v>
      </c>
      <c r="S29" s="61">
        <v>1.05</v>
      </c>
      <c r="T29" s="145">
        <v>10.6</v>
      </c>
      <c r="U29" s="61">
        <v>1.04</v>
      </c>
      <c r="V29" s="145">
        <v>10.199999999999999</v>
      </c>
      <c r="W29" s="61">
        <v>1.01</v>
      </c>
      <c r="X29" s="145">
        <v>9.6999999999999993</v>
      </c>
      <c r="Y29" s="61">
        <v>0.99</v>
      </c>
      <c r="Z29" s="145">
        <v>10</v>
      </c>
      <c r="AA29" s="61">
        <v>0.99</v>
      </c>
      <c r="AB29" s="145">
        <v>10.199999999999999</v>
      </c>
      <c r="AC29" s="61">
        <v>1.02</v>
      </c>
      <c r="AD29" s="145">
        <v>11.1</v>
      </c>
      <c r="AE29" s="61">
        <v>1.0900000000000001</v>
      </c>
      <c r="AF29" s="145">
        <v>11.7</v>
      </c>
      <c r="AG29" s="61">
        <v>1.1399999999999999</v>
      </c>
      <c r="AH29" s="145">
        <v>11.3</v>
      </c>
      <c r="AI29" s="61">
        <v>1.1100000000000001</v>
      </c>
      <c r="AJ29" s="145">
        <v>9.8000000000000007</v>
      </c>
      <c r="AK29" s="61">
        <v>1.03</v>
      </c>
      <c r="AL29" s="145">
        <v>8.1</v>
      </c>
      <c r="AM29" s="61">
        <v>1.6</v>
      </c>
      <c r="AN29" s="145">
        <v>8</v>
      </c>
      <c r="AO29" s="61">
        <v>1.1000000000000001</v>
      </c>
      <c r="AP29" s="145">
        <v>8.6999999999999993</v>
      </c>
      <c r="AQ29" s="61">
        <v>1</v>
      </c>
      <c r="AR29" s="145">
        <v>9.3000000000000007</v>
      </c>
      <c r="AS29" s="61">
        <v>1.1000000000000001</v>
      </c>
      <c r="AT29" s="145">
        <v>9.8000000000000007</v>
      </c>
      <c r="AU29" s="61">
        <v>0.65</v>
      </c>
      <c r="AV29" s="145">
        <v>9.5</v>
      </c>
      <c r="AW29" s="61">
        <v>0.61</v>
      </c>
      <c r="AX29" s="145">
        <v>9.1</v>
      </c>
      <c r="AY29" s="61">
        <v>0.6</v>
      </c>
      <c r="AZ29" s="145">
        <v>8.8000000000000007</v>
      </c>
      <c r="BA29" s="61">
        <v>0.56999999999999995</v>
      </c>
      <c r="BB29" s="145">
        <v>8.6</v>
      </c>
      <c r="BC29" s="61">
        <v>0.66</v>
      </c>
      <c r="BD29" s="145">
        <v>9.9</v>
      </c>
      <c r="BE29" s="61">
        <v>0.6</v>
      </c>
      <c r="BF29" s="145">
        <v>10.6</v>
      </c>
      <c r="BG29" s="61">
        <v>1.5</v>
      </c>
      <c r="BH29" s="145">
        <v>10.9</v>
      </c>
      <c r="BI29" s="260">
        <v>0.7</v>
      </c>
      <c r="BJ29" s="6">
        <v>10.9</v>
      </c>
      <c r="BK29" s="266">
        <v>0.7</v>
      </c>
      <c r="BL29" s="6">
        <v>10.8</v>
      </c>
      <c r="BM29" s="266">
        <v>0.6</v>
      </c>
      <c r="BN29" s="6">
        <v>10.3</v>
      </c>
      <c r="BO29" s="266">
        <v>0.7</v>
      </c>
    </row>
    <row r="30" spans="1:67" s="6" customFormat="1" ht="12.75" x14ac:dyDescent="0.2">
      <c r="A30" s="71" t="s">
        <v>50</v>
      </c>
      <c r="B30" s="67">
        <v>19.8</v>
      </c>
      <c r="C30" s="68">
        <v>1.85</v>
      </c>
      <c r="D30" s="151">
        <v>22</v>
      </c>
      <c r="E30" s="68">
        <v>1.96</v>
      </c>
      <c r="F30" s="151">
        <v>22.2</v>
      </c>
      <c r="G30" s="68">
        <v>1.95</v>
      </c>
      <c r="H30" s="151">
        <v>21.4</v>
      </c>
      <c r="I30" s="68">
        <v>1.78</v>
      </c>
      <c r="J30" s="151">
        <v>21.6</v>
      </c>
      <c r="K30" s="68">
        <v>1.63</v>
      </c>
      <c r="L30" s="151">
        <v>22</v>
      </c>
      <c r="M30" s="68">
        <v>1.52</v>
      </c>
      <c r="N30" s="151">
        <v>20.6</v>
      </c>
      <c r="O30" s="68">
        <v>1.51</v>
      </c>
      <c r="P30" s="151">
        <v>18.399999999999999</v>
      </c>
      <c r="Q30" s="68">
        <v>1.47</v>
      </c>
      <c r="R30" s="151">
        <v>17.3</v>
      </c>
      <c r="S30" s="68">
        <v>1.43</v>
      </c>
      <c r="T30" s="151">
        <v>17.3</v>
      </c>
      <c r="U30" s="68">
        <v>1.44</v>
      </c>
      <c r="V30" s="151">
        <v>19.5</v>
      </c>
      <c r="W30" s="68">
        <v>1.5</v>
      </c>
      <c r="X30" s="151">
        <v>20.8</v>
      </c>
      <c r="Y30" s="68">
        <v>1.55</v>
      </c>
      <c r="Z30" s="151">
        <v>21.1</v>
      </c>
      <c r="AA30" s="68">
        <v>1.56</v>
      </c>
      <c r="AB30" s="151">
        <v>19.2</v>
      </c>
      <c r="AC30" s="68">
        <v>1.46</v>
      </c>
      <c r="AD30" s="151">
        <v>18</v>
      </c>
      <c r="AE30" s="68">
        <v>1.38</v>
      </c>
      <c r="AF30" s="151">
        <v>17.2</v>
      </c>
      <c r="AG30" s="68">
        <v>1.33</v>
      </c>
      <c r="AH30" s="151">
        <v>17.600000000000001</v>
      </c>
      <c r="AI30" s="68">
        <v>1.34</v>
      </c>
      <c r="AJ30" s="151">
        <v>16.7</v>
      </c>
      <c r="AK30" s="68">
        <v>1.31</v>
      </c>
      <c r="AL30" s="151">
        <v>15.8</v>
      </c>
      <c r="AM30" s="68">
        <v>2.1</v>
      </c>
      <c r="AN30" s="151">
        <v>15.6</v>
      </c>
      <c r="AO30" s="68">
        <v>1.5</v>
      </c>
      <c r="AP30" s="151">
        <v>16</v>
      </c>
      <c r="AQ30" s="68">
        <v>1.4</v>
      </c>
      <c r="AR30" s="151">
        <v>16.899999999999999</v>
      </c>
      <c r="AS30" s="68">
        <v>1.4</v>
      </c>
      <c r="AT30" s="151">
        <v>16.100000000000001</v>
      </c>
      <c r="AU30" s="68">
        <v>0.83</v>
      </c>
      <c r="AV30" s="151">
        <v>15.6</v>
      </c>
      <c r="AW30" s="68">
        <v>0.87</v>
      </c>
      <c r="AX30" s="151">
        <v>15</v>
      </c>
      <c r="AY30" s="68">
        <v>0.9</v>
      </c>
      <c r="AZ30" s="151">
        <v>15.2</v>
      </c>
      <c r="BA30" s="68">
        <v>0.89</v>
      </c>
      <c r="BB30" s="151">
        <v>15</v>
      </c>
      <c r="BC30" s="68">
        <v>1.03</v>
      </c>
      <c r="BD30" s="151">
        <v>15</v>
      </c>
      <c r="BE30" s="68">
        <v>0.9</v>
      </c>
      <c r="BF30" s="151">
        <v>15.7</v>
      </c>
      <c r="BG30" s="68">
        <v>1.4</v>
      </c>
      <c r="BH30" s="151">
        <v>16.7</v>
      </c>
      <c r="BI30" s="261">
        <v>1</v>
      </c>
      <c r="BJ30" s="212">
        <v>17</v>
      </c>
      <c r="BK30" s="268">
        <v>1.4</v>
      </c>
      <c r="BL30" s="212">
        <v>17.2</v>
      </c>
      <c r="BM30" s="268">
        <v>1.6</v>
      </c>
      <c r="BN30" s="212">
        <v>18.3</v>
      </c>
      <c r="BO30" s="268">
        <v>1.6</v>
      </c>
    </row>
    <row r="31" spans="1:67" s="6" customFormat="1" ht="12.75" x14ac:dyDescent="0.2">
      <c r="A31" s="72" t="s">
        <v>4</v>
      </c>
      <c r="B31" s="62">
        <v>9.6</v>
      </c>
      <c r="C31" s="63">
        <v>3.03</v>
      </c>
      <c r="D31" s="152">
        <v>10.6</v>
      </c>
      <c r="E31" s="63">
        <v>3.02</v>
      </c>
      <c r="F31" s="152">
        <v>10.8</v>
      </c>
      <c r="G31" s="63">
        <v>2.92</v>
      </c>
      <c r="H31" s="152">
        <v>10.199999999999999</v>
      </c>
      <c r="I31" s="63">
        <v>2.35</v>
      </c>
      <c r="J31" s="152">
        <v>9.8000000000000007</v>
      </c>
      <c r="K31" s="63">
        <v>1.64</v>
      </c>
      <c r="L31" s="152">
        <v>10.6</v>
      </c>
      <c r="M31" s="63">
        <v>1.1100000000000001</v>
      </c>
      <c r="N31" s="152">
        <v>11.5</v>
      </c>
      <c r="O31" s="63">
        <v>1.19</v>
      </c>
      <c r="P31" s="152">
        <v>11.1</v>
      </c>
      <c r="Q31" s="63">
        <v>1.19</v>
      </c>
      <c r="R31" s="152">
        <v>11</v>
      </c>
      <c r="S31" s="63">
        <v>1.1499999999999999</v>
      </c>
      <c r="T31" s="152">
        <v>11.2</v>
      </c>
      <c r="U31" s="63">
        <v>1.1299999999999999</v>
      </c>
      <c r="V31" s="152">
        <v>11.1</v>
      </c>
      <c r="W31" s="63">
        <v>1.1100000000000001</v>
      </c>
      <c r="X31" s="152">
        <v>10.3</v>
      </c>
      <c r="Y31" s="63">
        <v>1.05</v>
      </c>
      <c r="Z31" s="152">
        <v>9.8000000000000007</v>
      </c>
      <c r="AA31" s="63">
        <v>1</v>
      </c>
      <c r="AB31" s="152">
        <v>8.8000000000000007</v>
      </c>
      <c r="AC31" s="63">
        <v>0.98</v>
      </c>
      <c r="AD31" s="152">
        <v>8.5</v>
      </c>
      <c r="AE31" s="63">
        <v>0.97</v>
      </c>
      <c r="AF31" s="152">
        <v>8</v>
      </c>
      <c r="AG31" s="63">
        <v>0.98</v>
      </c>
      <c r="AH31" s="152">
        <v>8.8000000000000007</v>
      </c>
      <c r="AI31" s="63">
        <v>1.02</v>
      </c>
      <c r="AJ31" s="152">
        <v>8.6</v>
      </c>
      <c r="AK31" s="63">
        <v>1.01</v>
      </c>
      <c r="AL31" s="152">
        <v>8.3000000000000007</v>
      </c>
      <c r="AM31" s="63">
        <v>1.6</v>
      </c>
      <c r="AN31" s="152">
        <v>7.9</v>
      </c>
      <c r="AO31" s="63">
        <v>1.2</v>
      </c>
      <c r="AP31" s="152">
        <v>8.3000000000000007</v>
      </c>
      <c r="AQ31" s="63">
        <v>1.1000000000000001</v>
      </c>
      <c r="AR31" s="152">
        <v>9</v>
      </c>
      <c r="AS31" s="63">
        <v>1.1000000000000001</v>
      </c>
      <c r="AT31" s="152">
        <v>9.1999999999999993</v>
      </c>
      <c r="AU31" s="63">
        <v>0.71</v>
      </c>
      <c r="AV31" s="152">
        <v>9.6</v>
      </c>
      <c r="AW31" s="63">
        <v>0.78</v>
      </c>
      <c r="AX31" s="152">
        <v>9.3000000000000007</v>
      </c>
      <c r="AY31" s="63">
        <v>0.8</v>
      </c>
      <c r="AZ31" s="152">
        <v>8.8000000000000007</v>
      </c>
      <c r="BA31" s="63">
        <v>0.79</v>
      </c>
      <c r="BB31" s="152">
        <v>8.3000000000000007</v>
      </c>
      <c r="BC31" s="63">
        <v>0.89</v>
      </c>
      <c r="BD31" s="152">
        <v>9.1999999999999993</v>
      </c>
      <c r="BE31" s="63">
        <v>0.8</v>
      </c>
      <c r="BF31" s="152">
        <v>10.8</v>
      </c>
      <c r="BG31" s="63">
        <v>1.2</v>
      </c>
      <c r="BH31" s="152">
        <v>12</v>
      </c>
      <c r="BI31" s="262">
        <v>0.9</v>
      </c>
      <c r="BJ31" s="6">
        <v>11.4</v>
      </c>
      <c r="BK31" s="266">
        <v>0.9</v>
      </c>
      <c r="BL31" s="6">
        <v>10.9</v>
      </c>
      <c r="BM31" s="266">
        <v>0.9</v>
      </c>
      <c r="BN31" s="6">
        <v>10.199999999999999</v>
      </c>
      <c r="BO31" s="266">
        <v>0.8</v>
      </c>
    </row>
    <row r="32" spans="1:67" s="6" customFormat="1" ht="12.75" x14ac:dyDescent="0.2">
      <c r="A32" s="69" t="s">
        <v>5</v>
      </c>
      <c r="B32" s="60">
        <v>13</v>
      </c>
      <c r="C32" s="61">
        <v>1.31</v>
      </c>
      <c r="D32" s="145">
        <v>14.3</v>
      </c>
      <c r="E32" s="61">
        <v>1.34</v>
      </c>
      <c r="F32" s="145">
        <v>16.3</v>
      </c>
      <c r="G32" s="61">
        <v>1.37</v>
      </c>
      <c r="H32" s="145">
        <v>15</v>
      </c>
      <c r="I32" s="61">
        <v>1.32</v>
      </c>
      <c r="J32" s="145">
        <v>14.1</v>
      </c>
      <c r="K32" s="61">
        <v>1.31</v>
      </c>
      <c r="L32" s="145">
        <v>12.4</v>
      </c>
      <c r="M32" s="61">
        <v>1.3</v>
      </c>
      <c r="N32" s="145">
        <v>13.6</v>
      </c>
      <c r="O32" s="61">
        <v>1.34</v>
      </c>
      <c r="P32" s="145">
        <v>13.7</v>
      </c>
      <c r="Q32" s="61">
        <v>1.34</v>
      </c>
      <c r="R32" s="145">
        <v>14</v>
      </c>
      <c r="S32" s="61">
        <v>1.35</v>
      </c>
      <c r="T32" s="145">
        <v>14.2</v>
      </c>
      <c r="U32" s="61">
        <v>1.35</v>
      </c>
      <c r="V32" s="145">
        <v>14.8</v>
      </c>
      <c r="W32" s="61">
        <v>1.36</v>
      </c>
      <c r="X32" s="145">
        <v>15.3</v>
      </c>
      <c r="Y32" s="61">
        <v>1.35</v>
      </c>
      <c r="Z32" s="145">
        <v>15.7</v>
      </c>
      <c r="AA32" s="61">
        <v>1.33</v>
      </c>
      <c r="AB32" s="145">
        <v>15.8</v>
      </c>
      <c r="AC32" s="61">
        <v>1.31</v>
      </c>
      <c r="AD32" s="145">
        <v>17.5</v>
      </c>
      <c r="AE32" s="61">
        <v>1.31</v>
      </c>
      <c r="AF32" s="145">
        <v>17.899999999999999</v>
      </c>
      <c r="AG32" s="61">
        <v>1.31</v>
      </c>
      <c r="AH32" s="145">
        <v>18.100000000000001</v>
      </c>
      <c r="AI32" s="61">
        <v>1.29</v>
      </c>
      <c r="AJ32" s="145">
        <v>15.2</v>
      </c>
      <c r="AK32" s="61">
        <v>1.2</v>
      </c>
      <c r="AL32" s="145">
        <v>13.6</v>
      </c>
      <c r="AM32" s="61">
        <v>1.8</v>
      </c>
      <c r="AN32" s="145">
        <v>12.9</v>
      </c>
      <c r="AO32" s="61">
        <v>1.5</v>
      </c>
      <c r="AP32" s="145">
        <v>13.3</v>
      </c>
      <c r="AQ32" s="61">
        <v>1.4</v>
      </c>
      <c r="AR32" s="145">
        <v>13.9</v>
      </c>
      <c r="AS32" s="61">
        <v>1.4</v>
      </c>
      <c r="AT32" s="145">
        <v>13.8</v>
      </c>
      <c r="AU32" s="61">
        <v>0.86</v>
      </c>
      <c r="AV32" s="145">
        <v>14.4</v>
      </c>
      <c r="AW32" s="61">
        <v>0.86</v>
      </c>
      <c r="AX32" s="145">
        <v>14.7</v>
      </c>
      <c r="AY32" s="61">
        <v>0.9</v>
      </c>
      <c r="AZ32" s="145">
        <v>14.7</v>
      </c>
      <c r="BA32" s="61">
        <v>0.83</v>
      </c>
      <c r="BB32" s="145">
        <v>14.4</v>
      </c>
      <c r="BC32" s="61">
        <v>0.96</v>
      </c>
      <c r="BD32" s="145">
        <v>17.8</v>
      </c>
      <c r="BE32" s="61">
        <v>0.9</v>
      </c>
      <c r="BF32" s="145">
        <v>19.2</v>
      </c>
      <c r="BG32" s="61">
        <v>2.1</v>
      </c>
      <c r="BH32" s="145">
        <v>19.100000000000001</v>
      </c>
      <c r="BI32" s="260">
        <v>1.3</v>
      </c>
      <c r="BJ32" s="6">
        <v>18.3</v>
      </c>
      <c r="BK32" s="266">
        <v>1.3</v>
      </c>
      <c r="BL32" s="6">
        <v>18.8</v>
      </c>
      <c r="BM32" s="266">
        <v>1.2</v>
      </c>
      <c r="BN32" s="6">
        <v>18.7</v>
      </c>
      <c r="BO32" s="266">
        <v>0.9</v>
      </c>
    </row>
    <row r="33" spans="1:67" s="6" customFormat="1" ht="12.75" x14ac:dyDescent="0.2">
      <c r="A33" s="69" t="s">
        <v>7</v>
      </c>
      <c r="B33" s="60">
        <v>12.6</v>
      </c>
      <c r="C33" s="61">
        <v>0.44</v>
      </c>
      <c r="D33" s="145">
        <v>13.8</v>
      </c>
      <c r="E33" s="61">
        <v>0.44</v>
      </c>
      <c r="F33" s="145">
        <v>13.8</v>
      </c>
      <c r="G33" s="61">
        <v>0.43</v>
      </c>
      <c r="H33" s="145">
        <v>13.6</v>
      </c>
      <c r="I33" s="61">
        <v>0.45</v>
      </c>
      <c r="J33" s="145">
        <v>12.9</v>
      </c>
      <c r="K33" s="61">
        <v>0.48</v>
      </c>
      <c r="L33" s="145">
        <v>12.7</v>
      </c>
      <c r="M33" s="61">
        <v>0.49</v>
      </c>
      <c r="N33" s="145">
        <v>12.7</v>
      </c>
      <c r="O33" s="61">
        <v>0.54</v>
      </c>
      <c r="P33" s="145">
        <v>12.8</v>
      </c>
      <c r="Q33" s="61">
        <v>0.56000000000000005</v>
      </c>
      <c r="R33" s="145">
        <v>13.3</v>
      </c>
      <c r="S33" s="61">
        <v>0.55000000000000004</v>
      </c>
      <c r="T33" s="145">
        <v>14.1</v>
      </c>
      <c r="U33" s="61">
        <v>0.51</v>
      </c>
      <c r="V33" s="145">
        <v>15.3</v>
      </c>
      <c r="W33" s="61">
        <v>0.52</v>
      </c>
      <c r="X33" s="145">
        <v>16.7</v>
      </c>
      <c r="Y33" s="61">
        <v>0.53</v>
      </c>
      <c r="Z33" s="145">
        <v>17.5</v>
      </c>
      <c r="AA33" s="61">
        <v>0.54</v>
      </c>
      <c r="AB33" s="145">
        <v>17.600000000000001</v>
      </c>
      <c r="AC33" s="61">
        <v>0.54</v>
      </c>
      <c r="AD33" s="145">
        <v>17.2</v>
      </c>
      <c r="AE33" s="61">
        <v>0.55000000000000004</v>
      </c>
      <c r="AF33" s="145">
        <v>16.7</v>
      </c>
      <c r="AG33" s="61">
        <v>0.55000000000000004</v>
      </c>
      <c r="AH33" s="145">
        <v>16.3</v>
      </c>
      <c r="AI33" s="61">
        <v>0.54</v>
      </c>
      <c r="AJ33" s="145">
        <v>15.3</v>
      </c>
      <c r="AK33" s="61">
        <v>0.53</v>
      </c>
      <c r="AL33" s="145">
        <v>14</v>
      </c>
      <c r="AM33" s="61">
        <v>0.8</v>
      </c>
      <c r="AN33" s="145">
        <v>13.1</v>
      </c>
      <c r="AO33" s="61">
        <v>0.7</v>
      </c>
      <c r="AP33" s="145">
        <v>12.8</v>
      </c>
      <c r="AQ33" s="61">
        <v>0.6</v>
      </c>
      <c r="AR33" s="145">
        <v>12.9</v>
      </c>
      <c r="AS33" s="61">
        <v>0.6</v>
      </c>
      <c r="AT33" s="145">
        <v>13.2</v>
      </c>
      <c r="AU33" s="61">
        <v>0.37</v>
      </c>
      <c r="AV33" s="145">
        <v>13.2</v>
      </c>
      <c r="AW33" s="61">
        <v>0.35</v>
      </c>
      <c r="AX33" s="145">
        <v>12.9</v>
      </c>
      <c r="AY33" s="61">
        <v>0.3</v>
      </c>
      <c r="AZ33" s="145">
        <v>12.7</v>
      </c>
      <c r="BA33" s="61">
        <v>0.33</v>
      </c>
      <c r="BB33" s="145">
        <v>12.5</v>
      </c>
      <c r="BC33" s="61">
        <v>0.38</v>
      </c>
      <c r="BD33" s="145">
        <v>14.2</v>
      </c>
      <c r="BE33" s="61">
        <v>0.3</v>
      </c>
      <c r="BF33" s="145">
        <v>15.4</v>
      </c>
      <c r="BG33" s="61">
        <v>0.6</v>
      </c>
      <c r="BH33" s="145">
        <v>16.2</v>
      </c>
      <c r="BI33" s="260">
        <v>0.4</v>
      </c>
      <c r="BJ33" s="6">
        <v>16.399999999999999</v>
      </c>
      <c r="BK33" s="266">
        <v>0.4</v>
      </c>
      <c r="BL33" s="6">
        <v>15.9</v>
      </c>
      <c r="BM33" s="266">
        <v>0.3</v>
      </c>
      <c r="BN33" s="6">
        <v>14.9</v>
      </c>
      <c r="BO33" s="266">
        <v>0.4</v>
      </c>
    </row>
    <row r="34" spans="1:67" s="6" customFormat="1" ht="12.75" x14ac:dyDescent="0.2">
      <c r="A34" s="69" t="s">
        <v>8</v>
      </c>
      <c r="B34" s="60">
        <v>10.1</v>
      </c>
      <c r="C34" s="61">
        <v>1.1399999999999999</v>
      </c>
      <c r="D34" s="145">
        <v>11.5</v>
      </c>
      <c r="E34" s="61">
        <v>1.2</v>
      </c>
      <c r="F34" s="145">
        <v>11.2</v>
      </c>
      <c r="G34" s="61">
        <v>1.18</v>
      </c>
      <c r="H34" s="145">
        <v>10.4</v>
      </c>
      <c r="I34" s="61">
        <v>1.1599999999999999</v>
      </c>
      <c r="J34" s="145">
        <v>10.8</v>
      </c>
      <c r="K34" s="61">
        <v>1.22</v>
      </c>
      <c r="L34" s="145">
        <v>12</v>
      </c>
      <c r="M34" s="61">
        <v>1.32</v>
      </c>
      <c r="N34" s="145">
        <v>12.8</v>
      </c>
      <c r="O34" s="61">
        <v>1.36</v>
      </c>
      <c r="P34" s="145">
        <v>12.4</v>
      </c>
      <c r="Q34" s="61">
        <v>1.35</v>
      </c>
      <c r="R34" s="145">
        <v>12.8</v>
      </c>
      <c r="S34" s="61">
        <v>1.35</v>
      </c>
      <c r="T34" s="145">
        <v>12.1</v>
      </c>
      <c r="U34" s="61">
        <v>1.31</v>
      </c>
      <c r="V34" s="145">
        <v>11.6</v>
      </c>
      <c r="W34" s="61">
        <v>1.27</v>
      </c>
      <c r="X34" s="145">
        <v>10.4</v>
      </c>
      <c r="Y34" s="61">
        <v>1.2</v>
      </c>
      <c r="Z34" s="145">
        <v>9.9</v>
      </c>
      <c r="AA34" s="61">
        <v>1.1599999999999999</v>
      </c>
      <c r="AB34" s="145">
        <v>9.1999999999999993</v>
      </c>
      <c r="AC34" s="61">
        <v>1.0900000000000001</v>
      </c>
      <c r="AD34" s="145">
        <v>9.5</v>
      </c>
      <c r="AE34" s="61">
        <v>1.08</v>
      </c>
      <c r="AF34" s="145">
        <v>9.1999999999999993</v>
      </c>
      <c r="AG34" s="61">
        <v>1.06</v>
      </c>
      <c r="AH34" s="145">
        <v>9.3000000000000007</v>
      </c>
      <c r="AI34" s="61">
        <v>1.05</v>
      </c>
      <c r="AJ34" s="145">
        <v>8.6</v>
      </c>
      <c r="AK34" s="61">
        <v>1</v>
      </c>
      <c r="AL34" s="145">
        <v>8.5</v>
      </c>
      <c r="AM34" s="61">
        <v>1.6</v>
      </c>
      <c r="AN34" s="145">
        <v>9</v>
      </c>
      <c r="AO34" s="61">
        <v>1.1000000000000001</v>
      </c>
      <c r="AP34" s="145">
        <v>9.4</v>
      </c>
      <c r="AQ34" s="61">
        <v>1</v>
      </c>
      <c r="AR34" s="145">
        <v>9.4</v>
      </c>
      <c r="AS34" s="61">
        <v>1</v>
      </c>
      <c r="AT34" s="145">
        <v>9.8000000000000007</v>
      </c>
      <c r="AU34" s="61">
        <v>0.68</v>
      </c>
      <c r="AV34" s="145">
        <v>10.4</v>
      </c>
      <c r="AW34" s="61">
        <v>0.77</v>
      </c>
      <c r="AX34" s="145">
        <v>10.4</v>
      </c>
      <c r="AY34" s="61">
        <v>0.8</v>
      </c>
      <c r="AZ34" s="145">
        <v>10.3</v>
      </c>
      <c r="BA34" s="61">
        <v>0.81</v>
      </c>
      <c r="BB34" s="145">
        <v>9.8000000000000007</v>
      </c>
      <c r="BC34" s="61">
        <v>0.92</v>
      </c>
      <c r="BD34" s="145">
        <v>11.1</v>
      </c>
      <c r="BE34" s="61">
        <v>0.8</v>
      </c>
      <c r="BF34" s="145">
        <v>11.9</v>
      </c>
      <c r="BG34" s="61">
        <v>1.3</v>
      </c>
      <c r="BH34" s="145">
        <v>12.6</v>
      </c>
      <c r="BI34" s="260">
        <v>0.8</v>
      </c>
      <c r="BJ34" s="6">
        <v>12.5</v>
      </c>
      <c r="BK34" s="266">
        <v>0.9</v>
      </c>
      <c r="BL34" s="6">
        <v>11.9</v>
      </c>
      <c r="BM34" s="266">
        <v>0.7</v>
      </c>
      <c r="BN34" s="6">
        <v>11</v>
      </c>
      <c r="BO34" s="266">
        <v>0.8</v>
      </c>
    </row>
    <row r="35" spans="1:67" s="6" customFormat="1" ht="12.75" x14ac:dyDescent="0.2">
      <c r="A35" s="69" t="s">
        <v>13</v>
      </c>
      <c r="B35" s="60">
        <v>10.6</v>
      </c>
      <c r="C35" s="61">
        <v>2.06</v>
      </c>
      <c r="D35" s="145">
        <v>12.2</v>
      </c>
      <c r="E35" s="61">
        <v>2.17</v>
      </c>
      <c r="F35" s="145">
        <v>11.5</v>
      </c>
      <c r="G35" s="61">
        <v>2.08</v>
      </c>
      <c r="H35" s="145">
        <v>10.6</v>
      </c>
      <c r="I35" s="61">
        <v>1.79</v>
      </c>
      <c r="J35" s="145">
        <v>9.9</v>
      </c>
      <c r="K35" s="61">
        <v>1.46</v>
      </c>
      <c r="L35" s="145">
        <v>9.9</v>
      </c>
      <c r="M35" s="61">
        <v>1.2</v>
      </c>
      <c r="N35" s="145">
        <v>10.199999999999999</v>
      </c>
      <c r="O35" s="61">
        <v>1.18</v>
      </c>
      <c r="P35" s="145">
        <v>10.4</v>
      </c>
      <c r="Q35" s="61">
        <v>1.21</v>
      </c>
      <c r="R35" s="145">
        <v>11.1</v>
      </c>
      <c r="S35" s="61">
        <v>1.26</v>
      </c>
      <c r="T35" s="145">
        <v>10</v>
      </c>
      <c r="U35" s="61">
        <v>1.2</v>
      </c>
      <c r="V35" s="145">
        <v>10</v>
      </c>
      <c r="W35" s="61">
        <v>1.1599999999999999</v>
      </c>
      <c r="X35" s="145">
        <v>9</v>
      </c>
      <c r="Y35" s="61">
        <v>1.1200000000000001</v>
      </c>
      <c r="Z35" s="145">
        <v>9.3000000000000007</v>
      </c>
      <c r="AA35" s="61">
        <v>1.1399999999999999</v>
      </c>
      <c r="AB35" s="145">
        <v>9</v>
      </c>
      <c r="AC35" s="61">
        <v>1.1399999999999999</v>
      </c>
      <c r="AD35" s="145">
        <v>10.4</v>
      </c>
      <c r="AE35" s="61">
        <v>1.23</v>
      </c>
      <c r="AF35" s="145">
        <v>12.1</v>
      </c>
      <c r="AG35" s="61">
        <v>1.32</v>
      </c>
      <c r="AH35" s="145">
        <v>12.3</v>
      </c>
      <c r="AI35" s="61">
        <v>1.34</v>
      </c>
      <c r="AJ35" s="145">
        <v>11.9</v>
      </c>
      <c r="AK35" s="61">
        <v>1.3</v>
      </c>
      <c r="AL35" s="145">
        <v>10.5</v>
      </c>
      <c r="AM35" s="61">
        <v>2.1</v>
      </c>
      <c r="AN35" s="145">
        <v>10.4</v>
      </c>
      <c r="AO35" s="61">
        <v>1.4</v>
      </c>
      <c r="AP35" s="145">
        <v>10.6</v>
      </c>
      <c r="AQ35" s="61">
        <v>1.2</v>
      </c>
      <c r="AR35" s="145">
        <v>10.7</v>
      </c>
      <c r="AS35" s="61">
        <v>1.2</v>
      </c>
      <c r="AT35" s="145">
        <v>9.6999999999999993</v>
      </c>
      <c r="AU35" s="61">
        <v>0.72</v>
      </c>
      <c r="AV35" s="145">
        <v>8.8000000000000007</v>
      </c>
      <c r="AW35" s="61">
        <v>0.71</v>
      </c>
      <c r="AX35" s="145">
        <v>8.8000000000000007</v>
      </c>
      <c r="AY35" s="61">
        <v>0.7</v>
      </c>
      <c r="AZ35" s="145">
        <v>8.4</v>
      </c>
      <c r="BA35" s="61">
        <v>0.71</v>
      </c>
      <c r="BB35" s="145">
        <v>8.3000000000000007</v>
      </c>
      <c r="BC35" s="61">
        <v>0.82</v>
      </c>
      <c r="BD35" s="145">
        <v>10</v>
      </c>
      <c r="BE35" s="61">
        <v>0.8</v>
      </c>
      <c r="BF35" s="145">
        <v>11.5</v>
      </c>
      <c r="BG35" s="61">
        <v>1.4</v>
      </c>
      <c r="BH35" s="145">
        <v>12.3</v>
      </c>
      <c r="BI35" s="260">
        <v>0.9</v>
      </c>
      <c r="BJ35" s="6">
        <v>12.8</v>
      </c>
      <c r="BK35" s="266">
        <v>1</v>
      </c>
      <c r="BL35" s="6">
        <v>12.3</v>
      </c>
      <c r="BM35" s="266">
        <v>0.9</v>
      </c>
      <c r="BN35" s="6">
        <v>10.8</v>
      </c>
      <c r="BO35" s="266">
        <v>0.9</v>
      </c>
    </row>
    <row r="36" spans="1:67" s="6" customFormat="1" ht="12.75" x14ac:dyDescent="0.2">
      <c r="A36" s="69" t="s">
        <v>166</v>
      </c>
      <c r="B36" s="60">
        <v>15.9</v>
      </c>
      <c r="C36" s="61">
        <v>2.4700000000000002</v>
      </c>
      <c r="D36" s="145">
        <v>16.8</v>
      </c>
      <c r="E36" s="61">
        <v>2.48</v>
      </c>
      <c r="F36" s="145">
        <v>16.600000000000001</v>
      </c>
      <c r="G36" s="61">
        <v>2.4300000000000002</v>
      </c>
      <c r="H36" s="145">
        <v>16.7</v>
      </c>
      <c r="I36" s="61">
        <v>2.13</v>
      </c>
      <c r="J36" s="145">
        <v>17.100000000000001</v>
      </c>
      <c r="K36" s="61">
        <v>1.72</v>
      </c>
      <c r="L36" s="145">
        <v>16.5</v>
      </c>
      <c r="M36" s="61">
        <v>1.34</v>
      </c>
      <c r="N36" s="145">
        <v>15.4</v>
      </c>
      <c r="O36" s="61">
        <v>1.31</v>
      </c>
      <c r="P36" s="145">
        <v>13.4</v>
      </c>
      <c r="Q36" s="61">
        <v>1.24</v>
      </c>
      <c r="R36" s="145">
        <v>13.3</v>
      </c>
      <c r="S36" s="61">
        <v>1.22</v>
      </c>
      <c r="T36" s="145">
        <v>13.8</v>
      </c>
      <c r="U36" s="61">
        <v>1.23</v>
      </c>
      <c r="V36" s="145">
        <v>14.7</v>
      </c>
      <c r="W36" s="61">
        <v>1.25</v>
      </c>
      <c r="X36" s="145">
        <v>14.1</v>
      </c>
      <c r="Y36" s="61">
        <v>1.21</v>
      </c>
      <c r="Z36" s="145">
        <v>13.4</v>
      </c>
      <c r="AA36" s="61">
        <v>1.1599999999999999</v>
      </c>
      <c r="AB36" s="145">
        <v>13.2</v>
      </c>
      <c r="AC36" s="61">
        <v>1.17</v>
      </c>
      <c r="AD36" s="145">
        <v>12.8</v>
      </c>
      <c r="AE36" s="61">
        <v>1.18</v>
      </c>
      <c r="AF36" s="145">
        <v>13.7</v>
      </c>
      <c r="AG36" s="61">
        <v>1.2</v>
      </c>
      <c r="AH36" s="145">
        <v>13.2</v>
      </c>
      <c r="AI36" s="61">
        <v>1.18</v>
      </c>
      <c r="AJ36" s="145">
        <v>13.9</v>
      </c>
      <c r="AK36" s="61">
        <v>1.19</v>
      </c>
      <c r="AL36" s="145">
        <v>13.3</v>
      </c>
      <c r="AM36" s="61">
        <v>1.9</v>
      </c>
      <c r="AN36" s="145">
        <v>12.7</v>
      </c>
      <c r="AO36" s="61">
        <v>1.5</v>
      </c>
      <c r="AP36" s="145">
        <v>11.8</v>
      </c>
      <c r="AQ36" s="61">
        <v>1.3</v>
      </c>
      <c r="AR36" s="145">
        <v>11</v>
      </c>
      <c r="AS36" s="61">
        <v>1.3</v>
      </c>
      <c r="AT36" s="145">
        <v>10.5</v>
      </c>
      <c r="AU36" s="61">
        <v>0.79</v>
      </c>
      <c r="AV36" s="145">
        <v>10</v>
      </c>
      <c r="AW36" s="61">
        <v>0.79</v>
      </c>
      <c r="AX36" s="145">
        <v>9.8000000000000007</v>
      </c>
      <c r="AY36" s="61">
        <v>0.8</v>
      </c>
      <c r="AZ36" s="145">
        <v>9.8000000000000007</v>
      </c>
      <c r="BA36" s="61">
        <v>0.78</v>
      </c>
      <c r="BB36" s="145">
        <v>9.6999999999999993</v>
      </c>
      <c r="BC36" s="61">
        <v>0.9</v>
      </c>
      <c r="BD36" s="145">
        <v>12</v>
      </c>
      <c r="BE36" s="61">
        <v>0.8</v>
      </c>
      <c r="BF36" s="145">
        <v>13.3</v>
      </c>
      <c r="BG36" s="61">
        <v>2.6</v>
      </c>
      <c r="BH36" s="145">
        <v>14.4</v>
      </c>
      <c r="BI36" s="260">
        <v>1.5</v>
      </c>
      <c r="BJ36" s="6">
        <v>14.7</v>
      </c>
      <c r="BK36" s="266">
        <v>1.2</v>
      </c>
      <c r="BL36" s="6">
        <v>14.4</v>
      </c>
      <c r="BM36" s="266">
        <v>1.2</v>
      </c>
      <c r="BN36" s="6">
        <v>12.4</v>
      </c>
      <c r="BO36" s="266">
        <v>1</v>
      </c>
    </row>
    <row r="37" spans="1:67" s="6" customFormat="1" ht="12.75" x14ac:dyDescent="0.2">
      <c r="A37" s="69" t="s">
        <v>28</v>
      </c>
      <c r="B37" s="60">
        <v>14.2</v>
      </c>
      <c r="C37" s="61">
        <v>2.54</v>
      </c>
      <c r="D37" s="145">
        <v>15</v>
      </c>
      <c r="E37" s="61">
        <v>2.6</v>
      </c>
      <c r="F37" s="145">
        <v>15.2</v>
      </c>
      <c r="G37" s="61">
        <v>2.57</v>
      </c>
      <c r="H37" s="145">
        <v>15</v>
      </c>
      <c r="I37" s="61">
        <v>2.14</v>
      </c>
      <c r="J37" s="145">
        <v>15.4</v>
      </c>
      <c r="K37" s="61">
        <v>1.7</v>
      </c>
      <c r="L37" s="145">
        <v>16.899999999999999</v>
      </c>
      <c r="M37" s="61">
        <v>1.35</v>
      </c>
      <c r="N37" s="145">
        <v>16.399999999999999</v>
      </c>
      <c r="O37" s="61">
        <v>1.38</v>
      </c>
      <c r="P37" s="145">
        <v>16.100000000000001</v>
      </c>
      <c r="Q37" s="61">
        <v>1.37</v>
      </c>
      <c r="R37" s="145">
        <v>15.5</v>
      </c>
      <c r="S37" s="61">
        <v>1.35</v>
      </c>
      <c r="T37" s="145">
        <v>15.8</v>
      </c>
      <c r="U37" s="61">
        <v>1.35</v>
      </c>
      <c r="V37" s="145">
        <v>15.2</v>
      </c>
      <c r="W37" s="61">
        <v>1.32</v>
      </c>
      <c r="X37" s="145">
        <v>14.7</v>
      </c>
      <c r="Y37" s="61">
        <v>1.29</v>
      </c>
      <c r="Z37" s="145">
        <v>13.4</v>
      </c>
      <c r="AA37" s="61">
        <v>1.24</v>
      </c>
      <c r="AB37" s="145">
        <v>13.9</v>
      </c>
      <c r="AC37" s="61">
        <v>1.24</v>
      </c>
      <c r="AD37" s="145">
        <v>14.6</v>
      </c>
      <c r="AE37" s="61">
        <v>1.26</v>
      </c>
      <c r="AF37" s="145">
        <v>16</v>
      </c>
      <c r="AG37" s="61">
        <v>1.29</v>
      </c>
      <c r="AH37" s="145">
        <v>16.399999999999999</v>
      </c>
      <c r="AI37" s="61">
        <v>1.29</v>
      </c>
      <c r="AJ37" s="145">
        <v>15.9</v>
      </c>
      <c r="AK37" s="61">
        <v>1.28</v>
      </c>
      <c r="AL37" s="145">
        <v>16</v>
      </c>
      <c r="AM37" s="61">
        <v>2.1</v>
      </c>
      <c r="AN37" s="145">
        <v>14.4</v>
      </c>
      <c r="AO37" s="61">
        <v>1.7</v>
      </c>
      <c r="AP37" s="145">
        <v>13.7</v>
      </c>
      <c r="AQ37" s="61">
        <v>1.5</v>
      </c>
      <c r="AR37" s="145">
        <v>14</v>
      </c>
      <c r="AS37" s="61">
        <v>1.5</v>
      </c>
      <c r="AT37" s="145">
        <v>14.3</v>
      </c>
      <c r="AU37" s="61">
        <v>0.94</v>
      </c>
      <c r="AV37" s="145">
        <v>14.4</v>
      </c>
      <c r="AW37" s="61">
        <v>0.95</v>
      </c>
      <c r="AX37" s="145">
        <v>13.8</v>
      </c>
      <c r="AY37" s="61">
        <v>0.9</v>
      </c>
      <c r="AZ37" s="145">
        <v>13.4</v>
      </c>
      <c r="BA37" s="61">
        <v>0.92</v>
      </c>
      <c r="BB37" s="145">
        <v>13.2</v>
      </c>
      <c r="BC37" s="61">
        <v>1.06</v>
      </c>
      <c r="BD37" s="145">
        <v>13.1</v>
      </c>
      <c r="BE37" s="61">
        <v>0.9</v>
      </c>
      <c r="BF37" s="145">
        <v>13.4</v>
      </c>
      <c r="BG37" s="61">
        <v>2.1</v>
      </c>
      <c r="BH37" s="145">
        <v>14.8</v>
      </c>
      <c r="BI37" s="260">
        <v>1.2</v>
      </c>
      <c r="BJ37" s="6">
        <v>14.8</v>
      </c>
      <c r="BK37" s="266">
        <v>1.3</v>
      </c>
      <c r="BL37" s="6">
        <v>14.8</v>
      </c>
      <c r="BM37" s="266">
        <v>1.2</v>
      </c>
      <c r="BN37" s="6">
        <v>11.5</v>
      </c>
      <c r="BO37" s="266">
        <v>1.1000000000000001</v>
      </c>
    </row>
    <row r="38" spans="1:67" s="6" customFormat="1" ht="12.75" x14ac:dyDescent="0.2">
      <c r="A38" s="69" t="s">
        <v>30</v>
      </c>
      <c r="B38" s="60">
        <v>8.6999999999999993</v>
      </c>
      <c r="C38" s="61">
        <v>1.99</v>
      </c>
      <c r="D38" s="145">
        <v>9</v>
      </c>
      <c r="E38" s="61">
        <v>1.98</v>
      </c>
      <c r="F38" s="145">
        <v>8.8000000000000007</v>
      </c>
      <c r="G38" s="61">
        <v>1.95</v>
      </c>
      <c r="H38" s="145">
        <v>11</v>
      </c>
      <c r="I38" s="61">
        <v>1.85</v>
      </c>
      <c r="J38" s="145">
        <v>10.7</v>
      </c>
      <c r="K38" s="61">
        <v>1.57</v>
      </c>
      <c r="L38" s="145">
        <v>10.9</v>
      </c>
      <c r="M38" s="61">
        <v>1.29</v>
      </c>
      <c r="N38" s="145">
        <v>9.1</v>
      </c>
      <c r="O38" s="61">
        <v>1.21</v>
      </c>
      <c r="P38" s="145">
        <v>9.9</v>
      </c>
      <c r="Q38" s="61">
        <v>1.23</v>
      </c>
      <c r="R38" s="145">
        <v>9.6999999999999993</v>
      </c>
      <c r="S38" s="61">
        <v>1.19</v>
      </c>
      <c r="T38" s="145">
        <v>10.7</v>
      </c>
      <c r="U38" s="61">
        <v>1.2</v>
      </c>
      <c r="V38" s="145">
        <v>12</v>
      </c>
      <c r="W38" s="61">
        <v>1.22</v>
      </c>
      <c r="X38" s="145">
        <v>12</v>
      </c>
      <c r="Y38" s="61">
        <v>1.2</v>
      </c>
      <c r="Z38" s="145">
        <v>11.8</v>
      </c>
      <c r="AA38" s="61">
        <v>1.1399999999999999</v>
      </c>
      <c r="AB38" s="145">
        <v>10.6</v>
      </c>
      <c r="AC38" s="61">
        <v>1.1299999999999999</v>
      </c>
      <c r="AD38" s="145">
        <v>10.1</v>
      </c>
      <c r="AE38" s="61">
        <v>1.1399999999999999</v>
      </c>
      <c r="AF38" s="145">
        <v>10.1</v>
      </c>
      <c r="AG38" s="61">
        <v>1.1499999999999999</v>
      </c>
      <c r="AH38" s="145">
        <v>9.9</v>
      </c>
      <c r="AI38" s="61">
        <v>1.1200000000000001</v>
      </c>
      <c r="AJ38" s="145">
        <v>11</v>
      </c>
      <c r="AK38" s="61">
        <v>1.1399999999999999</v>
      </c>
      <c r="AL38" s="145">
        <v>10</v>
      </c>
      <c r="AM38" s="61">
        <v>1.8</v>
      </c>
      <c r="AN38" s="145">
        <v>9</v>
      </c>
      <c r="AO38" s="61">
        <v>1.2</v>
      </c>
      <c r="AP38" s="145">
        <v>8.3000000000000007</v>
      </c>
      <c r="AQ38" s="61">
        <v>1</v>
      </c>
      <c r="AR38" s="145">
        <v>9</v>
      </c>
      <c r="AS38" s="61">
        <v>1</v>
      </c>
      <c r="AT38" s="145">
        <v>10.199999999999999</v>
      </c>
      <c r="AU38" s="61">
        <v>0.73</v>
      </c>
      <c r="AV38" s="145">
        <v>10.8</v>
      </c>
      <c r="AW38" s="61">
        <v>0.81</v>
      </c>
      <c r="AX38" s="145">
        <v>10.4</v>
      </c>
      <c r="AY38" s="61">
        <v>0.8</v>
      </c>
      <c r="AZ38" s="145">
        <v>10</v>
      </c>
      <c r="BA38" s="61">
        <v>0.82</v>
      </c>
      <c r="BB38" s="145">
        <v>9.6</v>
      </c>
      <c r="BC38" s="61">
        <v>0.94</v>
      </c>
      <c r="BD38" s="145">
        <v>11.2</v>
      </c>
      <c r="BE38" s="61">
        <v>0.8</v>
      </c>
      <c r="BF38" s="145">
        <v>13.4</v>
      </c>
      <c r="BG38" s="61">
        <v>1.4</v>
      </c>
      <c r="BH38" s="145">
        <v>15</v>
      </c>
      <c r="BI38" s="260">
        <v>0.9</v>
      </c>
      <c r="BJ38" s="6">
        <v>15.9</v>
      </c>
      <c r="BK38" s="266">
        <v>0.9</v>
      </c>
      <c r="BL38" s="6">
        <v>16.2</v>
      </c>
      <c r="BM38" s="266">
        <v>0.9</v>
      </c>
      <c r="BN38" s="6">
        <v>14.8</v>
      </c>
      <c r="BO38" s="266">
        <v>1.1000000000000001</v>
      </c>
    </row>
    <row r="39" spans="1:67" s="6" customFormat="1" ht="12.75" x14ac:dyDescent="0.2">
      <c r="A39" s="69" t="s">
        <v>33</v>
      </c>
      <c r="B39" s="60">
        <v>20.399999999999999</v>
      </c>
      <c r="C39" s="61">
        <v>2.2799999999999998</v>
      </c>
      <c r="D39" s="145">
        <v>21.7</v>
      </c>
      <c r="E39" s="61">
        <v>2.29</v>
      </c>
      <c r="F39" s="145">
        <v>22</v>
      </c>
      <c r="G39" s="61">
        <v>2.2400000000000002</v>
      </c>
      <c r="H39" s="145">
        <v>20.7</v>
      </c>
      <c r="I39" s="61">
        <v>1.97</v>
      </c>
      <c r="J39" s="145">
        <v>19.7</v>
      </c>
      <c r="K39" s="61">
        <v>1.67</v>
      </c>
      <c r="L39" s="145">
        <v>19.7</v>
      </c>
      <c r="M39" s="61">
        <v>1.47</v>
      </c>
      <c r="N39" s="145">
        <v>21.2</v>
      </c>
      <c r="O39" s="61">
        <v>1.49</v>
      </c>
      <c r="P39" s="145">
        <v>20.6</v>
      </c>
      <c r="Q39" s="61">
        <v>1.48</v>
      </c>
      <c r="R39" s="145">
        <v>21.1</v>
      </c>
      <c r="S39" s="61">
        <v>1.49</v>
      </c>
      <c r="T39" s="145">
        <v>21</v>
      </c>
      <c r="U39" s="61">
        <v>1.5</v>
      </c>
      <c r="V39" s="145">
        <v>21.7</v>
      </c>
      <c r="W39" s="61">
        <v>1.5</v>
      </c>
      <c r="X39" s="145">
        <v>20.5</v>
      </c>
      <c r="Y39" s="61">
        <v>1.46</v>
      </c>
      <c r="Z39" s="145">
        <v>20</v>
      </c>
      <c r="AA39" s="61">
        <v>1.42</v>
      </c>
      <c r="AB39" s="145">
        <v>21.3</v>
      </c>
      <c r="AC39" s="61">
        <v>1.44</v>
      </c>
      <c r="AD39" s="145">
        <v>24</v>
      </c>
      <c r="AE39" s="61">
        <v>1.49</v>
      </c>
      <c r="AF39" s="145">
        <v>24</v>
      </c>
      <c r="AG39" s="61">
        <v>1.49</v>
      </c>
      <c r="AH39" s="145">
        <v>22.4</v>
      </c>
      <c r="AI39" s="61">
        <v>1.44</v>
      </c>
      <c r="AJ39" s="145">
        <v>20.8</v>
      </c>
      <c r="AK39" s="61">
        <v>1.42</v>
      </c>
      <c r="AL39" s="145">
        <v>19.3</v>
      </c>
      <c r="AM39" s="61">
        <v>2.2999999999999998</v>
      </c>
      <c r="AN39" s="145">
        <v>18.8</v>
      </c>
      <c r="AO39" s="61">
        <v>1.9</v>
      </c>
      <c r="AP39" s="145">
        <v>17.8</v>
      </c>
      <c r="AQ39" s="61">
        <v>1.8</v>
      </c>
      <c r="AR39" s="145">
        <v>18</v>
      </c>
      <c r="AS39" s="61">
        <v>1.8</v>
      </c>
      <c r="AT39" s="145">
        <v>17.5</v>
      </c>
      <c r="AU39" s="61">
        <v>1.05</v>
      </c>
      <c r="AV39" s="145">
        <v>17.5</v>
      </c>
      <c r="AW39" s="61">
        <v>1.0900000000000001</v>
      </c>
      <c r="AX39" s="145">
        <v>17.100000000000001</v>
      </c>
      <c r="AY39" s="61">
        <v>1.1000000000000001</v>
      </c>
      <c r="AZ39" s="145">
        <v>16.3</v>
      </c>
      <c r="BA39" s="61">
        <v>1.07</v>
      </c>
      <c r="BB39" s="145">
        <v>15.5</v>
      </c>
      <c r="BC39" s="61">
        <v>1.22</v>
      </c>
      <c r="BD39" s="145">
        <v>17.5</v>
      </c>
      <c r="BE39" s="61">
        <v>1.1000000000000001</v>
      </c>
      <c r="BF39" s="145">
        <v>19.100000000000001</v>
      </c>
      <c r="BG39" s="61">
        <v>1.9</v>
      </c>
      <c r="BH39" s="145">
        <v>19.899999999999999</v>
      </c>
      <c r="BI39" s="260">
        <v>1.2</v>
      </c>
      <c r="BJ39" s="6">
        <v>20.3</v>
      </c>
      <c r="BK39" s="266">
        <v>1.2</v>
      </c>
      <c r="BL39" s="6">
        <v>21.4</v>
      </c>
      <c r="BM39" s="266">
        <v>1.3</v>
      </c>
      <c r="BN39" s="6">
        <v>21.8</v>
      </c>
      <c r="BO39" s="266">
        <v>1.5</v>
      </c>
    </row>
    <row r="40" spans="1:67" s="6" customFormat="1" ht="12.75" x14ac:dyDescent="0.2">
      <c r="A40" s="69" t="s">
        <v>39</v>
      </c>
      <c r="B40" s="60">
        <v>12.4</v>
      </c>
      <c r="C40" s="61">
        <v>1.32</v>
      </c>
      <c r="D40" s="145">
        <v>13.9</v>
      </c>
      <c r="E40" s="61">
        <v>1.39</v>
      </c>
      <c r="F40" s="145">
        <v>13.9</v>
      </c>
      <c r="G40" s="61">
        <v>1.38</v>
      </c>
      <c r="H40" s="145">
        <v>13.3</v>
      </c>
      <c r="I40" s="61">
        <v>1.35</v>
      </c>
      <c r="J40" s="145">
        <v>12</v>
      </c>
      <c r="K40" s="61">
        <v>1.33</v>
      </c>
      <c r="L40" s="145">
        <v>12.7</v>
      </c>
      <c r="M40" s="61">
        <v>1.38</v>
      </c>
      <c r="N40" s="145">
        <v>12.2</v>
      </c>
      <c r="O40" s="61">
        <v>1.37</v>
      </c>
      <c r="P40" s="145">
        <v>11.9</v>
      </c>
      <c r="Q40" s="61">
        <v>1.34</v>
      </c>
      <c r="R40" s="145">
        <v>10.3</v>
      </c>
      <c r="S40" s="61">
        <v>1.25</v>
      </c>
      <c r="T40" s="145">
        <v>11.3</v>
      </c>
      <c r="U40" s="61">
        <v>1.27</v>
      </c>
      <c r="V40" s="145">
        <v>11.4</v>
      </c>
      <c r="W40" s="61">
        <v>1.29</v>
      </c>
      <c r="X40" s="145">
        <v>12.2</v>
      </c>
      <c r="Y40" s="61">
        <v>1.3</v>
      </c>
      <c r="Z40" s="145">
        <v>11.7</v>
      </c>
      <c r="AA40" s="61">
        <v>1.27</v>
      </c>
      <c r="AB40" s="145">
        <v>11.6</v>
      </c>
      <c r="AC40" s="61">
        <v>1.25</v>
      </c>
      <c r="AD40" s="145">
        <v>11.6</v>
      </c>
      <c r="AE40" s="61">
        <v>1.24</v>
      </c>
      <c r="AF40" s="145">
        <v>11.5</v>
      </c>
      <c r="AG40" s="61">
        <v>1.23</v>
      </c>
      <c r="AH40" s="145">
        <v>12.8</v>
      </c>
      <c r="AI40" s="61">
        <v>1.26</v>
      </c>
      <c r="AJ40" s="145">
        <v>13.1</v>
      </c>
      <c r="AK40" s="61">
        <v>1.28</v>
      </c>
      <c r="AL40" s="145">
        <v>12.8</v>
      </c>
      <c r="AM40" s="61">
        <v>2.1</v>
      </c>
      <c r="AN40" s="145">
        <v>11.8</v>
      </c>
      <c r="AO40" s="61">
        <v>1.4</v>
      </c>
      <c r="AP40" s="145">
        <v>11.2</v>
      </c>
      <c r="AQ40" s="61">
        <v>1.2</v>
      </c>
      <c r="AR40" s="145">
        <v>11.7</v>
      </c>
      <c r="AS40" s="61">
        <v>1.2</v>
      </c>
      <c r="AT40" s="145">
        <v>11.7</v>
      </c>
      <c r="AU40" s="61">
        <v>0.8</v>
      </c>
      <c r="AV40" s="145">
        <v>12.1</v>
      </c>
      <c r="AW40" s="61">
        <v>0.87</v>
      </c>
      <c r="AX40" s="145">
        <v>11.9</v>
      </c>
      <c r="AY40" s="61">
        <v>0.9</v>
      </c>
      <c r="AZ40" s="145">
        <v>12.2</v>
      </c>
      <c r="BA40" s="61">
        <v>0.91</v>
      </c>
      <c r="BB40" s="145">
        <v>12.3</v>
      </c>
      <c r="BC40" s="61">
        <v>1.06</v>
      </c>
      <c r="BD40" s="145">
        <v>12.2</v>
      </c>
      <c r="BE40" s="61">
        <v>0.9</v>
      </c>
      <c r="BF40" s="145">
        <v>12.7</v>
      </c>
      <c r="BG40" s="61">
        <v>1.2</v>
      </c>
      <c r="BH40" s="145">
        <v>14</v>
      </c>
      <c r="BI40" s="260">
        <v>0.8</v>
      </c>
      <c r="BJ40" s="6">
        <v>14.1</v>
      </c>
      <c r="BK40" s="266">
        <v>0.9</v>
      </c>
      <c r="BL40" s="6">
        <v>14.3</v>
      </c>
      <c r="BM40" s="266">
        <v>0.9</v>
      </c>
      <c r="BN40" s="6">
        <v>13.4</v>
      </c>
      <c r="BO40" s="266">
        <v>1</v>
      </c>
    </row>
    <row r="41" spans="1:67" s="6" customFormat="1" ht="12.75" x14ac:dyDescent="0.2">
      <c r="A41" s="69" t="s">
        <v>46</v>
      </c>
      <c r="B41" s="60">
        <v>12.2</v>
      </c>
      <c r="C41" s="61">
        <v>1.73</v>
      </c>
      <c r="D41" s="145">
        <v>13.4</v>
      </c>
      <c r="E41" s="61">
        <v>1.78</v>
      </c>
      <c r="F41" s="145">
        <v>13</v>
      </c>
      <c r="G41" s="61">
        <v>1.71</v>
      </c>
      <c r="H41" s="145">
        <v>11.8</v>
      </c>
      <c r="I41" s="61">
        <v>1.5</v>
      </c>
      <c r="J41" s="145">
        <v>11.4</v>
      </c>
      <c r="K41" s="61">
        <v>1.31</v>
      </c>
      <c r="L41" s="145">
        <v>11.1</v>
      </c>
      <c r="M41" s="61">
        <v>1.1599999999999999</v>
      </c>
      <c r="N41" s="145">
        <v>10.8</v>
      </c>
      <c r="O41" s="61">
        <v>1.1399999999999999</v>
      </c>
      <c r="P41" s="145">
        <v>9.4</v>
      </c>
      <c r="Q41" s="61">
        <v>1.0900000000000001</v>
      </c>
      <c r="R41" s="145">
        <v>8.6999999999999993</v>
      </c>
      <c r="S41" s="61">
        <v>1.04</v>
      </c>
      <c r="T41" s="145">
        <v>9.8000000000000007</v>
      </c>
      <c r="U41" s="61">
        <v>1.08</v>
      </c>
      <c r="V41" s="145">
        <v>10.199999999999999</v>
      </c>
      <c r="W41" s="61">
        <v>1.1100000000000001</v>
      </c>
      <c r="X41" s="145">
        <v>11</v>
      </c>
      <c r="Y41" s="61">
        <v>1.1100000000000001</v>
      </c>
      <c r="Z41" s="145">
        <v>9.4</v>
      </c>
      <c r="AA41" s="61">
        <v>1.03</v>
      </c>
      <c r="AB41" s="145">
        <v>9</v>
      </c>
      <c r="AC41" s="61">
        <v>0.99</v>
      </c>
      <c r="AD41" s="145">
        <v>8</v>
      </c>
      <c r="AE41" s="61">
        <v>0.94</v>
      </c>
      <c r="AF41" s="145">
        <v>8.3000000000000007</v>
      </c>
      <c r="AG41" s="61">
        <v>0.94</v>
      </c>
      <c r="AH41" s="145">
        <v>8.5</v>
      </c>
      <c r="AI41" s="61">
        <v>0.95</v>
      </c>
      <c r="AJ41" s="145">
        <v>7.9</v>
      </c>
      <c r="AK41" s="61">
        <v>0.91</v>
      </c>
      <c r="AL41" s="145">
        <v>8.1</v>
      </c>
      <c r="AM41" s="61">
        <v>1.5</v>
      </c>
      <c r="AN41" s="145">
        <v>8</v>
      </c>
      <c r="AO41" s="61">
        <v>1.1000000000000001</v>
      </c>
      <c r="AP41" s="145">
        <v>9.3000000000000007</v>
      </c>
      <c r="AQ41" s="61">
        <v>1.1000000000000001</v>
      </c>
      <c r="AR41" s="145">
        <v>9.8000000000000007</v>
      </c>
      <c r="AS41" s="61">
        <v>1.2</v>
      </c>
      <c r="AT41" s="145">
        <v>9.6</v>
      </c>
      <c r="AU41" s="61">
        <v>0.71</v>
      </c>
      <c r="AV41" s="145">
        <v>9.4</v>
      </c>
      <c r="AW41" s="61">
        <v>0.72</v>
      </c>
      <c r="AX41" s="145">
        <v>9.5</v>
      </c>
      <c r="AY41" s="61">
        <v>0.7</v>
      </c>
      <c r="AZ41" s="145">
        <v>9.4</v>
      </c>
      <c r="BA41" s="61">
        <v>0.71</v>
      </c>
      <c r="BB41" s="145">
        <v>9.4</v>
      </c>
      <c r="BC41" s="61">
        <v>0.83</v>
      </c>
      <c r="BD41" s="145">
        <v>9</v>
      </c>
      <c r="BE41" s="61">
        <v>0.7</v>
      </c>
      <c r="BF41" s="145">
        <v>9.1</v>
      </c>
      <c r="BG41" s="61">
        <v>1.2</v>
      </c>
      <c r="BH41" s="145">
        <v>10.199999999999999</v>
      </c>
      <c r="BI41" s="260">
        <v>0.7</v>
      </c>
      <c r="BJ41" s="6">
        <v>10.7</v>
      </c>
      <c r="BK41" s="266">
        <v>0.8</v>
      </c>
      <c r="BL41" s="6">
        <v>10.1</v>
      </c>
      <c r="BM41" s="266">
        <v>0.8</v>
      </c>
      <c r="BN41" s="6">
        <v>10.6</v>
      </c>
      <c r="BO41" s="266">
        <v>0.9</v>
      </c>
    </row>
    <row r="42" spans="1:67" s="6" customFormat="1" ht="12.75" x14ac:dyDescent="0.2">
      <c r="A42" s="69" t="s">
        <v>49</v>
      </c>
      <c r="B42" s="60">
        <v>11.9</v>
      </c>
      <c r="C42" s="61">
        <v>1.02</v>
      </c>
      <c r="D42" s="145">
        <v>11.2</v>
      </c>
      <c r="E42" s="61">
        <v>1</v>
      </c>
      <c r="F42" s="145">
        <v>11.1</v>
      </c>
      <c r="G42" s="61">
        <v>0.98</v>
      </c>
      <c r="H42" s="145">
        <v>10.9</v>
      </c>
      <c r="I42" s="61">
        <v>1.06</v>
      </c>
      <c r="J42" s="145">
        <v>11.6</v>
      </c>
      <c r="K42" s="61">
        <v>1.2</v>
      </c>
      <c r="L42" s="145">
        <v>11.3</v>
      </c>
      <c r="M42" s="61">
        <v>1.25</v>
      </c>
      <c r="N42" s="145">
        <v>10.3</v>
      </c>
      <c r="O42" s="61">
        <v>1.19</v>
      </c>
      <c r="P42" s="145">
        <v>9.4</v>
      </c>
      <c r="Q42" s="61">
        <v>1.1299999999999999</v>
      </c>
      <c r="R42" s="145">
        <v>9.1</v>
      </c>
      <c r="S42" s="61">
        <v>1.1000000000000001</v>
      </c>
      <c r="T42" s="145">
        <v>9.3000000000000007</v>
      </c>
      <c r="U42" s="61">
        <v>1.1000000000000001</v>
      </c>
      <c r="V42" s="145">
        <v>9.9</v>
      </c>
      <c r="W42" s="61">
        <v>1.1100000000000001</v>
      </c>
      <c r="X42" s="145">
        <v>10.9</v>
      </c>
      <c r="Y42" s="61">
        <v>1.1499999999999999</v>
      </c>
      <c r="Z42" s="145">
        <v>11.7</v>
      </c>
      <c r="AA42" s="61">
        <v>1.17</v>
      </c>
      <c r="AB42" s="145">
        <v>12.1</v>
      </c>
      <c r="AC42" s="61">
        <v>1.21</v>
      </c>
      <c r="AD42" s="145">
        <v>12</v>
      </c>
      <c r="AE42" s="61">
        <v>1.23</v>
      </c>
      <c r="AF42" s="145">
        <v>11.2</v>
      </c>
      <c r="AG42" s="61">
        <v>1.2</v>
      </c>
      <c r="AH42" s="145">
        <v>10</v>
      </c>
      <c r="AI42" s="61">
        <v>1.1299999999999999</v>
      </c>
      <c r="AJ42" s="145">
        <v>9.1999999999999993</v>
      </c>
      <c r="AK42" s="61">
        <v>1.0900000000000001</v>
      </c>
      <c r="AL42" s="145">
        <v>9.4</v>
      </c>
      <c r="AM42" s="61">
        <v>1.8</v>
      </c>
      <c r="AN42" s="145">
        <v>10.4</v>
      </c>
      <c r="AO42" s="61">
        <v>1.3</v>
      </c>
      <c r="AP42" s="145">
        <v>10.8</v>
      </c>
      <c r="AQ42" s="61">
        <v>1.2</v>
      </c>
      <c r="AR42" s="145">
        <v>11.4</v>
      </c>
      <c r="AS42" s="61">
        <v>1.2</v>
      </c>
      <c r="AT42" s="145">
        <v>11.7</v>
      </c>
      <c r="AU42" s="61">
        <v>0.75</v>
      </c>
      <c r="AV42" s="145">
        <v>11.4</v>
      </c>
      <c r="AW42" s="61">
        <v>0.73</v>
      </c>
      <c r="AX42" s="145">
        <v>9.9</v>
      </c>
      <c r="AY42" s="61">
        <v>0.7</v>
      </c>
      <c r="AZ42" s="145">
        <v>9.4</v>
      </c>
      <c r="BA42" s="61">
        <v>0.65</v>
      </c>
      <c r="BB42" s="145">
        <v>9.1</v>
      </c>
      <c r="BC42" s="61">
        <v>0.75</v>
      </c>
      <c r="BD42" s="145">
        <v>10.7</v>
      </c>
      <c r="BE42" s="61">
        <v>0.7</v>
      </c>
      <c r="BF42" s="145">
        <v>11.2</v>
      </c>
      <c r="BG42" s="61">
        <v>1.2</v>
      </c>
      <c r="BH42" s="145">
        <v>11.9</v>
      </c>
      <c r="BI42" s="260">
        <v>0.8</v>
      </c>
      <c r="BJ42" s="6">
        <v>11.9</v>
      </c>
      <c r="BK42" s="266">
        <v>0.7</v>
      </c>
      <c r="BL42" s="6">
        <v>12</v>
      </c>
      <c r="BM42" s="266">
        <v>0.7</v>
      </c>
      <c r="BN42" s="6">
        <v>11.9</v>
      </c>
      <c r="BO42" s="266">
        <v>0.7</v>
      </c>
    </row>
    <row r="43" spans="1:67" s="6" customFormat="1" ht="12.75" x14ac:dyDescent="0.2">
      <c r="A43" s="71" t="s">
        <v>52</v>
      </c>
      <c r="B43" s="67">
        <v>9.9</v>
      </c>
      <c r="C43" s="68">
        <v>2.88</v>
      </c>
      <c r="D43" s="151">
        <v>10.6</v>
      </c>
      <c r="E43" s="68">
        <v>2.98</v>
      </c>
      <c r="F43" s="151">
        <v>11.3</v>
      </c>
      <c r="G43" s="68">
        <v>3.01</v>
      </c>
      <c r="H43" s="151">
        <v>11.8</v>
      </c>
      <c r="I43" s="68">
        <v>2.54</v>
      </c>
      <c r="J43" s="151">
        <v>12.4</v>
      </c>
      <c r="K43" s="68">
        <v>1.92</v>
      </c>
      <c r="L43" s="151">
        <v>12.5</v>
      </c>
      <c r="M43" s="68">
        <v>1.4</v>
      </c>
      <c r="N43" s="151">
        <v>11.6</v>
      </c>
      <c r="O43" s="68">
        <v>1.39</v>
      </c>
      <c r="P43" s="151">
        <v>10.4</v>
      </c>
      <c r="Q43" s="68">
        <v>1.36</v>
      </c>
      <c r="R43" s="151">
        <v>10.5</v>
      </c>
      <c r="S43" s="68">
        <v>1.36</v>
      </c>
      <c r="T43" s="151">
        <v>10.6</v>
      </c>
      <c r="U43" s="68">
        <v>1.37</v>
      </c>
      <c r="V43" s="151">
        <v>10.4</v>
      </c>
      <c r="W43" s="68">
        <v>1.34</v>
      </c>
      <c r="X43" s="151">
        <v>11.2</v>
      </c>
      <c r="Y43" s="68">
        <v>1.37</v>
      </c>
      <c r="Z43" s="151">
        <v>11</v>
      </c>
      <c r="AA43" s="68">
        <v>1.37</v>
      </c>
      <c r="AB43" s="151">
        <v>11.6</v>
      </c>
      <c r="AC43" s="68">
        <v>1.31</v>
      </c>
      <c r="AD43" s="151">
        <v>11.1</v>
      </c>
      <c r="AE43" s="68">
        <v>1.22</v>
      </c>
      <c r="AF43" s="151">
        <v>12.5</v>
      </c>
      <c r="AG43" s="68">
        <v>1.22</v>
      </c>
      <c r="AH43" s="151">
        <v>12</v>
      </c>
      <c r="AI43" s="68">
        <v>1.21</v>
      </c>
      <c r="AJ43" s="151">
        <v>11.9</v>
      </c>
      <c r="AK43" s="68">
        <v>1.19</v>
      </c>
      <c r="AL43" s="151">
        <v>11</v>
      </c>
      <c r="AM43" s="68">
        <v>1.9</v>
      </c>
      <c r="AN43" s="151">
        <v>10.3</v>
      </c>
      <c r="AO43" s="68">
        <v>1.4</v>
      </c>
      <c r="AP43" s="151">
        <v>9.5</v>
      </c>
      <c r="AQ43" s="68">
        <v>1.2</v>
      </c>
      <c r="AR43" s="151">
        <v>9.1</v>
      </c>
      <c r="AS43" s="68">
        <v>1.1000000000000001</v>
      </c>
      <c r="AT43" s="151">
        <v>9.6</v>
      </c>
      <c r="AU43" s="68">
        <v>0.76</v>
      </c>
      <c r="AV43" s="151">
        <v>10.1</v>
      </c>
      <c r="AW43" s="68">
        <v>0.83</v>
      </c>
      <c r="AX43" s="151">
        <v>10.199999999999999</v>
      </c>
      <c r="AY43" s="68">
        <v>0.9</v>
      </c>
      <c r="AZ43" s="151">
        <v>10.5</v>
      </c>
      <c r="BA43" s="68">
        <v>0.88</v>
      </c>
      <c r="BB43" s="151">
        <v>10.4</v>
      </c>
      <c r="BC43" s="68">
        <v>1.02</v>
      </c>
      <c r="BD43" s="151">
        <v>10.1</v>
      </c>
      <c r="BE43" s="68">
        <v>0.9</v>
      </c>
      <c r="BF43" s="151">
        <v>9.6</v>
      </c>
      <c r="BG43" s="68">
        <v>1.2</v>
      </c>
      <c r="BH43" s="151">
        <v>9.8000000000000007</v>
      </c>
      <c r="BI43" s="261">
        <v>0.7</v>
      </c>
      <c r="BJ43" s="212">
        <v>10</v>
      </c>
      <c r="BK43" s="268">
        <v>0.8</v>
      </c>
      <c r="BL43" s="212">
        <v>10.7</v>
      </c>
      <c r="BM43" s="268">
        <v>0.8</v>
      </c>
      <c r="BN43" s="212">
        <v>10.3</v>
      </c>
      <c r="BO43" s="268">
        <v>0.9</v>
      </c>
    </row>
    <row r="44" spans="1:67" s="6" customFormat="1" ht="12.75" x14ac:dyDescent="0.2">
      <c r="A44" s="69" t="s">
        <v>15</v>
      </c>
      <c r="B44" s="60">
        <v>12.4</v>
      </c>
      <c r="C44" s="61">
        <v>0.66</v>
      </c>
      <c r="D44" s="145">
        <v>13</v>
      </c>
      <c r="E44" s="61">
        <v>0.66</v>
      </c>
      <c r="F44" s="145">
        <v>14</v>
      </c>
      <c r="G44" s="61">
        <v>0.65</v>
      </c>
      <c r="H44" s="145">
        <v>14.8</v>
      </c>
      <c r="I44" s="61">
        <v>0.66</v>
      </c>
      <c r="J44" s="145">
        <v>14.5</v>
      </c>
      <c r="K44" s="61">
        <v>0.68</v>
      </c>
      <c r="L44" s="145">
        <v>14.3</v>
      </c>
      <c r="M44" s="61">
        <v>0.69</v>
      </c>
      <c r="N44" s="145">
        <v>13.4</v>
      </c>
      <c r="O44" s="61">
        <v>0.69</v>
      </c>
      <c r="P44" s="145">
        <v>13.3</v>
      </c>
      <c r="Q44" s="61">
        <v>0.69</v>
      </c>
      <c r="R44" s="145">
        <v>13</v>
      </c>
      <c r="S44" s="61">
        <v>0.68</v>
      </c>
      <c r="T44" s="145">
        <v>13.3</v>
      </c>
      <c r="U44" s="61">
        <v>0.68</v>
      </c>
      <c r="V44" s="145">
        <v>14.3</v>
      </c>
      <c r="W44" s="61">
        <v>0.7</v>
      </c>
      <c r="X44" s="145">
        <v>14.3</v>
      </c>
      <c r="Y44" s="61">
        <v>0.7</v>
      </c>
      <c r="Z44" s="145">
        <v>13.9</v>
      </c>
      <c r="AA44" s="61">
        <v>0.69</v>
      </c>
      <c r="AB44" s="145">
        <v>12.8</v>
      </c>
      <c r="AC44" s="61">
        <v>0.68</v>
      </c>
      <c r="AD44" s="145">
        <v>12.3</v>
      </c>
      <c r="AE44" s="61">
        <v>0.7</v>
      </c>
      <c r="AF44" s="145">
        <v>11.9</v>
      </c>
      <c r="AG44" s="61">
        <v>0.7</v>
      </c>
      <c r="AH44" s="145">
        <v>11.1</v>
      </c>
      <c r="AI44" s="61">
        <v>0.67</v>
      </c>
      <c r="AJ44" s="145">
        <v>10.4</v>
      </c>
      <c r="AK44" s="61">
        <v>0.65</v>
      </c>
      <c r="AL44" s="145">
        <v>10.5</v>
      </c>
      <c r="AM44" s="61">
        <v>1.1000000000000001</v>
      </c>
      <c r="AN44" s="145">
        <v>10.199999999999999</v>
      </c>
      <c r="AO44" s="61">
        <v>0.9</v>
      </c>
      <c r="AP44" s="145">
        <v>11.2</v>
      </c>
      <c r="AQ44" s="61">
        <v>0.8</v>
      </c>
      <c r="AR44" s="145">
        <v>11.8</v>
      </c>
      <c r="AS44" s="61">
        <v>0.8</v>
      </c>
      <c r="AT44" s="145">
        <v>12.5</v>
      </c>
      <c r="AU44" s="61">
        <v>0.52</v>
      </c>
      <c r="AV44" s="145">
        <v>12.1</v>
      </c>
      <c r="AW44" s="61">
        <v>0.52</v>
      </c>
      <c r="AX44" s="145">
        <v>11.5</v>
      </c>
      <c r="AY44" s="61">
        <v>0.5</v>
      </c>
      <c r="AZ44" s="145">
        <v>10.7</v>
      </c>
      <c r="BA44" s="61">
        <v>0.49</v>
      </c>
      <c r="BB44" s="145">
        <v>10.3</v>
      </c>
      <c r="BC44" s="61">
        <v>0.56000000000000005</v>
      </c>
      <c r="BD44" s="145">
        <v>11.8</v>
      </c>
      <c r="BE44" s="61">
        <v>0.5</v>
      </c>
      <c r="BF44" s="145">
        <v>13.2</v>
      </c>
      <c r="BG44" s="61">
        <v>0.9</v>
      </c>
      <c r="BH44" s="145">
        <v>13.8</v>
      </c>
      <c r="BI44" s="260">
        <v>0.5</v>
      </c>
      <c r="BJ44" s="6">
        <v>13.6</v>
      </c>
      <c r="BK44" s="266">
        <v>0.6</v>
      </c>
      <c r="BL44" s="6">
        <v>13.4</v>
      </c>
      <c r="BM44" s="266">
        <v>0.6</v>
      </c>
      <c r="BN44" s="6">
        <v>12.7</v>
      </c>
      <c r="BO44" s="266">
        <v>0.6</v>
      </c>
    </row>
    <row r="45" spans="1:67" s="6" customFormat="1" ht="12.75" x14ac:dyDescent="0.2">
      <c r="A45" s="69" t="s">
        <v>16</v>
      </c>
      <c r="B45" s="60">
        <v>12.2</v>
      </c>
      <c r="C45" s="61">
        <v>0.93</v>
      </c>
      <c r="D45" s="145">
        <v>13.5</v>
      </c>
      <c r="E45" s="61">
        <v>0.97</v>
      </c>
      <c r="F45" s="145">
        <v>13.7</v>
      </c>
      <c r="G45" s="61">
        <v>0.97</v>
      </c>
      <c r="H45" s="145">
        <v>13.4</v>
      </c>
      <c r="I45" s="61">
        <v>1.06</v>
      </c>
      <c r="J45" s="145">
        <v>12.3</v>
      </c>
      <c r="K45" s="61">
        <v>1.19</v>
      </c>
      <c r="L45" s="145">
        <v>11.7</v>
      </c>
      <c r="M45" s="61">
        <v>1.22</v>
      </c>
      <c r="N45" s="145">
        <v>11.2</v>
      </c>
      <c r="O45" s="61">
        <v>1.17</v>
      </c>
      <c r="P45" s="145">
        <v>11.6</v>
      </c>
      <c r="Q45" s="61">
        <v>1.2</v>
      </c>
      <c r="R45" s="145">
        <v>12.3</v>
      </c>
      <c r="S45" s="61">
        <v>1.3</v>
      </c>
      <c r="T45" s="145">
        <v>14.1</v>
      </c>
      <c r="U45" s="61">
        <v>1.37</v>
      </c>
      <c r="V45" s="145">
        <v>13.5</v>
      </c>
      <c r="W45" s="61">
        <v>1.35</v>
      </c>
      <c r="X45" s="145">
        <v>13.2</v>
      </c>
      <c r="Y45" s="61">
        <v>1.32</v>
      </c>
      <c r="Z45" s="145">
        <v>12.6</v>
      </c>
      <c r="AA45" s="61">
        <v>1.28</v>
      </c>
      <c r="AB45" s="145">
        <v>11.8</v>
      </c>
      <c r="AC45" s="61">
        <v>1.23</v>
      </c>
      <c r="AD45" s="145">
        <v>10.3</v>
      </c>
      <c r="AE45" s="61">
        <v>1.1200000000000001</v>
      </c>
      <c r="AF45" s="145">
        <v>8.6</v>
      </c>
      <c r="AG45" s="61">
        <v>1.02</v>
      </c>
      <c r="AH45" s="145">
        <v>8.6</v>
      </c>
      <c r="AI45" s="61">
        <v>1.02</v>
      </c>
      <c r="AJ45" s="145">
        <v>8.3000000000000007</v>
      </c>
      <c r="AK45" s="61">
        <v>1</v>
      </c>
      <c r="AL45" s="145">
        <v>8.1999999999999993</v>
      </c>
      <c r="AM45" s="61">
        <v>1.6</v>
      </c>
      <c r="AN45" s="145">
        <v>7.9</v>
      </c>
      <c r="AO45" s="61">
        <v>1.1000000000000001</v>
      </c>
      <c r="AP45" s="145">
        <v>8.6999999999999993</v>
      </c>
      <c r="AQ45" s="61">
        <v>0.9</v>
      </c>
      <c r="AR45" s="145">
        <v>9.1999999999999993</v>
      </c>
      <c r="AS45" s="61">
        <v>1</v>
      </c>
      <c r="AT45" s="145">
        <v>10.199999999999999</v>
      </c>
      <c r="AU45" s="61">
        <v>0.64</v>
      </c>
      <c r="AV45" s="145">
        <v>11.4</v>
      </c>
      <c r="AW45" s="61">
        <v>0.69</v>
      </c>
      <c r="AX45" s="145">
        <v>11.6</v>
      </c>
      <c r="AY45" s="61">
        <v>0.7</v>
      </c>
      <c r="AZ45" s="145">
        <v>11.7</v>
      </c>
      <c r="BA45" s="61">
        <v>0.71</v>
      </c>
      <c r="BB45" s="145">
        <v>11.2</v>
      </c>
      <c r="BC45" s="61">
        <v>0.81</v>
      </c>
      <c r="BD45" s="145">
        <v>14.1</v>
      </c>
      <c r="BE45" s="61">
        <v>0.8</v>
      </c>
      <c r="BF45" s="145">
        <v>15.6</v>
      </c>
      <c r="BG45" s="61">
        <v>1.8</v>
      </c>
      <c r="BH45" s="145">
        <v>16</v>
      </c>
      <c r="BI45" s="260">
        <v>1.1000000000000001</v>
      </c>
      <c r="BJ45" s="6">
        <v>15.7</v>
      </c>
      <c r="BK45" s="266">
        <v>1</v>
      </c>
      <c r="BL45" s="6">
        <v>14.1</v>
      </c>
      <c r="BM45" s="266">
        <v>0.8</v>
      </c>
      <c r="BN45" s="6">
        <v>14.9</v>
      </c>
      <c r="BO45" s="266">
        <v>1.1000000000000001</v>
      </c>
    </row>
    <row r="46" spans="1:67" s="6" customFormat="1" ht="12.75" x14ac:dyDescent="0.2">
      <c r="A46" s="69" t="s">
        <v>17</v>
      </c>
      <c r="B46" s="60">
        <v>12.2</v>
      </c>
      <c r="C46" s="61">
        <v>1.27</v>
      </c>
      <c r="D46" s="145">
        <v>14.2</v>
      </c>
      <c r="E46" s="61">
        <v>1.36</v>
      </c>
      <c r="F46" s="145">
        <v>14.7</v>
      </c>
      <c r="G46" s="61">
        <v>1.38</v>
      </c>
      <c r="H46" s="145">
        <v>16.100000000000001</v>
      </c>
      <c r="I46" s="61">
        <v>1.39</v>
      </c>
      <c r="J46" s="145">
        <v>14.8</v>
      </c>
      <c r="K46" s="61">
        <v>1.32</v>
      </c>
      <c r="L46" s="145">
        <v>14.8</v>
      </c>
      <c r="M46" s="61">
        <v>1.27</v>
      </c>
      <c r="N46" s="145">
        <v>12.2</v>
      </c>
      <c r="O46" s="61">
        <v>1.19</v>
      </c>
      <c r="P46" s="145">
        <v>11.4</v>
      </c>
      <c r="Q46" s="61">
        <v>1.1499999999999999</v>
      </c>
      <c r="R46" s="145">
        <v>10</v>
      </c>
      <c r="S46" s="61">
        <v>1.1100000000000001</v>
      </c>
      <c r="T46" s="145">
        <v>10.1</v>
      </c>
      <c r="U46" s="61">
        <v>1.1100000000000001</v>
      </c>
      <c r="V46" s="145">
        <v>10.5</v>
      </c>
      <c r="W46" s="61">
        <v>1.1299999999999999</v>
      </c>
      <c r="X46" s="145">
        <v>10.5</v>
      </c>
      <c r="Y46" s="61">
        <v>1.1299999999999999</v>
      </c>
      <c r="Z46" s="145">
        <v>10.9</v>
      </c>
      <c r="AA46" s="61">
        <v>1.1499999999999999</v>
      </c>
      <c r="AB46" s="145">
        <v>11.1</v>
      </c>
      <c r="AC46" s="61">
        <v>1.1599999999999999</v>
      </c>
      <c r="AD46" s="145">
        <v>10.8</v>
      </c>
      <c r="AE46" s="61">
        <v>1.1499999999999999</v>
      </c>
      <c r="AF46" s="145">
        <v>10.5</v>
      </c>
      <c r="AG46" s="61">
        <v>1.1299999999999999</v>
      </c>
      <c r="AH46" s="145">
        <v>9.4</v>
      </c>
      <c r="AI46" s="61">
        <v>1.0900000000000001</v>
      </c>
      <c r="AJ46" s="145">
        <v>8.6999999999999993</v>
      </c>
      <c r="AK46" s="61">
        <v>1.05</v>
      </c>
      <c r="AL46" s="145">
        <v>7.9</v>
      </c>
      <c r="AM46" s="61">
        <v>1.7</v>
      </c>
      <c r="AN46" s="145">
        <v>7.7</v>
      </c>
      <c r="AO46" s="61">
        <v>1.1000000000000001</v>
      </c>
      <c r="AP46" s="145">
        <v>8.3000000000000007</v>
      </c>
      <c r="AQ46" s="61">
        <v>1</v>
      </c>
      <c r="AR46" s="145">
        <v>8.5</v>
      </c>
      <c r="AS46" s="61">
        <v>1</v>
      </c>
      <c r="AT46" s="145">
        <v>9.6999999999999993</v>
      </c>
      <c r="AU46" s="61">
        <v>0.71</v>
      </c>
      <c r="AV46" s="145">
        <v>10.4</v>
      </c>
      <c r="AW46" s="61">
        <v>0.79</v>
      </c>
      <c r="AX46" s="145">
        <v>10.8</v>
      </c>
      <c r="AY46" s="61">
        <v>0.9</v>
      </c>
      <c r="AZ46" s="145">
        <v>10.199999999999999</v>
      </c>
      <c r="BA46" s="61">
        <v>0.82</v>
      </c>
      <c r="BB46" s="145">
        <v>9.6</v>
      </c>
      <c r="BC46" s="61">
        <v>0.93</v>
      </c>
      <c r="BD46" s="145">
        <v>9.6999999999999993</v>
      </c>
      <c r="BE46" s="61">
        <v>0.8</v>
      </c>
      <c r="BF46" s="145">
        <v>10.199999999999999</v>
      </c>
      <c r="BG46" s="61">
        <v>1.1000000000000001</v>
      </c>
      <c r="BH46" s="145">
        <v>10.5</v>
      </c>
      <c r="BI46" s="260">
        <v>0.6</v>
      </c>
      <c r="BJ46" s="6">
        <v>10.3</v>
      </c>
      <c r="BK46" s="266">
        <v>0.6</v>
      </c>
      <c r="BL46" s="6">
        <v>10.5</v>
      </c>
      <c r="BM46" s="266">
        <v>0.5</v>
      </c>
      <c r="BN46" s="6">
        <v>11.3</v>
      </c>
      <c r="BO46" s="266">
        <v>0.8</v>
      </c>
    </row>
    <row r="47" spans="1:67" s="6" customFormat="1" ht="12.75" x14ac:dyDescent="0.2">
      <c r="A47" s="69" t="s">
        <v>18</v>
      </c>
      <c r="B47" s="60">
        <v>10.4</v>
      </c>
      <c r="C47" s="61">
        <v>1.32</v>
      </c>
      <c r="D47" s="145">
        <v>11.8</v>
      </c>
      <c r="E47" s="61">
        <v>1.38</v>
      </c>
      <c r="F47" s="145">
        <v>11.5</v>
      </c>
      <c r="G47" s="61">
        <v>1.36</v>
      </c>
      <c r="H47" s="145">
        <v>12.6</v>
      </c>
      <c r="I47" s="61">
        <v>1.32</v>
      </c>
      <c r="J47" s="145">
        <v>11.7</v>
      </c>
      <c r="K47" s="61">
        <v>1.23</v>
      </c>
      <c r="L47" s="145">
        <v>11.2</v>
      </c>
      <c r="M47" s="61">
        <v>1.1499999999999999</v>
      </c>
      <c r="N47" s="145">
        <v>9.4</v>
      </c>
      <c r="O47" s="61">
        <v>1.08</v>
      </c>
      <c r="P47" s="145">
        <v>9.4</v>
      </c>
      <c r="Q47" s="61">
        <v>1.08</v>
      </c>
      <c r="R47" s="145">
        <v>9.6999999999999993</v>
      </c>
      <c r="S47" s="61">
        <v>1.1000000000000001</v>
      </c>
      <c r="T47" s="145">
        <v>11.1</v>
      </c>
      <c r="U47" s="61">
        <v>1.1399999999999999</v>
      </c>
      <c r="V47" s="145">
        <v>11.2</v>
      </c>
      <c r="W47" s="61">
        <v>1.1499999999999999</v>
      </c>
      <c r="X47" s="145">
        <v>12.2</v>
      </c>
      <c r="Y47" s="61">
        <v>1.18</v>
      </c>
      <c r="Z47" s="145">
        <v>13</v>
      </c>
      <c r="AA47" s="61">
        <v>1.23</v>
      </c>
      <c r="AB47" s="145">
        <v>12.9</v>
      </c>
      <c r="AC47" s="61">
        <v>1.24</v>
      </c>
      <c r="AD47" s="145">
        <v>12.3</v>
      </c>
      <c r="AE47" s="61">
        <v>1.21</v>
      </c>
      <c r="AF47" s="145">
        <v>10.5</v>
      </c>
      <c r="AG47" s="61">
        <v>1.1499999999999999</v>
      </c>
      <c r="AH47" s="145">
        <v>10.1</v>
      </c>
      <c r="AI47" s="61">
        <v>1.1200000000000001</v>
      </c>
      <c r="AJ47" s="145">
        <v>10.5</v>
      </c>
      <c r="AK47" s="61">
        <v>1.1299999999999999</v>
      </c>
      <c r="AL47" s="145">
        <v>10.4</v>
      </c>
      <c r="AM47" s="61">
        <v>1.9</v>
      </c>
      <c r="AN47" s="145">
        <v>10.1</v>
      </c>
      <c r="AO47" s="61">
        <v>1.3</v>
      </c>
      <c r="AP47" s="145">
        <v>9.4</v>
      </c>
      <c r="AQ47" s="61">
        <v>1.1000000000000001</v>
      </c>
      <c r="AR47" s="145">
        <v>10.3</v>
      </c>
      <c r="AS47" s="61">
        <v>1.1000000000000001</v>
      </c>
      <c r="AT47" s="145">
        <v>10.7</v>
      </c>
      <c r="AU47" s="61">
        <v>0.75</v>
      </c>
      <c r="AV47" s="145">
        <v>11.6</v>
      </c>
      <c r="AW47" s="61">
        <v>0.84</v>
      </c>
      <c r="AX47" s="145">
        <v>12.2</v>
      </c>
      <c r="AY47" s="61">
        <v>0.9</v>
      </c>
      <c r="AZ47" s="145">
        <v>12.3</v>
      </c>
      <c r="BA47" s="61">
        <v>0.91</v>
      </c>
      <c r="BB47" s="145">
        <v>12.3</v>
      </c>
      <c r="BC47" s="61">
        <v>1.05</v>
      </c>
      <c r="BD47" s="145">
        <v>12.7</v>
      </c>
      <c r="BE47" s="61">
        <v>0.9</v>
      </c>
      <c r="BF47" s="145">
        <v>13.6</v>
      </c>
      <c r="BG47" s="61">
        <v>1.8</v>
      </c>
      <c r="BH47" s="145">
        <v>14.2</v>
      </c>
      <c r="BI47" s="260">
        <v>1.2</v>
      </c>
      <c r="BJ47" s="6">
        <v>14.3</v>
      </c>
      <c r="BK47" s="266">
        <v>1.1000000000000001</v>
      </c>
      <c r="BL47" s="6">
        <v>13.8</v>
      </c>
      <c r="BM47" s="266">
        <v>0.8</v>
      </c>
      <c r="BN47" s="6">
        <v>12.6</v>
      </c>
      <c r="BO47" s="266">
        <v>1</v>
      </c>
    </row>
    <row r="48" spans="1:67" s="6" customFormat="1" ht="12.75" x14ac:dyDescent="0.2">
      <c r="A48" s="69" t="s">
        <v>24</v>
      </c>
      <c r="B48" s="60">
        <v>13.8</v>
      </c>
      <c r="C48" s="61">
        <v>0.75</v>
      </c>
      <c r="D48" s="145">
        <v>15.1</v>
      </c>
      <c r="E48" s="61">
        <v>0.78</v>
      </c>
      <c r="F48" s="145">
        <v>16.399999999999999</v>
      </c>
      <c r="G48" s="61">
        <v>0.79</v>
      </c>
      <c r="H48" s="145">
        <v>15.7</v>
      </c>
      <c r="I48" s="61">
        <v>0.76</v>
      </c>
      <c r="J48" s="145">
        <v>14.7</v>
      </c>
      <c r="K48" s="61">
        <v>0.72</v>
      </c>
      <c r="L48" s="145">
        <v>13.3</v>
      </c>
      <c r="M48" s="61">
        <v>0.68</v>
      </c>
      <c r="N48" s="145">
        <v>12.6</v>
      </c>
      <c r="O48" s="61">
        <v>0.67</v>
      </c>
      <c r="P48" s="145">
        <v>12.5</v>
      </c>
      <c r="Q48" s="61">
        <v>0.66</v>
      </c>
      <c r="R48" s="145">
        <v>13.2</v>
      </c>
      <c r="S48" s="61">
        <v>0.67</v>
      </c>
      <c r="T48" s="145">
        <v>13.9</v>
      </c>
      <c r="U48" s="61">
        <v>0.69</v>
      </c>
      <c r="V48" s="145">
        <v>14</v>
      </c>
      <c r="W48" s="61">
        <v>0.69</v>
      </c>
      <c r="X48" s="145">
        <v>14.4</v>
      </c>
      <c r="Y48" s="61">
        <v>0.7</v>
      </c>
      <c r="Z48" s="145">
        <v>14.4</v>
      </c>
      <c r="AA48" s="61">
        <v>0.7</v>
      </c>
      <c r="AB48" s="145">
        <v>13.9</v>
      </c>
      <c r="AC48" s="61">
        <v>0.72</v>
      </c>
      <c r="AD48" s="145">
        <v>12.5</v>
      </c>
      <c r="AE48" s="61">
        <v>0.73</v>
      </c>
      <c r="AF48" s="145">
        <v>11.2</v>
      </c>
      <c r="AG48" s="61">
        <v>0.73</v>
      </c>
      <c r="AH48" s="145">
        <v>10.8</v>
      </c>
      <c r="AI48" s="61">
        <v>0.71</v>
      </c>
      <c r="AJ48" s="145">
        <v>10.3</v>
      </c>
      <c r="AK48" s="61">
        <v>0.69</v>
      </c>
      <c r="AL48" s="145">
        <v>10.199999999999999</v>
      </c>
      <c r="AM48" s="61">
        <v>1.1000000000000001</v>
      </c>
      <c r="AN48" s="145">
        <v>9.6999999999999993</v>
      </c>
      <c r="AO48" s="61">
        <v>0.9</v>
      </c>
      <c r="AP48" s="145">
        <v>10.3</v>
      </c>
      <c r="AQ48" s="61">
        <v>0.8</v>
      </c>
      <c r="AR48" s="145">
        <v>10.8</v>
      </c>
      <c r="AS48" s="61">
        <v>0.9</v>
      </c>
      <c r="AT48" s="145">
        <v>12.1</v>
      </c>
      <c r="AU48" s="61">
        <v>0.56000000000000005</v>
      </c>
      <c r="AV48" s="145">
        <v>12.2</v>
      </c>
      <c r="AW48" s="61">
        <v>0.56999999999999995</v>
      </c>
      <c r="AX48" s="145">
        <v>12.9</v>
      </c>
      <c r="AY48" s="61">
        <v>0.6</v>
      </c>
      <c r="AZ48" s="145">
        <v>12</v>
      </c>
      <c r="BA48" s="61">
        <v>0.56999999999999995</v>
      </c>
      <c r="BB48" s="145">
        <v>12.1</v>
      </c>
      <c r="BC48" s="61">
        <v>0.67</v>
      </c>
      <c r="BD48" s="145">
        <v>12.6</v>
      </c>
      <c r="BE48" s="61">
        <v>0.6</v>
      </c>
      <c r="BF48" s="145">
        <v>14.2</v>
      </c>
      <c r="BG48" s="61">
        <v>1.2</v>
      </c>
      <c r="BH48" s="145">
        <v>14.9</v>
      </c>
      <c r="BI48" s="260">
        <v>0.7</v>
      </c>
      <c r="BJ48" s="6">
        <v>14.8</v>
      </c>
      <c r="BK48" s="266">
        <v>0.7</v>
      </c>
      <c r="BL48" s="6">
        <v>14.4</v>
      </c>
      <c r="BM48" s="266">
        <v>0.7</v>
      </c>
      <c r="BN48" s="6">
        <v>13.4</v>
      </c>
      <c r="BO48" s="266">
        <v>0.7</v>
      </c>
    </row>
    <row r="49" spans="1:67" s="6" customFormat="1" ht="12.75" x14ac:dyDescent="0.2">
      <c r="A49" s="69" t="s">
        <v>25</v>
      </c>
      <c r="B49" s="60">
        <v>11</v>
      </c>
      <c r="C49" s="61">
        <v>1.02</v>
      </c>
      <c r="D49" s="145">
        <v>12</v>
      </c>
      <c r="E49" s="61">
        <v>1.05</v>
      </c>
      <c r="F49" s="145">
        <v>11.4</v>
      </c>
      <c r="G49" s="61">
        <v>1.01</v>
      </c>
      <c r="H49" s="145">
        <v>11</v>
      </c>
      <c r="I49" s="61">
        <v>1.07</v>
      </c>
      <c r="J49" s="145">
        <v>11</v>
      </c>
      <c r="K49" s="61">
        <v>1.19</v>
      </c>
      <c r="L49" s="145">
        <v>11.8</v>
      </c>
      <c r="M49" s="61">
        <v>1.27</v>
      </c>
      <c r="N49" s="145">
        <v>11.7</v>
      </c>
      <c r="O49" s="61">
        <v>1.25</v>
      </c>
      <c r="P49" s="145">
        <v>11.4</v>
      </c>
      <c r="Q49" s="61">
        <v>1.24</v>
      </c>
      <c r="R49" s="145">
        <v>11.6</v>
      </c>
      <c r="S49" s="61">
        <v>1.25</v>
      </c>
      <c r="T49" s="145">
        <v>12</v>
      </c>
      <c r="U49" s="61">
        <v>1.27</v>
      </c>
      <c r="V49" s="145">
        <v>12.6</v>
      </c>
      <c r="W49" s="61">
        <v>1.3</v>
      </c>
      <c r="X49" s="145">
        <v>12.5</v>
      </c>
      <c r="Y49" s="61">
        <v>1.29</v>
      </c>
      <c r="Z49" s="145">
        <v>12.1</v>
      </c>
      <c r="AA49" s="61">
        <v>1.26</v>
      </c>
      <c r="AB49" s="145">
        <v>10.8</v>
      </c>
      <c r="AC49" s="61">
        <v>1.19</v>
      </c>
      <c r="AD49" s="145">
        <v>10.199999999999999</v>
      </c>
      <c r="AE49" s="61">
        <v>1.1100000000000001</v>
      </c>
      <c r="AF49" s="145">
        <v>9.5</v>
      </c>
      <c r="AG49" s="61">
        <v>1.06</v>
      </c>
      <c r="AH49" s="145">
        <v>9.9</v>
      </c>
      <c r="AI49" s="61">
        <v>1.07</v>
      </c>
      <c r="AJ49" s="145">
        <v>9.1</v>
      </c>
      <c r="AK49" s="61">
        <v>1.03</v>
      </c>
      <c r="AL49" s="145">
        <v>7.8</v>
      </c>
      <c r="AM49" s="61">
        <v>1.6</v>
      </c>
      <c r="AN49" s="145">
        <v>6.8</v>
      </c>
      <c r="AO49" s="61">
        <v>1</v>
      </c>
      <c r="AP49" s="145">
        <v>6.5</v>
      </c>
      <c r="AQ49" s="61">
        <v>0.9</v>
      </c>
      <c r="AR49" s="145">
        <v>7.1</v>
      </c>
      <c r="AS49" s="61">
        <v>0.9</v>
      </c>
      <c r="AT49" s="145">
        <v>7</v>
      </c>
      <c r="AU49" s="61">
        <v>0.56999999999999995</v>
      </c>
      <c r="AV49" s="145">
        <v>7.5</v>
      </c>
      <c r="AW49" s="61">
        <v>0.61</v>
      </c>
      <c r="AX49" s="145">
        <v>7.7</v>
      </c>
      <c r="AY49" s="61">
        <v>0.6</v>
      </c>
      <c r="AZ49" s="145">
        <v>8.5</v>
      </c>
      <c r="BA49" s="61">
        <v>0.67</v>
      </c>
      <c r="BB49" s="145">
        <v>8.6999999999999993</v>
      </c>
      <c r="BC49" s="61">
        <v>0.8</v>
      </c>
      <c r="BD49" s="145">
        <v>10.1</v>
      </c>
      <c r="BE49" s="61">
        <v>0.7</v>
      </c>
      <c r="BF49" s="145">
        <v>10.5</v>
      </c>
      <c r="BG49" s="61">
        <v>1.2</v>
      </c>
      <c r="BH49" s="145">
        <v>10.6</v>
      </c>
      <c r="BI49" s="260">
        <v>0.7</v>
      </c>
      <c r="BJ49" s="6">
        <v>10.3</v>
      </c>
      <c r="BK49" s="266">
        <v>0.7</v>
      </c>
      <c r="BL49" s="6">
        <v>10.7</v>
      </c>
      <c r="BM49" s="266">
        <v>0.6</v>
      </c>
      <c r="BN49" s="6">
        <v>9</v>
      </c>
      <c r="BO49" s="266">
        <v>0.7</v>
      </c>
    </row>
    <row r="50" spans="1:67" s="6" customFormat="1" ht="12.75" x14ac:dyDescent="0.2">
      <c r="A50" s="69" t="s">
        <v>27</v>
      </c>
      <c r="B50" s="60">
        <v>13.4</v>
      </c>
      <c r="C50" s="61">
        <v>1.02</v>
      </c>
      <c r="D50" s="145">
        <v>14.7</v>
      </c>
      <c r="E50" s="61">
        <v>1.04</v>
      </c>
      <c r="F50" s="145">
        <v>15.2</v>
      </c>
      <c r="G50" s="61">
        <v>1.04</v>
      </c>
      <c r="H50" s="145">
        <v>14.7</v>
      </c>
      <c r="I50" s="61">
        <v>1.1299999999999999</v>
      </c>
      <c r="J50" s="145">
        <v>13.8</v>
      </c>
      <c r="K50" s="61">
        <v>1.25</v>
      </c>
      <c r="L50" s="145">
        <v>13.7</v>
      </c>
      <c r="M50" s="61">
        <v>1.31</v>
      </c>
      <c r="N50" s="145">
        <v>13.6</v>
      </c>
      <c r="O50" s="61">
        <v>1.28</v>
      </c>
      <c r="P50" s="145">
        <v>13.1</v>
      </c>
      <c r="Q50" s="61">
        <v>1.27</v>
      </c>
      <c r="R50" s="145">
        <v>12.9</v>
      </c>
      <c r="S50" s="61">
        <v>1.31</v>
      </c>
      <c r="T50" s="145">
        <v>13.6</v>
      </c>
      <c r="U50" s="61">
        <v>1.35</v>
      </c>
      <c r="V50" s="145">
        <v>14.6</v>
      </c>
      <c r="W50" s="61">
        <v>1.4</v>
      </c>
      <c r="X50" s="145">
        <v>15.5</v>
      </c>
      <c r="Y50" s="61">
        <v>1.43</v>
      </c>
      <c r="Z50" s="145">
        <v>15.8</v>
      </c>
      <c r="AA50" s="61">
        <v>1.44</v>
      </c>
      <c r="AB50" s="145">
        <v>13.7</v>
      </c>
      <c r="AC50" s="61">
        <v>1.35</v>
      </c>
      <c r="AD50" s="145">
        <v>11.5</v>
      </c>
      <c r="AE50" s="61">
        <v>1.22</v>
      </c>
      <c r="AF50" s="145">
        <v>10.199999999999999</v>
      </c>
      <c r="AG50" s="61">
        <v>1.1499999999999999</v>
      </c>
      <c r="AH50" s="145">
        <v>10.4</v>
      </c>
      <c r="AI50" s="61">
        <v>1.1599999999999999</v>
      </c>
      <c r="AJ50" s="145">
        <v>11.1</v>
      </c>
      <c r="AK50" s="61">
        <v>1.17</v>
      </c>
      <c r="AL50" s="145">
        <v>9.6999999999999993</v>
      </c>
      <c r="AM50" s="61">
        <v>1.8</v>
      </c>
      <c r="AN50" s="145">
        <v>10.199999999999999</v>
      </c>
      <c r="AO50" s="61">
        <v>1.3</v>
      </c>
      <c r="AP50" s="145">
        <v>9.6</v>
      </c>
      <c r="AQ50" s="61">
        <v>1.1000000000000001</v>
      </c>
      <c r="AR50" s="145">
        <v>10.1</v>
      </c>
      <c r="AS50" s="61">
        <v>1.1000000000000001</v>
      </c>
      <c r="AT50" s="145">
        <v>10.9</v>
      </c>
      <c r="AU50" s="61">
        <v>0.7</v>
      </c>
      <c r="AV50" s="145">
        <v>11.5</v>
      </c>
      <c r="AW50" s="61">
        <v>0.74</v>
      </c>
      <c r="AX50" s="145">
        <v>11.7</v>
      </c>
      <c r="AY50" s="61">
        <v>0.8</v>
      </c>
      <c r="AZ50" s="145">
        <v>11.9</v>
      </c>
      <c r="BA50" s="61">
        <v>0.75</v>
      </c>
      <c r="BB50" s="145">
        <v>12.1</v>
      </c>
      <c r="BC50" s="61">
        <v>0.88</v>
      </c>
      <c r="BD50" s="145">
        <v>13.9</v>
      </c>
      <c r="BE50" s="61">
        <v>0.8</v>
      </c>
      <c r="BF50" s="145">
        <v>14.6</v>
      </c>
      <c r="BG50" s="61">
        <v>1.2</v>
      </c>
      <c r="BH50" s="145">
        <v>15.3</v>
      </c>
      <c r="BI50" s="260">
        <v>1</v>
      </c>
      <c r="BJ50" s="6">
        <v>15.2</v>
      </c>
      <c r="BK50" s="266">
        <v>1.3</v>
      </c>
      <c r="BL50" s="6">
        <v>14.8</v>
      </c>
      <c r="BM50" s="266">
        <v>1.2</v>
      </c>
      <c r="BN50" s="6">
        <v>12.6</v>
      </c>
      <c r="BO50" s="266">
        <v>1</v>
      </c>
    </row>
    <row r="51" spans="1:67" s="6" customFormat="1" ht="12.75" x14ac:dyDescent="0.2">
      <c r="A51" s="69" t="s">
        <v>29</v>
      </c>
      <c r="B51" s="60">
        <v>13.3</v>
      </c>
      <c r="C51" s="61">
        <v>1.78</v>
      </c>
      <c r="D51" s="145">
        <v>14</v>
      </c>
      <c r="E51" s="61">
        <v>1.82</v>
      </c>
      <c r="F51" s="145">
        <v>13.9</v>
      </c>
      <c r="G51" s="61">
        <v>1.79</v>
      </c>
      <c r="H51" s="145">
        <v>14.3</v>
      </c>
      <c r="I51" s="61">
        <v>1.63</v>
      </c>
      <c r="J51" s="145">
        <v>13.7</v>
      </c>
      <c r="K51" s="61">
        <v>1.4</v>
      </c>
      <c r="L51" s="145">
        <v>13.2</v>
      </c>
      <c r="M51" s="61">
        <v>1.2</v>
      </c>
      <c r="N51" s="145">
        <v>11.8</v>
      </c>
      <c r="O51" s="61">
        <v>1.1399999999999999</v>
      </c>
      <c r="P51" s="145">
        <v>11.6</v>
      </c>
      <c r="Q51" s="61">
        <v>1.1299999999999999</v>
      </c>
      <c r="R51" s="145">
        <v>11.1</v>
      </c>
      <c r="S51" s="61">
        <v>1.1200000000000001</v>
      </c>
      <c r="T51" s="145">
        <v>10.8</v>
      </c>
      <c r="U51" s="61">
        <v>1.1000000000000001</v>
      </c>
      <c r="V51" s="145">
        <v>10.1</v>
      </c>
      <c r="W51" s="61">
        <v>1.07</v>
      </c>
      <c r="X51" s="145">
        <v>10.1</v>
      </c>
      <c r="Y51" s="61">
        <v>1.08</v>
      </c>
      <c r="Z51" s="145">
        <v>9.9</v>
      </c>
      <c r="AA51" s="61">
        <v>1.07</v>
      </c>
      <c r="AB51" s="145">
        <v>9.6</v>
      </c>
      <c r="AC51" s="61">
        <v>1.06</v>
      </c>
      <c r="AD51" s="145">
        <v>9.5</v>
      </c>
      <c r="AE51" s="61">
        <v>1.0900000000000001</v>
      </c>
      <c r="AF51" s="145">
        <v>9.9</v>
      </c>
      <c r="AG51" s="61">
        <v>1.1200000000000001</v>
      </c>
      <c r="AH51" s="145">
        <v>10.8</v>
      </c>
      <c r="AI51" s="61">
        <v>1.1499999999999999</v>
      </c>
      <c r="AJ51" s="145">
        <v>11</v>
      </c>
      <c r="AK51" s="61">
        <v>1.17</v>
      </c>
      <c r="AL51" s="145">
        <v>10.6</v>
      </c>
      <c r="AM51" s="61">
        <v>1.9</v>
      </c>
      <c r="AN51" s="145">
        <v>9.6999999999999993</v>
      </c>
      <c r="AO51" s="61">
        <v>1.3</v>
      </c>
      <c r="AP51" s="145">
        <v>9.5</v>
      </c>
      <c r="AQ51" s="61">
        <v>1.2</v>
      </c>
      <c r="AR51" s="145">
        <v>9.9</v>
      </c>
      <c r="AS51" s="61">
        <v>1.2</v>
      </c>
      <c r="AT51" s="145">
        <v>9.9</v>
      </c>
      <c r="AU51" s="61">
        <v>0.74</v>
      </c>
      <c r="AV51" s="145">
        <v>9.6</v>
      </c>
      <c r="AW51" s="61">
        <v>0.77</v>
      </c>
      <c r="AX51" s="145">
        <v>9.6999999999999993</v>
      </c>
      <c r="AY51" s="61">
        <v>0.8</v>
      </c>
      <c r="AZ51" s="145">
        <v>9.9</v>
      </c>
      <c r="BA51" s="61">
        <v>0.81</v>
      </c>
      <c r="BB51" s="145">
        <v>10.1</v>
      </c>
      <c r="BC51" s="61">
        <v>0.95</v>
      </c>
      <c r="BD51" s="145">
        <v>10.1</v>
      </c>
      <c r="BE51" s="61">
        <v>0.8</v>
      </c>
      <c r="BF51" s="145">
        <v>10.199999999999999</v>
      </c>
      <c r="BG51" s="61">
        <v>1.1000000000000001</v>
      </c>
      <c r="BH51" s="145">
        <v>10.1</v>
      </c>
      <c r="BI51" s="260">
        <v>0.8</v>
      </c>
      <c r="BJ51" s="6">
        <v>10.9</v>
      </c>
      <c r="BK51" s="266">
        <v>1</v>
      </c>
      <c r="BL51" s="6">
        <v>11.2</v>
      </c>
      <c r="BM51" s="266">
        <v>0.9</v>
      </c>
      <c r="BN51" s="6">
        <v>10.9</v>
      </c>
      <c r="BO51" s="266">
        <v>0.8</v>
      </c>
    </row>
    <row r="52" spans="1:67" s="6" customFormat="1" ht="12.75" x14ac:dyDescent="0.2">
      <c r="A52" s="69" t="s">
        <v>36</v>
      </c>
      <c r="B52" s="60">
        <v>13.9</v>
      </c>
      <c r="C52" s="61">
        <v>2.83</v>
      </c>
      <c r="D52" s="145">
        <v>13.9</v>
      </c>
      <c r="E52" s="61">
        <v>2.79</v>
      </c>
      <c r="F52" s="145">
        <v>14.4</v>
      </c>
      <c r="G52" s="61">
        <v>2.77</v>
      </c>
      <c r="H52" s="145">
        <v>15.4</v>
      </c>
      <c r="I52" s="61">
        <v>2.38</v>
      </c>
      <c r="J52" s="145">
        <v>14.8</v>
      </c>
      <c r="K52" s="61">
        <v>1.79</v>
      </c>
      <c r="L52" s="145">
        <v>13.5</v>
      </c>
      <c r="M52" s="61">
        <v>1.18</v>
      </c>
      <c r="N52" s="145">
        <v>12.1</v>
      </c>
      <c r="O52" s="61">
        <v>1.1599999999999999</v>
      </c>
      <c r="P52" s="145">
        <v>11.8</v>
      </c>
      <c r="Q52" s="61">
        <v>1.1499999999999999</v>
      </c>
      <c r="R52" s="145">
        <v>12.5</v>
      </c>
      <c r="S52" s="61">
        <v>1.18</v>
      </c>
      <c r="T52" s="145">
        <v>13.5</v>
      </c>
      <c r="U52" s="61">
        <v>1.22</v>
      </c>
      <c r="V52" s="145">
        <v>13.4</v>
      </c>
      <c r="W52" s="61">
        <v>1.23</v>
      </c>
      <c r="X52" s="145">
        <v>12.6</v>
      </c>
      <c r="Y52" s="61">
        <v>1.19</v>
      </c>
      <c r="Z52" s="145">
        <v>11.2</v>
      </c>
      <c r="AA52" s="61">
        <v>1.1399999999999999</v>
      </c>
      <c r="AB52" s="145">
        <v>11.2</v>
      </c>
      <c r="AC52" s="61">
        <v>1.1399999999999999</v>
      </c>
      <c r="AD52" s="145">
        <v>11.1</v>
      </c>
      <c r="AE52" s="61">
        <v>1.17</v>
      </c>
      <c r="AF52" s="145">
        <v>12.2</v>
      </c>
      <c r="AG52" s="61">
        <v>1.22</v>
      </c>
      <c r="AH52" s="145">
        <v>13.2</v>
      </c>
      <c r="AI52" s="61">
        <v>1.26</v>
      </c>
      <c r="AJ52" s="145">
        <v>13.9</v>
      </c>
      <c r="AK52" s="61">
        <v>1.3</v>
      </c>
      <c r="AL52" s="145">
        <v>12.7</v>
      </c>
      <c r="AM52" s="61">
        <v>2.1</v>
      </c>
      <c r="AN52" s="145">
        <v>12.4</v>
      </c>
      <c r="AO52" s="61">
        <v>1.5</v>
      </c>
      <c r="AP52" s="145">
        <v>11.9</v>
      </c>
      <c r="AQ52" s="61">
        <v>1.2</v>
      </c>
      <c r="AR52" s="145">
        <v>11.7</v>
      </c>
      <c r="AS52" s="61">
        <v>1.2</v>
      </c>
      <c r="AT52" s="145">
        <v>10.3</v>
      </c>
      <c r="AU52" s="61">
        <v>0.74</v>
      </c>
      <c r="AV52" s="145">
        <v>10.199999999999999</v>
      </c>
      <c r="AW52" s="61">
        <v>0.78</v>
      </c>
      <c r="AX52" s="145">
        <v>10.8</v>
      </c>
      <c r="AY52" s="61">
        <v>0.8</v>
      </c>
      <c r="AZ52" s="145">
        <v>10.6</v>
      </c>
      <c r="BA52" s="61">
        <v>0.83</v>
      </c>
      <c r="BB52" s="145">
        <v>10.3</v>
      </c>
      <c r="BC52" s="61">
        <v>0.96</v>
      </c>
      <c r="BD52" s="145">
        <v>10.7</v>
      </c>
      <c r="BE52" s="61">
        <v>0.8</v>
      </c>
      <c r="BF52" s="145">
        <v>11.6</v>
      </c>
      <c r="BG52" s="61">
        <v>1.9</v>
      </c>
      <c r="BH52" s="145">
        <v>11.2</v>
      </c>
      <c r="BI52" s="260">
        <v>1</v>
      </c>
      <c r="BJ52" s="6">
        <v>11.3</v>
      </c>
      <c r="BK52" s="266">
        <v>0.7</v>
      </c>
      <c r="BL52" s="6">
        <v>10.4</v>
      </c>
      <c r="BM52" s="266">
        <v>0.8</v>
      </c>
      <c r="BN52" s="6">
        <v>11.2</v>
      </c>
      <c r="BO52" s="266">
        <v>0.9</v>
      </c>
    </row>
    <row r="53" spans="1:67" s="6" customFormat="1" ht="12.75" x14ac:dyDescent="0.2">
      <c r="A53" s="69" t="s">
        <v>37</v>
      </c>
      <c r="B53" s="60">
        <v>11.5</v>
      </c>
      <c r="C53" s="61">
        <v>0.64</v>
      </c>
      <c r="D53" s="145">
        <v>12.8</v>
      </c>
      <c r="E53" s="61">
        <v>0.66</v>
      </c>
      <c r="F53" s="145">
        <v>13</v>
      </c>
      <c r="G53" s="61">
        <v>0.65</v>
      </c>
      <c r="H53" s="145">
        <v>13.1</v>
      </c>
      <c r="I53" s="61">
        <v>0.64</v>
      </c>
      <c r="J53" s="145">
        <v>12.8</v>
      </c>
      <c r="K53" s="61">
        <v>0.65</v>
      </c>
      <c r="L53" s="145">
        <v>12.6</v>
      </c>
      <c r="M53" s="61">
        <v>0.65</v>
      </c>
      <c r="N53" s="145">
        <v>12.5</v>
      </c>
      <c r="O53" s="61">
        <v>0.65</v>
      </c>
      <c r="P53" s="145">
        <v>11.9</v>
      </c>
      <c r="Q53" s="61">
        <v>0.64</v>
      </c>
      <c r="R53" s="145">
        <v>11.5</v>
      </c>
      <c r="S53" s="61">
        <v>0.62</v>
      </c>
      <c r="T53" s="145">
        <v>11.9</v>
      </c>
      <c r="U53" s="61">
        <v>0.63</v>
      </c>
      <c r="V53" s="145">
        <v>12.5</v>
      </c>
      <c r="W53" s="61">
        <v>0.65</v>
      </c>
      <c r="X53" s="145">
        <v>13</v>
      </c>
      <c r="Y53" s="61">
        <v>0.65</v>
      </c>
      <c r="Z53" s="145">
        <v>13.2</v>
      </c>
      <c r="AA53" s="61">
        <v>0.66</v>
      </c>
      <c r="AB53" s="145">
        <v>12.8</v>
      </c>
      <c r="AC53" s="61">
        <v>0.68</v>
      </c>
      <c r="AD53" s="145">
        <v>12.7</v>
      </c>
      <c r="AE53" s="61">
        <v>0.71</v>
      </c>
      <c r="AF53" s="145">
        <v>11.7</v>
      </c>
      <c r="AG53" s="61">
        <v>0.72</v>
      </c>
      <c r="AH53" s="145">
        <v>11.6</v>
      </c>
      <c r="AI53" s="61">
        <v>0.72</v>
      </c>
      <c r="AJ53" s="145">
        <v>11.4</v>
      </c>
      <c r="AK53" s="61">
        <v>0.71</v>
      </c>
      <c r="AL53" s="145">
        <v>11.1</v>
      </c>
      <c r="AM53" s="61">
        <v>1.2</v>
      </c>
      <c r="AN53" s="145">
        <v>10.8</v>
      </c>
      <c r="AO53" s="61">
        <v>0.9</v>
      </c>
      <c r="AP53" s="145">
        <v>10.1</v>
      </c>
      <c r="AQ53" s="61">
        <v>0.8</v>
      </c>
      <c r="AR53" s="145">
        <v>10.4</v>
      </c>
      <c r="AS53" s="61">
        <v>0.8</v>
      </c>
      <c r="AT53" s="145">
        <v>10.8</v>
      </c>
      <c r="AU53" s="61">
        <v>0.51</v>
      </c>
      <c r="AV53" s="145">
        <v>11.6</v>
      </c>
      <c r="AW53" s="61">
        <v>0.53</v>
      </c>
      <c r="AX53" s="145">
        <v>12</v>
      </c>
      <c r="AY53" s="61">
        <v>0.5</v>
      </c>
      <c r="AZ53" s="145">
        <v>12.4</v>
      </c>
      <c r="BA53" s="61">
        <v>0.54</v>
      </c>
      <c r="BB53" s="145">
        <v>12.5</v>
      </c>
      <c r="BC53" s="61">
        <v>0.64</v>
      </c>
      <c r="BD53" s="145">
        <v>13.3</v>
      </c>
      <c r="BE53" s="61">
        <v>0.6</v>
      </c>
      <c r="BF53" s="145">
        <v>14.1</v>
      </c>
      <c r="BG53" s="61">
        <v>1.2</v>
      </c>
      <c r="BH53" s="145">
        <v>14.6</v>
      </c>
      <c r="BI53" s="260">
        <v>0.8</v>
      </c>
      <c r="BJ53" s="6">
        <v>15.3</v>
      </c>
      <c r="BK53" s="266">
        <v>0.9</v>
      </c>
      <c r="BL53" s="6">
        <v>14.7</v>
      </c>
      <c r="BM53" s="266">
        <v>0.8</v>
      </c>
      <c r="BN53" s="6">
        <v>14.7</v>
      </c>
      <c r="BO53" s="266">
        <v>0.7</v>
      </c>
    </row>
    <row r="54" spans="1:67" s="6" customFormat="1" ht="12.75" x14ac:dyDescent="0.2">
      <c r="A54" s="69" t="s">
        <v>43</v>
      </c>
      <c r="B54" s="60">
        <v>18.2</v>
      </c>
      <c r="C54" s="61">
        <v>3.05</v>
      </c>
      <c r="D54" s="145">
        <v>18.100000000000001</v>
      </c>
      <c r="E54" s="61">
        <v>3.01</v>
      </c>
      <c r="F54" s="145">
        <v>16.5</v>
      </c>
      <c r="G54" s="61">
        <v>2.87</v>
      </c>
      <c r="H54" s="145">
        <v>16.7</v>
      </c>
      <c r="I54" s="61">
        <v>2.41</v>
      </c>
      <c r="J54" s="145">
        <v>16.100000000000001</v>
      </c>
      <c r="K54" s="61">
        <v>1.79</v>
      </c>
      <c r="L54" s="145">
        <v>16.399999999999999</v>
      </c>
      <c r="M54" s="61">
        <v>1.23</v>
      </c>
      <c r="N54" s="145">
        <v>15.4</v>
      </c>
      <c r="O54" s="61">
        <v>1.21</v>
      </c>
      <c r="P54" s="145">
        <v>14.2</v>
      </c>
      <c r="Q54" s="61">
        <v>1.18</v>
      </c>
      <c r="R54" s="145">
        <v>13.6</v>
      </c>
      <c r="S54" s="61">
        <v>1.1599999999999999</v>
      </c>
      <c r="T54" s="145">
        <v>13.5</v>
      </c>
      <c r="U54" s="61">
        <v>1.17</v>
      </c>
      <c r="V54" s="145">
        <v>14.1</v>
      </c>
      <c r="W54" s="61">
        <v>1.19</v>
      </c>
      <c r="X54" s="145">
        <v>14.4</v>
      </c>
      <c r="Y54" s="61">
        <v>1.19</v>
      </c>
      <c r="Z54" s="145">
        <v>14.6</v>
      </c>
      <c r="AA54" s="61">
        <v>1.18</v>
      </c>
      <c r="AB54" s="145">
        <v>14.4</v>
      </c>
      <c r="AC54" s="61">
        <v>1.2</v>
      </c>
      <c r="AD54" s="145">
        <v>13.6</v>
      </c>
      <c r="AE54" s="61">
        <v>1.22</v>
      </c>
      <c r="AF54" s="145">
        <v>14.2</v>
      </c>
      <c r="AG54" s="61">
        <v>1.26</v>
      </c>
      <c r="AH54" s="145">
        <v>13</v>
      </c>
      <c r="AI54" s="61">
        <v>1.24</v>
      </c>
      <c r="AJ54" s="145">
        <v>11.7</v>
      </c>
      <c r="AK54" s="61">
        <v>1.1599999999999999</v>
      </c>
      <c r="AL54" s="145">
        <v>9.3000000000000007</v>
      </c>
      <c r="AM54" s="61">
        <v>1.7</v>
      </c>
      <c r="AN54" s="145">
        <v>9</v>
      </c>
      <c r="AO54" s="61">
        <v>1.2</v>
      </c>
      <c r="AP54" s="145">
        <v>10.199999999999999</v>
      </c>
      <c r="AQ54" s="61">
        <v>1.1000000000000001</v>
      </c>
      <c r="AR54" s="145">
        <v>10.9</v>
      </c>
      <c r="AS54" s="61">
        <v>1.1000000000000001</v>
      </c>
      <c r="AT54" s="145">
        <v>12.5</v>
      </c>
      <c r="AU54" s="61">
        <v>0.76</v>
      </c>
      <c r="AV54" s="145">
        <v>12.7</v>
      </c>
      <c r="AW54" s="61">
        <v>0.81</v>
      </c>
      <c r="AX54" s="145">
        <v>12</v>
      </c>
      <c r="AY54" s="61">
        <v>0.8</v>
      </c>
      <c r="AZ54" s="145">
        <v>10.7</v>
      </c>
      <c r="BA54" s="61">
        <v>0.77</v>
      </c>
      <c r="BB54" s="145">
        <v>10.1</v>
      </c>
      <c r="BC54" s="61">
        <v>0.87</v>
      </c>
      <c r="BD54" s="145">
        <v>12.2</v>
      </c>
      <c r="BE54" s="61">
        <v>0.8</v>
      </c>
      <c r="BF54" s="145">
        <v>13.5</v>
      </c>
      <c r="BG54" s="61">
        <v>2.4</v>
      </c>
      <c r="BH54" s="145">
        <v>14.1</v>
      </c>
      <c r="BI54" s="260">
        <v>1.6</v>
      </c>
      <c r="BJ54" s="6">
        <v>13.6</v>
      </c>
      <c r="BK54" s="266">
        <v>1.4</v>
      </c>
      <c r="BL54" s="6">
        <v>12.5</v>
      </c>
      <c r="BM54" s="266">
        <v>1.4</v>
      </c>
      <c r="BN54" s="6">
        <v>13.3</v>
      </c>
      <c r="BO54" s="266">
        <v>1.3</v>
      </c>
    </row>
    <row r="55" spans="1:67" s="6" customFormat="1" ht="12.75" x14ac:dyDescent="0.2">
      <c r="A55" s="71" t="s">
        <v>51</v>
      </c>
      <c r="B55" s="67">
        <v>8.4</v>
      </c>
      <c r="C55" s="68">
        <v>0.83</v>
      </c>
      <c r="D55" s="151">
        <v>9.1999999999999993</v>
      </c>
      <c r="E55" s="68">
        <v>0.88</v>
      </c>
      <c r="F55" s="151">
        <v>11.8</v>
      </c>
      <c r="G55" s="68">
        <v>0.96</v>
      </c>
      <c r="H55" s="151">
        <v>12.4</v>
      </c>
      <c r="I55" s="68">
        <v>1.05</v>
      </c>
      <c r="J55" s="151">
        <v>12.4</v>
      </c>
      <c r="K55" s="68">
        <v>1.1100000000000001</v>
      </c>
      <c r="L55" s="151">
        <v>10.3</v>
      </c>
      <c r="M55" s="68">
        <v>1.0900000000000001</v>
      </c>
      <c r="N55" s="151">
        <v>9.1</v>
      </c>
      <c r="O55" s="68">
        <v>1.03</v>
      </c>
      <c r="P55" s="151">
        <v>8.4</v>
      </c>
      <c r="Q55" s="68">
        <v>1</v>
      </c>
      <c r="R55" s="151">
        <v>8.5</v>
      </c>
      <c r="S55" s="68">
        <v>1.01</v>
      </c>
      <c r="T55" s="151">
        <v>9.1999999999999993</v>
      </c>
      <c r="U55" s="68">
        <v>1.04</v>
      </c>
      <c r="V55" s="151">
        <v>10.1</v>
      </c>
      <c r="W55" s="68">
        <v>1.06</v>
      </c>
      <c r="X55" s="151">
        <v>11.2</v>
      </c>
      <c r="Y55" s="68">
        <v>1.1000000000000001</v>
      </c>
      <c r="Z55" s="151">
        <v>10.9</v>
      </c>
      <c r="AA55" s="68">
        <v>1.1000000000000001</v>
      </c>
      <c r="AB55" s="151">
        <v>10.1</v>
      </c>
      <c r="AC55" s="68">
        <v>1.06</v>
      </c>
      <c r="AD55" s="151">
        <v>8.8000000000000007</v>
      </c>
      <c r="AE55" s="68">
        <v>1.01</v>
      </c>
      <c r="AF55" s="151">
        <v>8.5</v>
      </c>
      <c r="AG55" s="68">
        <v>1.01</v>
      </c>
      <c r="AH55" s="151">
        <v>8.6</v>
      </c>
      <c r="AI55" s="68">
        <v>1.02</v>
      </c>
      <c r="AJ55" s="151">
        <v>8.5</v>
      </c>
      <c r="AK55" s="68">
        <v>1.01</v>
      </c>
      <c r="AL55" s="151">
        <v>8.8000000000000007</v>
      </c>
      <c r="AM55" s="68">
        <v>1.7</v>
      </c>
      <c r="AN55" s="151">
        <v>8.6</v>
      </c>
      <c r="AO55" s="68">
        <v>1.1000000000000001</v>
      </c>
      <c r="AP55" s="151">
        <v>8.6</v>
      </c>
      <c r="AQ55" s="68">
        <v>1</v>
      </c>
      <c r="AR55" s="151">
        <v>8.8000000000000007</v>
      </c>
      <c r="AS55" s="68">
        <v>1</v>
      </c>
      <c r="AT55" s="151">
        <v>10.199999999999999</v>
      </c>
      <c r="AU55" s="68">
        <v>0.66</v>
      </c>
      <c r="AV55" s="151">
        <v>10.8</v>
      </c>
      <c r="AW55" s="68">
        <v>0.72</v>
      </c>
      <c r="AX55" s="151">
        <v>10.9</v>
      </c>
      <c r="AY55" s="68">
        <v>0.7</v>
      </c>
      <c r="AZ55" s="151">
        <v>10.4</v>
      </c>
      <c r="BA55" s="68">
        <v>0.73</v>
      </c>
      <c r="BB55" s="151">
        <v>10.6</v>
      </c>
      <c r="BC55" s="68">
        <v>0.85</v>
      </c>
      <c r="BD55" s="151">
        <v>10.5</v>
      </c>
      <c r="BE55" s="68">
        <v>0.7</v>
      </c>
      <c r="BF55" s="151">
        <v>10.199999999999999</v>
      </c>
      <c r="BG55" s="68">
        <v>1.2</v>
      </c>
      <c r="BH55" s="151">
        <v>11.3</v>
      </c>
      <c r="BI55" s="261">
        <v>0.9</v>
      </c>
      <c r="BJ55" s="212">
        <v>11.5</v>
      </c>
      <c r="BK55" s="268">
        <v>0.7</v>
      </c>
      <c r="BL55" s="212">
        <v>11.8</v>
      </c>
      <c r="BM55" s="268">
        <v>0.7</v>
      </c>
      <c r="BN55" s="212">
        <v>11.9</v>
      </c>
      <c r="BO55" s="268">
        <v>0.8</v>
      </c>
    </row>
    <row r="56" spans="1:67" s="6" customFormat="1" ht="12.75" x14ac:dyDescent="0.2">
      <c r="A56" s="69" t="s">
        <v>9</v>
      </c>
      <c r="B56" s="60">
        <v>8.1999999999999993</v>
      </c>
      <c r="C56" s="61">
        <v>1.02</v>
      </c>
      <c r="D56" s="145">
        <v>8.3000000000000007</v>
      </c>
      <c r="E56" s="61">
        <v>1.02</v>
      </c>
      <c r="F56" s="145">
        <v>7.9</v>
      </c>
      <c r="G56" s="61">
        <v>0.99</v>
      </c>
      <c r="H56" s="145">
        <v>7.7</v>
      </c>
      <c r="I56" s="61">
        <v>1.02</v>
      </c>
      <c r="J56" s="145">
        <v>6.8</v>
      </c>
      <c r="K56" s="61">
        <v>1.05</v>
      </c>
      <c r="L56" s="145">
        <v>6.7</v>
      </c>
      <c r="M56" s="61">
        <v>1.05</v>
      </c>
      <c r="N56" s="145">
        <v>5.5</v>
      </c>
      <c r="O56" s="61">
        <v>0.96</v>
      </c>
      <c r="P56" s="145">
        <v>4.5</v>
      </c>
      <c r="Q56" s="61">
        <v>0.86</v>
      </c>
      <c r="R56" s="145">
        <v>4.3</v>
      </c>
      <c r="S56" s="61">
        <v>0.86</v>
      </c>
      <c r="T56" s="145">
        <v>5.8</v>
      </c>
      <c r="U56" s="61">
        <v>1</v>
      </c>
      <c r="V56" s="145">
        <v>8.1</v>
      </c>
      <c r="W56" s="61">
        <v>1.17</v>
      </c>
      <c r="X56" s="145">
        <v>9</v>
      </c>
      <c r="Y56" s="61">
        <v>1.23</v>
      </c>
      <c r="Z56" s="145">
        <v>9.6999999999999993</v>
      </c>
      <c r="AA56" s="61">
        <v>1.27</v>
      </c>
      <c r="AB56" s="145">
        <v>9.6999999999999993</v>
      </c>
      <c r="AC56" s="61">
        <v>1.27</v>
      </c>
      <c r="AD56" s="145">
        <v>10.7</v>
      </c>
      <c r="AE56" s="61">
        <v>1.29</v>
      </c>
      <c r="AF56" s="145">
        <v>10</v>
      </c>
      <c r="AG56" s="61">
        <v>1.23</v>
      </c>
      <c r="AH56" s="145">
        <v>9.9</v>
      </c>
      <c r="AI56" s="61">
        <v>1.21</v>
      </c>
      <c r="AJ56" s="145">
        <v>8.4</v>
      </c>
      <c r="AK56" s="61">
        <v>1.1399999999999999</v>
      </c>
      <c r="AL56" s="145">
        <v>7.6</v>
      </c>
      <c r="AM56" s="61">
        <v>1.8</v>
      </c>
      <c r="AN56" s="145">
        <v>7.4</v>
      </c>
      <c r="AO56" s="61">
        <v>1.1000000000000001</v>
      </c>
      <c r="AP56" s="145">
        <v>7.8</v>
      </c>
      <c r="AQ56" s="61">
        <v>0.9</v>
      </c>
      <c r="AR56" s="145">
        <v>7.9</v>
      </c>
      <c r="AS56" s="61">
        <v>0.9</v>
      </c>
      <c r="AT56" s="145">
        <v>8.8000000000000007</v>
      </c>
      <c r="AU56" s="61">
        <v>0.65</v>
      </c>
      <c r="AV56" s="145">
        <v>9.1999999999999993</v>
      </c>
      <c r="AW56" s="61">
        <v>0.73</v>
      </c>
      <c r="AX56" s="145">
        <v>9.1</v>
      </c>
      <c r="AY56" s="61">
        <v>0.8</v>
      </c>
      <c r="AZ56" s="145">
        <v>8.6999999999999993</v>
      </c>
      <c r="BA56" s="61">
        <v>0.75</v>
      </c>
      <c r="BB56" s="145">
        <v>8.4</v>
      </c>
      <c r="BC56" s="61">
        <v>0.87</v>
      </c>
      <c r="BD56" s="145">
        <v>8.4</v>
      </c>
      <c r="BE56" s="61">
        <v>0.7</v>
      </c>
      <c r="BF56" s="145">
        <v>8.3000000000000007</v>
      </c>
      <c r="BG56" s="61">
        <v>0.8</v>
      </c>
      <c r="BH56" s="145">
        <v>9</v>
      </c>
      <c r="BI56" s="260">
        <v>0.6</v>
      </c>
      <c r="BJ56" s="6">
        <v>9.6999999999999993</v>
      </c>
      <c r="BK56" s="266">
        <v>0.6</v>
      </c>
      <c r="BL56" s="6">
        <v>10.6</v>
      </c>
      <c r="BM56" s="266">
        <v>0.6</v>
      </c>
      <c r="BN56" s="6">
        <v>9.5</v>
      </c>
      <c r="BO56" s="266">
        <v>0.8</v>
      </c>
    </row>
    <row r="57" spans="1:67" s="6" customFormat="1" ht="12.75" x14ac:dyDescent="0.2">
      <c r="A57" s="69" t="s">
        <v>21</v>
      </c>
      <c r="B57" s="60">
        <v>14.5</v>
      </c>
      <c r="C57" s="61">
        <v>2.2000000000000002</v>
      </c>
      <c r="D57" s="145">
        <v>13.8</v>
      </c>
      <c r="E57" s="61">
        <v>2.12</v>
      </c>
      <c r="F57" s="145">
        <v>12.8</v>
      </c>
      <c r="G57" s="61">
        <v>2.0099999999999998</v>
      </c>
      <c r="H57" s="145">
        <v>12.2</v>
      </c>
      <c r="I57" s="61">
        <v>1.78</v>
      </c>
      <c r="J57" s="145">
        <v>11.3</v>
      </c>
      <c r="K57" s="61">
        <v>1.51</v>
      </c>
      <c r="L57" s="145">
        <v>11</v>
      </c>
      <c r="M57" s="61">
        <v>1.24</v>
      </c>
      <c r="N57" s="145">
        <v>11.6</v>
      </c>
      <c r="O57" s="61">
        <v>1.25</v>
      </c>
      <c r="P57" s="145">
        <v>11.8</v>
      </c>
      <c r="Q57" s="61">
        <v>1.25</v>
      </c>
      <c r="R57" s="145">
        <v>12.3</v>
      </c>
      <c r="S57" s="61">
        <v>1.26</v>
      </c>
      <c r="T57" s="145">
        <v>12.5</v>
      </c>
      <c r="U57" s="61">
        <v>1.3</v>
      </c>
      <c r="V57" s="145">
        <v>13.6</v>
      </c>
      <c r="W57" s="61">
        <v>1.34</v>
      </c>
      <c r="X57" s="145">
        <v>14.3</v>
      </c>
      <c r="Y57" s="61">
        <v>1.36</v>
      </c>
      <c r="Z57" s="145">
        <v>12.8</v>
      </c>
      <c r="AA57" s="61">
        <v>1.3</v>
      </c>
      <c r="AB57" s="145">
        <v>12</v>
      </c>
      <c r="AC57" s="61">
        <v>1.27</v>
      </c>
      <c r="AD57" s="145">
        <v>10.6</v>
      </c>
      <c r="AE57" s="61">
        <v>1.25</v>
      </c>
      <c r="AF57" s="145">
        <v>10.9</v>
      </c>
      <c r="AG57" s="61">
        <v>1.28</v>
      </c>
      <c r="AH57" s="145">
        <v>10.6</v>
      </c>
      <c r="AI57" s="61">
        <v>1.25</v>
      </c>
      <c r="AJ57" s="145">
        <v>10.4</v>
      </c>
      <c r="AK57" s="61">
        <v>1.23</v>
      </c>
      <c r="AL57" s="145">
        <v>9.8000000000000007</v>
      </c>
      <c r="AM57" s="61">
        <v>2</v>
      </c>
      <c r="AN57" s="145">
        <v>10.3</v>
      </c>
      <c r="AO57" s="61">
        <v>1.3</v>
      </c>
      <c r="AP57" s="145">
        <v>11.3</v>
      </c>
      <c r="AQ57" s="61">
        <v>1.1000000000000001</v>
      </c>
      <c r="AR57" s="145">
        <v>11.8</v>
      </c>
      <c r="AS57" s="61">
        <v>1.1000000000000001</v>
      </c>
      <c r="AT57" s="145">
        <v>12.2</v>
      </c>
      <c r="AU57" s="61">
        <v>0.77</v>
      </c>
      <c r="AV57" s="145">
        <v>11.9</v>
      </c>
      <c r="AW57" s="61">
        <v>0.87</v>
      </c>
      <c r="AX57" s="145">
        <v>11.5</v>
      </c>
      <c r="AY57" s="61">
        <v>0.9</v>
      </c>
      <c r="AZ57" s="145">
        <v>11.2</v>
      </c>
      <c r="BA57" s="61">
        <v>0.91</v>
      </c>
      <c r="BB57" s="145">
        <v>10.5</v>
      </c>
      <c r="BC57" s="61">
        <v>1.04</v>
      </c>
      <c r="BD57" s="145">
        <v>11.4</v>
      </c>
      <c r="BE57" s="61">
        <v>0.9</v>
      </c>
      <c r="BF57" s="145">
        <v>12</v>
      </c>
      <c r="BG57" s="61">
        <v>1.3</v>
      </c>
      <c r="BH57" s="145">
        <v>12.5</v>
      </c>
      <c r="BI57" s="260">
        <v>0.8</v>
      </c>
      <c r="BJ57" s="274">
        <v>13</v>
      </c>
      <c r="BK57" s="266">
        <v>0.8</v>
      </c>
      <c r="BL57" s="6">
        <v>12.8</v>
      </c>
      <c r="BM57" s="266">
        <v>0.7</v>
      </c>
      <c r="BN57" s="6">
        <v>12.8</v>
      </c>
      <c r="BO57" s="266">
        <v>1</v>
      </c>
    </row>
    <row r="58" spans="1:67" s="6" customFormat="1" ht="12.75" x14ac:dyDescent="0.2">
      <c r="A58" s="69" t="s">
        <v>23</v>
      </c>
      <c r="B58" s="60">
        <v>9.4</v>
      </c>
      <c r="C58" s="61">
        <v>0.8</v>
      </c>
      <c r="D58" s="145">
        <v>8.8000000000000007</v>
      </c>
      <c r="E58" s="61">
        <v>0.78</v>
      </c>
      <c r="F58" s="145">
        <v>8.8000000000000007</v>
      </c>
      <c r="G58" s="61">
        <v>0.74</v>
      </c>
      <c r="H58" s="145">
        <v>8.5</v>
      </c>
      <c r="I58" s="61">
        <v>0.68</v>
      </c>
      <c r="J58" s="145">
        <v>9</v>
      </c>
      <c r="K58" s="61">
        <v>0.63</v>
      </c>
      <c r="L58" s="145">
        <v>8.8000000000000007</v>
      </c>
      <c r="M58" s="61">
        <v>0.56999999999999995</v>
      </c>
      <c r="N58" s="145">
        <v>8.6</v>
      </c>
      <c r="O58" s="61">
        <v>0.56999999999999995</v>
      </c>
      <c r="P58" s="145">
        <v>8.5</v>
      </c>
      <c r="Q58" s="61">
        <v>0.56999999999999995</v>
      </c>
      <c r="R58" s="145">
        <v>9.3000000000000007</v>
      </c>
      <c r="S58" s="61">
        <v>0.6</v>
      </c>
      <c r="T58" s="145">
        <v>10.199999999999999</v>
      </c>
      <c r="U58" s="61">
        <v>0.62</v>
      </c>
      <c r="V58" s="145">
        <v>10.7</v>
      </c>
      <c r="W58" s="61">
        <v>0.64</v>
      </c>
      <c r="X58" s="145">
        <v>10.6</v>
      </c>
      <c r="Y58" s="61">
        <v>0.63</v>
      </c>
      <c r="Z58" s="145">
        <v>10.199999999999999</v>
      </c>
      <c r="AA58" s="61">
        <v>0.62</v>
      </c>
      <c r="AB58" s="145">
        <v>10.5</v>
      </c>
      <c r="AC58" s="61">
        <v>0.69</v>
      </c>
      <c r="AD58" s="145">
        <v>10.3</v>
      </c>
      <c r="AE58" s="61">
        <v>0.77</v>
      </c>
      <c r="AF58" s="145">
        <v>11.1</v>
      </c>
      <c r="AG58" s="61">
        <v>0.85</v>
      </c>
      <c r="AH58" s="145">
        <v>10.3</v>
      </c>
      <c r="AI58" s="61">
        <v>0.83</v>
      </c>
      <c r="AJ58" s="145">
        <v>10.9</v>
      </c>
      <c r="AK58" s="61">
        <v>0.83</v>
      </c>
      <c r="AL58" s="145">
        <v>10.199999999999999</v>
      </c>
      <c r="AM58" s="61">
        <v>1.3</v>
      </c>
      <c r="AN58" s="145">
        <v>10.199999999999999</v>
      </c>
      <c r="AO58" s="61">
        <v>1.1000000000000001</v>
      </c>
      <c r="AP58" s="145">
        <v>9.6</v>
      </c>
      <c r="AQ58" s="61">
        <v>1</v>
      </c>
      <c r="AR58" s="145">
        <v>9.6999999999999993</v>
      </c>
      <c r="AS58" s="61">
        <v>1</v>
      </c>
      <c r="AT58" s="145">
        <v>9.8000000000000007</v>
      </c>
      <c r="AU58" s="61">
        <v>0.61</v>
      </c>
      <c r="AV58" s="145">
        <v>9.9</v>
      </c>
      <c r="AW58" s="61">
        <v>0.63</v>
      </c>
      <c r="AX58" s="145">
        <v>10.5</v>
      </c>
      <c r="AY58" s="61">
        <v>0.7</v>
      </c>
      <c r="AZ58" s="145">
        <v>11.1</v>
      </c>
      <c r="BA58" s="61">
        <v>0.68</v>
      </c>
      <c r="BB58" s="145">
        <v>11.6</v>
      </c>
      <c r="BC58" s="61">
        <v>0.81</v>
      </c>
      <c r="BD58" s="145">
        <v>11.1</v>
      </c>
      <c r="BE58" s="61">
        <v>0.7</v>
      </c>
      <c r="BF58" s="145">
        <v>10.9</v>
      </c>
      <c r="BG58" s="61">
        <v>1.3</v>
      </c>
      <c r="BH58" s="145">
        <v>10.8</v>
      </c>
      <c r="BI58" s="260">
        <v>0.7</v>
      </c>
      <c r="BJ58" s="6">
        <v>10.9</v>
      </c>
      <c r="BK58" s="266">
        <v>0.7</v>
      </c>
      <c r="BL58" s="6">
        <v>11.3</v>
      </c>
      <c r="BM58" s="266">
        <v>0.6</v>
      </c>
      <c r="BN58" s="6">
        <v>12.4</v>
      </c>
      <c r="BO58" s="266">
        <v>1</v>
      </c>
    </row>
    <row r="59" spans="1:67" s="6" customFormat="1" ht="12.75" x14ac:dyDescent="0.2">
      <c r="A59" s="69" t="s">
        <v>31</v>
      </c>
      <c r="B59" s="60">
        <v>8.1</v>
      </c>
      <c r="C59" s="61">
        <v>1.84</v>
      </c>
      <c r="D59" s="145">
        <v>8.4</v>
      </c>
      <c r="E59" s="61">
        <v>1.89</v>
      </c>
      <c r="F59" s="145">
        <v>8</v>
      </c>
      <c r="G59" s="61">
        <v>1.83</v>
      </c>
      <c r="H59" s="145">
        <v>6.7</v>
      </c>
      <c r="I59" s="61">
        <v>1.53</v>
      </c>
      <c r="J59" s="145">
        <v>5.3</v>
      </c>
      <c r="K59" s="61">
        <v>1.21</v>
      </c>
      <c r="L59" s="145">
        <v>4.7</v>
      </c>
      <c r="M59" s="61">
        <v>0.92</v>
      </c>
      <c r="N59" s="145">
        <v>5</v>
      </c>
      <c r="O59" s="61">
        <v>0.93</v>
      </c>
      <c r="P59" s="145">
        <v>6.4</v>
      </c>
      <c r="Q59" s="61">
        <v>1.05</v>
      </c>
      <c r="R59" s="145">
        <v>6.9</v>
      </c>
      <c r="S59" s="61">
        <v>1.1000000000000001</v>
      </c>
      <c r="T59" s="145">
        <v>7.1</v>
      </c>
      <c r="U59" s="61">
        <v>1.1100000000000001</v>
      </c>
      <c r="V59" s="145">
        <v>7.4</v>
      </c>
      <c r="W59" s="61">
        <v>1.1299999999999999</v>
      </c>
      <c r="X59" s="145">
        <v>8.6</v>
      </c>
      <c r="Y59" s="61">
        <v>1.21</v>
      </c>
      <c r="Z59" s="145">
        <v>8.8000000000000007</v>
      </c>
      <c r="AA59" s="61">
        <v>1.22</v>
      </c>
      <c r="AB59" s="145">
        <v>7.6</v>
      </c>
      <c r="AC59" s="61">
        <v>1.1399999999999999</v>
      </c>
      <c r="AD59" s="145">
        <v>6.5</v>
      </c>
      <c r="AE59" s="61">
        <v>1.05</v>
      </c>
      <c r="AF59" s="145">
        <v>6.9</v>
      </c>
      <c r="AG59" s="61">
        <v>1.07</v>
      </c>
      <c r="AH59" s="145">
        <v>8.4</v>
      </c>
      <c r="AI59" s="61">
        <v>1.17</v>
      </c>
      <c r="AJ59" s="145">
        <v>8.9</v>
      </c>
      <c r="AK59" s="61">
        <v>1.19</v>
      </c>
      <c r="AL59" s="145">
        <v>7.4</v>
      </c>
      <c r="AM59" s="61">
        <v>1.8</v>
      </c>
      <c r="AN59" s="145">
        <v>6.2</v>
      </c>
      <c r="AO59" s="61">
        <v>1.1000000000000001</v>
      </c>
      <c r="AP59" s="145">
        <v>5.6</v>
      </c>
      <c r="AQ59" s="61">
        <v>0.8</v>
      </c>
      <c r="AR59" s="145">
        <v>6</v>
      </c>
      <c r="AS59" s="61">
        <v>0.8</v>
      </c>
      <c r="AT59" s="145">
        <v>5.7</v>
      </c>
      <c r="AU59" s="61">
        <v>0.55000000000000004</v>
      </c>
      <c r="AV59" s="145">
        <v>5.6</v>
      </c>
      <c r="AW59" s="61">
        <v>0.59</v>
      </c>
      <c r="AX59" s="145">
        <v>5.5</v>
      </c>
      <c r="AY59" s="61">
        <v>0.6</v>
      </c>
      <c r="AZ59" s="145">
        <v>5.6</v>
      </c>
      <c r="BA59" s="61">
        <v>0.62</v>
      </c>
      <c r="BB59" s="145">
        <v>5.6</v>
      </c>
      <c r="BC59" s="61">
        <v>0.72</v>
      </c>
      <c r="BD59" s="145">
        <v>6.9</v>
      </c>
      <c r="BE59" s="61">
        <v>0.7</v>
      </c>
      <c r="BF59" s="145">
        <v>7.1</v>
      </c>
      <c r="BG59" s="61">
        <v>0.8</v>
      </c>
      <c r="BH59" s="145">
        <v>7.3</v>
      </c>
      <c r="BI59" s="260">
        <v>0.6</v>
      </c>
      <c r="BJ59" s="6">
        <v>7.4</v>
      </c>
      <c r="BK59" s="266">
        <v>0.5</v>
      </c>
      <c r="BL59" s="6">
        <v>8.3000000000000007</v>
      </c>
      <c r="BM59" s="266">
        <v>0.5</v>
      </c>
      <c r="BN59" s="6">
        <v>6.6</v>
      </c>
      <c r="BO59" s="266">
        <v>0.6</v>
      </c>
    </row>
    <row r="60" spans="1:67" s="6" customFormat="1" ht="11.25" customHeight="1" x14ac:dyDescent="0.2">
      <c r="A60" s="69" t="s">
        <v>32</v>
      </c>
      <c r="B60" s="60">
        <v>10.3</v>
      </c>
      <c r="C60" s="61">
        <v>0.73</v>
      </c>
      <c r="D60" s="145">
        <v>11</v>
      </c>
      <c r="E60" s="61">
        <v>0.76</v>
      </c>
      <c r="F60" s="145">
        <v>11</v>
      </c>
      <c r="G60" s="61">
        <v>0.74</v>
      </c>
      <c r="H60" s="145">
        <v>9.6999999999999993</v>
      </c>
      <c r="I60" s="61">
        <v>0.67</v>
      </c>
      <c r="J60" s="145">
        <v>8.9</v>
      </c>
      <c r="K60" s="61">
        <v>0.69</v>
      </c>
      <c r="L60" s="145">
        <v>8.4</v>
      </c>
      <c r="M60" s="61">
        <v>0.67</v>
      </c>
      <c r="N60" s="145">
        <v>7.7</v>
      </c>
      <c r="O60" s="61">
        <v>0.63</v>
      </c>
      <c r="P60" s="145">
        <v>7.6</v>
      </c>
      <c r="Q60" s="61">
        <v>0.53</v>
      </c>
      <c r="R60" s="145">
        <v>7.9</v>
      </c>
      <c r="S60" s="61">
        <v>0.54</v>
      </c>
      <c r="T60" s="145">
        <v>9</v>
      </c>
      <c r="U60" s="61">
        <v>0.56999999999999995</v>
      </c>
      <c r="V60" s="145">
        <v>9.6999999999999993</v>
      </c>
      <c r="W60" s="61">
        <v>0.59</v>
      </c>
      <c r="X60" s="145">
        <v>10.3</v>
      </c>
      <c r="Y60" s="61">
        <v>0.6</v>
      </c>
      <c r="Z60" s="145">
        <v>10.1</v>
      </c>
      <c r="AA60" s="61">
        <v>0.6</v>
      </c>
      <c r="AB60" s="145">
        <v>9.3000000000000007</v>
      </c>
      <c r="AC60" s="61">
        <v>0.61</v>
      </c>
      <c r="AD60" s="145">
        <v>8.8000000000000007</v>
      </c>
      <c r="AE60" s="61">
        <v>0.64</v>
      </c>
      <c r="AF60" s="145">
        <v>8.8000000000000007</v>
      </c>
      <c r="AG60" s="61">
        <v>0.68</v>
      </c>
      <c r="AH60" s="145">
        <v>9</v>
      </c>
      <c r="AI60" s="61">
        <v>0.69</v>
      </c>
      <c r="AJ60" s="145">
        <v>8.5</v>
      </c>
      <c r="AK60" s="61">
        <v>0.66</v>
      </c>
      <c r="AL60" s="145">
        <v>8.1</v>
      </c>
      <c r="AM60" s="61">
        <v>1.1000000000000001</v>
      </c>
      <c r="AN60" s="145">
        <v>7.7</v>
      </c>
      <c r="AO60" s="61">
        <v>0.8</v>
      </c>
      <c r="AP60" s="145">
        <v>7.8</v>
      </c>
      <c r="AQ60" s="61">
        <v>0.8</v>
      </c>
      <c r="AR60" s="145">
        <v>8.1999999999999993</v>
      </c>
      <c r="AS60" s="61">
        <v>0.8</v>
      </c>
      <c r="AT60" s="145">
        <v>8.1999999999999993</v>
      </c>
      <c r="AU60" s="61">
        <v>0.48</v>
      </c>
      <c r="AV60" s="145">
        <v>7.8</v>
      </c>
      <c r="AW60" s="61">
        <v>0.5</v>
      </c>
      <c r="AX60" s="145">
        <v>7.9</v>
      </c>
      <c r="AY60" s="61">
        <v>0.5</v>
      </c>
      <c r="AZ60" s="145">
        <v>8.1</v>
      </c>
      <c r="BA60" s="61">
        <v>0.52</v>
      </c>
      <c r="BB60" s="145">
        <v>8.6999999999999993</v>
      </c>
      <c r="BC60" s="61">
        <v>0.63</v>
      </c>
      <c r="BD60" s="145">
        <v>9.1</v>
      </c>
      <c r="BE60" s="61">
        <v>0.6</v>
      </c>
      <c r="BF60" s="145">
        <v>9.8000000000000007</v>
      </c>
      <c r="BG60" s="61">
        <v>1.1000000000000001</v>
      </c>
      <c r="BH60" s="145">
        <v>10.6</v>
      </c>
      <c r="BI60" s="260">
        <v>0.7</v>
      </c>
      <c r="BJ60" s="6">
        <v>10.6</v>
      </c>
      <c r="BK60" s="266">
        <v>0.7</v>
      </c>
      <c r="BL60" s="6">
        <v>10.6</v>
      </c>
      <c r="BM60" s="266">
        <v>0.6</v>
      </c>
      <c r="BN60" s="6">
        <v>10.8</v>
      </c>
      <c r="BO60" s="266">
        <v>0.7</v>
      </c>
    </row>
    <row r="61" spans="1:67" s="6" customFormat="1" ht="11.25" customHeight="1" x14ac:dyDescent="0.2">
      <c r="A61" s="69" t="s">
        <v>34</v>
      </c>
      <c r="B61" s="60">
        <v>14.2</v>
      </c>
      <c r="C61" s="61">
        <v>0.53</v>
      </c>
      <c r="D61" s="145">
        <v>14.9</v>
      </c>
      <c r="E61" s="61">
        <v>0.56000000000000005</v>
      </c>
      <c r="F61" s="145">
        <v>15.5</v>
      </c>
      <c r="G61" s="61">
        <v>0.57999999999999996</v>
      </c>
      <c r="H61" s="145">
        <v>15.8</v>
      </c>
      <c r="I61" s="61">
        <v>0.56000000000000005</v>
      </c>
      <c r="J61" s="145">
        <v>14.9</v>
      </c>
      <c r="K61" s="61">
        <v>0.54</v>
      </c>
      <c r="L61" s="145">
        <v>14.4</v>
      </c>
      <c r="M61" s="61">
        <v>0.52</v>
      </c>
      <c r="N61" s="145">
        <v>13.6</v>
      </c>
      <c r="O61" s="61">
        <v>0.56000000000000005</v>
      </c>
      <c r="P61" s="145">
        <v>13.4</v>
      </c>
      <c r="Q61" s="61">
        <v>0.56999999999999995</v>
      </c>
      <c r="R61" s="145">
        <v>13.4</v>
      </c>
      <c r="S61" s="61">
        <v>0.55000000000000004</v>
      </c>
      <c r="T61" s="145">
        <v>14</v>
      </c>
      <c r="U61" s="61">
        <v>0.52</v>
      </c>
      <c r="V61" s="145">
        <v>15.1</v>
      </c>
      <c r="W61" s="61">
        <v>0.54</v>
      </c>
      <c r="X61" s="145">
        <v>15.8</v>
      </c>
      <c r="Y61" s="61">
        <v>0.55000000000000004</v>
      </c>
      <c r="Z61" s="145">
        <v>16.399999999999999</v>
      </c>
      <c r="AA61" s="61">
        <v>0.56000000000000005</v>
      </c>
      <c r="AB61" s="145">
        <v>16.600000000000001</v>
      </c>
      <c r="AC61" s="61">
        <v>0.57999999999999996</v>
      </c>
      <c r="AD61" s="145">
        <v>16.7</v>
      </c>
      <c r="AE61" s="61">
        <v>0.6</v>
      </c>
      <c r="AF61" s="145">
        <v>16.600000000000001</v>
      </c>
      <c r="AG61" s="61">
        <v>0.61</v>
      </c>
      <c r="AH61" s="145">
        <v>16.600000000000001</v>
      </c>
      <c r="AI61" s="61">
        <v>0.61</v>
      </c>
      <c r="AJ61" s="145">
        <v>15.7</v>
      </c>
      <c r="AK61" s="61">
        <v>0.6</v>
      </c>
      <c r="AL61" s="145">
        <v>14.7</v>
      </c>
      <c r="AM61" s="61">
        <v>1</v>
      </c>
      <c r="AN61" s="145">
        <v>14.1</v>
      </c>
      <c r="AO61" s="61">
        <v>0.8</v>
      </c>
      <c r="AP61" s="145">
        <v>14</v>
      </c>
      <c r="AQ61" s="61">
        <v>0.7</v>
      </c>
      <c r="AR61" s="145">
        <v>14.2</v>
      </c>
      <c r="AS61" s="61">
        <v>0.7</v>
      </c>
      <c r="AT61" s="145">
        <v>14.4</v>
      </c>
      <c r="AU61" s="61">
        <v>0.43</v>
      </c>
      <c r="AV61" s="145">
        <v>14.6</v>
      </c>
      <c r="AW61" s="61">
        <v>0.46</v>
      </c>
      <c r="AX61" s="145">
        <v>14.5</v>
      </c>
      <c r="AY61" s="61">
        <v>0.5</v>
      </c>
      <c r="AZ61" s="145">
        <v>14.4</v>
      </c>
      <c r="BA61" s="61">
        <v>0.46</v>
      </c>
      <c r="BB61" s="145">
        <v>14.3</v>
      </c>
      <c r="BC61" s="61">
        <v>0.54</v>
      </c>
      <c r="BD61" s="145">
        <v>14.8</v>
      </c>
      <c r="BE61" s="61">
        <v>0.5</v>
      </c>
      <c r="BF61" s="145">
        <v>15.3</v>
      </c>
      <c r="BG61" s="61">
        <v>0.9</v>
      </c>
      <c r="BH61" s="145">
        <v>15.9</v>
      </c>
      <c r="BI61" s="260">
        <v>0.6</v>
      </c>
      <c r="BJ61" s="6">
        <v>16.399999999999999</v>
      </c>
      <c r="BK61" s="266">
        <v>0.5</v>
      </c>
      <c r="BL61" s="6">
        <v>15.9</v>
      </c>
      <c r="BM61" s="266">
        <v>0.4</v>
      </c>
      <c r="BN61" s="6">
        <v>15.2</v>
      </c>
      <c r="BO61" s="266">
        <v>0.6</v>
      </c>
    </row>
    <row r="62" spans="1:67" s="5" customFormat="1" ht="11.25" customHeight="1" x14ac:dyDescent="0.2">
      <c r="A62" s="69" t="s">
        <v>40</v>
      </c>
      <c r="B62" s="60">
        <v>11.4</v>
      </c>
      <c r="C62" s="61">
        <v>0.61</v>
      </c>
      <c r="D62" s="145">
        <v>13.3</v>
      </c>
      <c r="E62" s="61">
        <v>0.64</v>
      </c>
      <c r="F62" s="145">
        <v>14.5</v>
      </c>
      <c r="G62" s="61">
        <v>0.65</v>
      </c>
      <c r="H62" s="145">
        <v>13.6</v>
      </c>
      <c r="I62" s="61">
        <v>0.63</v>
      </c>
      <c r="J62" s="145">
        <v>11.8</v>
      </c>
      <c r="K62" s="61">
        <v>0.61</v>
      </c>
      <c r="L62" s="145">
        <v>10.3</v>
      </c>
      <c r="M62" s="61">
        <v>0.59</v>
      </c>
      <c r="N62" s="145">
        <v>10.199999999999999</v>
      </c>
      <c r="O62" s="61">
        <v>0.59</v>
      </c>
      <c r="P62" s="145">
        <v>10.4</v>
      </c>
      <c r="Q62" s="61">
        <v>0.59</v>
      </c>
      <c r="R62" s="145">
        <v>10.5</v>
      </c>
      <c r="S62" s="61">
        <v>0.59</v>
      </c>
      <c r="T62" s="145">
        <v>10.8</v>
      </c>
      <c r="U62" s="61">
        <v>0.6</v>
      </c>
      <c r="V62" s="145">
        <v>11.3</v>
      </c>
      <c r="W62" s="61">
        <v>0.61</v>
      </c>
      <c r="X62" s="145">
        <v>12</v>
      </c>
      <c r="Y62" s="61">
        <v>0.63</v>
      </c>
      <c r="Z62" s="145">
        <v>12.5</v>
      </c>
      <c r="AA62" s="61">
        <v>0.64</v>
      </c>
      <c r="AB62" s="145">
        <v>12.6</v>
      </c>
      <c r="AC62" s="61">
        <v>0.66</v>
      </c>
      <c r="AD62" s="145">
        <v>12.1</v>
      </c>
      <c r="AE62" s="61">
        <v>0.67</v>
      </c>
      <c r="AF62" s="145">
        <v>11.7</v>
      </c>
      <c r="AG62" s="61">
        <v>0.68</v>
      </c>
      <c r="AH62" s="145">
        <v>11.3</v>
      </c>
      <c r="AI62" s="61">
        <v>0.67</v>
      </c>
      <c r="AJ62" s="145">
        <v>10.6</v>
      </c>
      <c r="AK62" s="61">
        <v>0.65</v>
      </c>
      <c r="AL62" s="145">
        <v>9.9</v>
      </c>
      <c r="AM62" s="61">
        <v>1</v>
      </c>
      <c r="AN62" s="145">
        <v>9.1999999999999993</v>
      </c>
      <c r="AO62" s="61">
        <v>0.8</v>
      </c>
      <c r="AP62" s="145">
        <v>9.1999999999999993</v>
      </c>
      <c r="AQ62" s="61">
        <v>0.7</v>
      </c>
      <c r="AR62" s="145">
        <v>9.9</v>
      </c>
      <c r="AS62" s="61">
        <v>0.7</v>
      </c>
      <c r="AT62" s="145">
        <v>10.4</v>
      </c>
      <c r="AU62" s="61">
        <v>0.47</v>
      </c>
      <c r="AV62" s="145">
        <v>11</v>
      </c>
      <c r="AW62" s="61">
        <v>0.49</v>
      </c>
      <c r="AX62" s="145">
        <v>11.3</v>
      </c>
      <c r="AY62" s="61">
        <v>0.5</v>
      </c>
      <c r="AZ62" s="145">
        <v>11</v>
      </c>
      <c r="BA62" s="61">
        <v>0.49</v>
      </c>
      <c r="BB62" s="145">
        <v>10.8</v>
      </c>
      <c r="BC62" s="61">
        <v>0.56999999999999995</v>
      </c>
      <c r="BD62" s="145">
        <v>10.8</v>
      </c>
      <c r="BE62" s="61">
        <v>0.5</v>
      </c>
      <c r="BF62" s="145">
        <v>11.4</v>
      </c>
      <c r="BG62" s="61">
        <v>0.8</v>
      </c>
      <c r="BH62" s="145">
        <v>12</v>
      </c>
      <c r="BI62" s="260">
        <v>0.5</v>
      </c>
      <c r="BJ62" s="6">
        <v>12.9</v>
      </c>
      <c r="BK62" s="266">
        <v>0.6</v>
      </c>
      <c r="BL62" s="6">
        <v>13</v>
      </c>
      <c r="BM62" s="266">
        <v>0.6</v>
      </c>
      <c r="BN62" s="6">
        <v>12</v>
      </c>
      <c r="BO62" s="266">
        <v>0.6</v>
      </c>
    </row>
    <row r="63" spans="1:67" s="5" customFormat="1" ht="12.75" x14ac:dyDescent="0.2">
      <c r="A63" s="69" t="s">
        <v>41</v>
      </c>
      <c r="B63" s="60">
        <v>11.7</v>
      </c>
      <c r="C63" s="61">
        <v>2.19</v>
      </c>
      <c r="D63" s="145">
        <v>13.1</v>
      </c>
      <c r="E63" s="61">
        <v>2.2599999999999998</v>
      </c>
      <c r="F63" s="145">
        <v>13.4</v>
      </c>
      <c r="G63" s="61">
        <v>2.2599999999999998</v>
      </c>
      <c r="H63" s="145">
        <v>12</v>
      </c>
      <c r="I63" s="61">
        <v>1.97</v>
      </c>
      <c r="J63" s="145">
        <v>10.3</v>
      </c>
      <c r="K63" s="61">
        <v>1.57</v>
      </c>
      <c r="L63" s="145">
        <v>8.6999999999999993</v>
      </c>
      <c r="M63" s="61">
        <v>1.19</v>
      </c>
      <c r="N63" s="145">
        <v>9</v>
      </c>
      <c r="O63" s="61">
        <v>1.19</v>
      </c>
      <c r="P63" s="145">
        <v>8.1999999999999993</v>
      </c>
      <c r="Q63" s="61">
        <v>1.1599999999999999</v>
      </c>
      <c r="R63" s="145">
        <v>8</v>
      </c>
      <c r="S63" s="61">
        <v>1.1399999999999999</v>
      </c>
      <c r="T63" s="145">
        <v>8.1999999999999993</v>
      </c>
      <c r="U63" s="61">
        <v>1.18</v>
      </c>
      <c r="V63" s="145">
        <v>10.1</v>
      </c>
      <c r="W63" s="61">
        <v>1.3</v>
      </c>
      <c r="X63" s="145">
        <v>11.3</v>
      </c>
      <c r="Y63" s="61">
        <v>1.37</v>
      </c>
      <c r="Z63" s="145">
        <v>11.3</v>
      </c>
      <c r="AA63" s="61">
        <v>1.35</v>
      </c>
      <c r="AB63" s="145">
        <v>10.7</v>
      </c>
      <c r="AC63" s="61">
        <v>1.31</v>
      </c>
      <c r="AD63" s="145">
        <v>10.6</v>
      </c>
      <c r="AE63" s="61">
        <v>1.3</v>
      </c>
      <c r="AF63" s="145">
        <v>11.5</v>
      </c>
      <c r="AG63" s="61">
        <v>1.33</v>
      </c>
      <c r="AH63" s="145">
        <v>11.8</v>
      </c>
      <c r="AI63" s="61">
        <v>1.35</v>
      </c>
      <c r="AJ63" s="145">
        <v>11.4</v>
      </c>
      <c r="AK63" s="61">
        <v>1.32</v>
      </c>
      <c r="AL63" s="145">
        <v>10</v>
      </c>
      <c r="AM63" s="61">
        <v>2.1</v>
      </c>
      <c r="AN63" s="145">
        <v>10</v>
      </c>
      <c r="AO63" s="61">
        <v>1.3</v>
      </c>
      <c r="AP63" s="145">
        <v>10.3</v>
      </c>
      <c r="AQ63" s="61">
        <v>1</v>
      </c>
      <c r="AR63" s="145">
        <v>10.7</v>
      </c>
      <c r="AS63" s="61">
        <v>1.1000000000000001</v>
      </c>
      <c r="AT63" s="145">
        <v>11.3</v>
      </c>
      <c r="AU63" s="61">
        <v>0.76</v>
      </c>
      <c r="AV63" s="145">
        <v>11.7</v>
      </c>
      <c r="AW63" s="61">
        <v>0.84</v>
      </c>
      <c r="AX63" s="145">
        <v>11.3</v>
      </c>
      <c r="AY63" s="61">
        <v>0.9</v>
      </c>
      <c r="AZ63" s="145">
        <v>10.7</v>
      </c>
      <c r="BA63" s="61">
        <v>0.87</v>
      </c>
      <c r="BB63" s="145">
        <v>10</v>
      </c>
      <c r="BC63" s="61">
        <v>0.99</v>
      </c>
      <c r="BD63" s="145">
        <v>11.7</v>
      </c>
      <c r="BE63" s="61">
        <v>0.9</v>
      </c>
      <c r="BF63" s="145">
        <v>13.1</v>
      </c>
      <c r="BG63" s="61">
        <v>1.2</v>
      </c>
      <c r="BH63" s="145">
        <v>13.5</v>
      </c>
      <c r="BI63" s="260">
        <v>0.7</v>
      </c>
      <c r="BJ63" s="6">
        <v>13.7</v>
      </c>
      <c r="BK63" s="266">
        <v>0.8</v>
      </c>
      <c r="BL63" s="6">
        <v>13.5</v>
      </c>
      <c r="BM63" s="266">
        <v>0.7</v>
      </c>
      <c r="BN63" s="6">
        <v>10.8</v>
      </c>
      <c r="BO63" s="266">
        <v>1</v>
      </c>
    </row>
    <row r="64" spans="1:67" s="5" customFormat="1" ht="12.75" x14ac:dyDescent="0.2">
      <c r="A64" s="71" t="s">
        <v>47</v>
      </c>
      <c r="B64" s="67">
        <v>12.1</v>
      </c>
      <c r="C64" s="68">
        <v>2.97</v>
      </c>
      <c r="D64" s="151">
        <v>13.4</v>
      </c>
      <c r="E64" s="68">
        <v>3.07</v>
      </c>
      <c r="F64" s="151">
        <v>13.4</v>
      </c>
      <c r="G64" s="68">
        <v>3.06</v>
      </c>
      <c r="H64" s="151">
        <v>12.1</v>
      </c>
      <c r="I64" s="68">
        <v>2.57</v>
      </c>
      <c r="J64" s="151">
        <v>10.6</v>
      </c>
      <c r="K64" s="68">
        <v>1.88</v>
      </c>
      <c r="L64" s="151">
        <v>9.6999999999999993</v>
      </c>
      <c r="M64" s="68">
        <v>1.27</v>
      </c>
      <c r="N64" s="151">
        <v>9.5</v>
      </c>
      <c r="O64" s="68">
        <v>1.24</v>
      </c>
      <c r="P64" s="151">
        <v>8.5</v>
      </c>
      <c r="Q64" s="68">
        <v>1.18</v>
      </c>
      <c r="R64" s="151">
        <v>9</v>
      </c>
      <c r="S64" s="68">
        <v>1.21</v>
      </c>
      <c r="T64" s="151">
        <v>10.5</v>
      </c>
      <c r="U64" s="68">
        <v>1.3</v>
      </c>
      <c r="V64" s="151">
        <v>11.3</v>
      </c>
      <c r="W64" s="68">
        <v>1.33</v>
      </c>
      <c r="X64" s="151">
        <v>11</v>
      </c>
      <c r="Y64" s="68">
        <v>1.3</v>
      </c>
      <c r="Z64" s="151">
        <v>9.4</v>
      </c>
      <c r="AA64" s="68">
        <v>1.21</v>
      </c>
      <c r="AB64" s="151">
        <v>9.3000000000000007</v>
      </c>
      <c r="AC64" s="68">
        <v>1.19</v>
      </c>
      <c r="AD64" s="151">
        <v>10.199999999999999</v>
      </c>
      <c r="AE64" s="68">
        <v>1.24</v>
      </c>
      <c r="AF64" s="151">
        <v>10.7</v>
      </c>
      <c r="AG64" s="68">
        <v>1.28</v>
      </c>
      <c r="AH64" s="151">
        <v>10.6</v>
      </c>
      <c r="AI64" s="68">
        <v>1.26</v>
      </c>
      <c r="AJ64" s="151">
        <v>9.6</v>
      </c>
      <c r="AK64" s="68">
        <v>1.21</v>
      </c>
      <c r="AL64" s="151">
        <v>10.1</v>
      </c>
      <c r="AM64" s="68">
        <v>2</v>
      </c>
      <c r="AN64" s="151">
        <v>9.8000000000000007</v>
      </c>
      <c r="AO64" s="68">
        <v>1.3</v>
      </c>
      <c r="AP64" s="151">
        <v>9.9</v>
      </c>
      <c r="AQ64" s="68">
        <v>1.1000000000000001</v>
      </c>
      <c r="AR64" s="151">
        <v>9.4</v>
      </c>
      <c r="AS64" s="68">
        <v>1.1000000000000001</v>
      </c>
      <c r="AT64" s="151">
        <v>8.8000000000000007</v>
      </c>
      <c r="AU64" s="68">
        <v>0.69</v>
      </c>
      <c r="AV64" s="151">
        <v>8</v>
      </c>
      <c r="AW64" s="68">
        <v>0.73</v>
      </c>
      <c r="AX64" s="151">
        <v>7.7</v>
      </c>
      <c r="AY64" s="68">
        <v>0.8</v>
      </c>
      <c r="AZ64" s="151">
        <v>8.4</v>
      </c>
      <c r="BA64" s="68">
        <v>0.79</v>
      </c>
      <c r="BB64" s="151">
        <v>8.8000000000000007</v>
      </c>
      <c r="BC64" s="68">
        <v>0.95</v>
      </c>
      <c r="BD64" s="151">
        <v>9.4</v>
      </c>
      <c r="BE64" s="68">
        <v>0.8</v>
      </c>
      <c r="BF64" s="151">
        <v>9.6999999999999993</v>
      </c>
      <c r="BG64" s="68">
        <v>1</v>
      </c>
      <c r="BH64" s="151">
        <v>10.6</v>
      </c>
      <c r="BI64" s="261">
        <v>0.7</v>
      </c>
      <c r="BJ64" s="212">
        <v>11.2</v>
      </c>
      <c r="BK64" s="268">
        <v>0.7</v>
      </c>
      <c r="BL64" s="212">
        <v>10.5</v>
      </c>
      <c r="BM64" s="268">
        <v>0.6</v>
      </c>
      <c r="BN64" s="212">
        <v>8.9</v>
      </c>
      <c r="BO64" s="268">
        <v>0.8</v>
      </c>
    </row>
    <row r="65" spans="1:68" s="5" customFormat="1" ht="12.75" x14ac:dyDescent="0.2">
      <c r="A65" s="74" t="s">
        <v>82</v>
      </c>
      <c r="B65" s="65">
        <v>19.399999999999999</v>
      </c>
      <c r="C65" s="66">
        <v>3.28</v>
      </c>
      <c r="D65" s="143">
        <v>19.5</v>
      </c>
      <c r="E65" s="66">
        <v>3.31</v>
      </c>
      <c r="F65" s="143">
        <v>20.5</v>
      </c>
      <c r="G65" s="66">
        <v>3.34</v>
      </c>
      <c r="H65" s="143">
        <v>20.8</v>
      </c>
      <c r="I65" s="66">
        <v>2.92</v>
      </c>
      <c r="J65" s="143">
        <v>17.899999999999999</v>
      </c>
      <c r="K65" s="66">
        <v>2.25</v>
      </c>
      <c r="L65" s="143">
        <v>15.9</v>
      </c>
      <c r="M65" s="66">
        <v>1.54</v>
      </c>
      <c r="N65" s="143">
        <v>14.3</v>
      </c>
      <c r="O65" s="66">
        <v>1.48</v>
      </c>
      <c r="P65" s="143">
        <v>16</v>
      </c>
      <c r="Q65" s="66">
        <v>1.58</v>
      </c>
      <c r="R65" s="143">
        <v>18.100000000000001</v>
      </c>
      <c r="S65" s="66">
        <v>1.7</v>
      </c>
      <c r="T65" s="143">
        <v>19.2</v>
      </c>
      <c r="U65" s="66">
        <v>1.81</v>
      </c>
      <c r="V65" s="143">
        <v>20</v>
      </c>
      <c r="W65" s="66">
        <v>1.82</v>
      </c>
      <c r="X65" s="143">
        <v>21.8</v>
      </c>
      <c r="Y65" s="66">
        <v>1.85</v>
      </c>
      <c r="Z65" s="143">
        <v>22.7</v>
      </c>
      <c r="AA65" s="66">
        <v>1.85</v>
      </c>
      <c r="AB65" s="143">
        <v>23.3</v>
      </c>
      <c r="AC65" s="66">
        <v>1.8</v>
      </c>
      <c r="AD65" s="143">
        <v>22.5</v>
      </c>
      <c r="AE65" s="66">
        <v>1.72</v>
      </c>
      <c r="AF65" s="143">
        <v>22.7</v>
      </c>
      <c r="AG65" s="66">
        <v>1.71</v>
      </c>
      <c r="AH65" s="143">
        <v>22.7</v>
      </c>
      <c r="AI65" s="66">
        <v>1.72</v>
      </c>
      <c r="AJ65" s="143">
        <v>19.7</v>
      </c>
      <c r="AK65" s="66">
        <v>1.65</v>
      </c>
      <c r="AL65" s="143">
        <v>17.3</v>
      </c>
      <c r="AM65" s="66">
        <v>2.6</v>
      </c>
      <c r="AN65" s="143">
        <v>16.100000000000001</v>
      </c>
      <c r="AO65" s="66">
        <v>1.8</v>
      </c>
      <c r="AP65" s="143">
        <v>16.8</v>
      </c>
      <c r="AQ65" s="66">
        <v>1.6</v>
      </c>
      <c r="AR65" s="143">
        <v>17.3</v>
      </c>
      <c r="AS65" s="66">
        <v>1.7</v>
      </c>
      <c r="AT65" s="143">
        <v>16.8</v>
      </c>
      <c r="AU65" s="66">
        <v>1.04</v>
      </c>
      <c r="AV65" s="143">
        <v>18.3</v>
      </c>
      <c r="AW65" s="66">
        <v>1.1399999999999999</v>
      </c>
      <c r="AX65" s="143">
        <v>18.8</v>
      </c>
      <c r="AY65" s="66">
        <v>1.2</v>
      </c>
      <c r="AZ65" s="143">
        <v>19.2</v>
      </c>
      <c r="BA65" s="66">
        <v>1.18</v>
      </c>
      <c r="BB65" s="143">
        <v>18.100000000000001</v>
      </c>
      <c r="BC65" s="66">
        <v>1.33</v>
      </c>
      <c r="BD65" s="143">
        <v>10.4</v>
      </c>
      <c r="BE65" s="66">
        <v>0.8</v>
      </c>
      <c r="BF65" s="143">
        <v>18.100000000000001</v>
      </c>
      <c r="BG65" s="66">
        <v>1.5</v>
      </c>
      <c r="BH65" s="143">
        <v>19.100000000000001</v>
      </c>
      <c r="BI65" s="254">
        <v>0.9</v>
      </c>
      <c r="BJ65" s="210">
        <v>19.3</v>
      </c>
      <c r="BK65" s="264">
        <v>0.9</v>
      </c>
      <c r="BL65" s="245">
        <v>19.899999999999999</v>
      </c>
      <c r="BM65" s="264">
        <v>0.9</v>
      </c>
      <c r="BN65" s="287">
        <v>19.600000000000001</v>
      </c>
      <c r="BO65" s="264">
        <v>1</v>
      </c>
    </row>
    <row r="66" spans="1:68" s="3" customFormat="1" x14ac:dyDescent="0.2"/>
    <row r="67" spans="1:68" x14ac:dyDescent="0.2">
      <c r="B67" s="23" t="s">
        <v>72</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t="s">
        <v>75</v>
      </c>
      <c r="AK67" s="5"/>
      <c r="AL67" s="5" t="s">
        <v>86</v>
      </c>
      <c r="AM67" s="5"/>
      <c r="AN67" s="5" t="s">
        <v>86</v>
      </c>
      <c r="AO67" s="5"/>
      <c r="AP67" s="5" t="s">
        <v>86</v>
      </c>
      <c r="AQ67" s="5"/>
      <c r="AR67" s="5" t="s">
        <v>86</v>
      </c>
      <c r="AS67" s="5"/>
      <c r="AT67" s="5" t="s">
        <v>86</v>
      </c>
      <c r="AU67" s="5"/>
      <c r="AV67" s="5" t="s">
        <v>86</v>
      </c>
      <c r="AW67" s="5"/>
      <c r="AX67" s="5" t="s">
        <v>86</v>
      </c>
      <c r="AY67" s="5"/>
      <c r="AZ67" s="5" t="s">
        <v>86</v>
      </c>
      <c r="BA67" s="5"/>
      <c r="BB67" s="5" t="s">
        <v>86</v>
      </c>
      <c r="BC67" s="5"/>
      <c r="BD67" s="5" t="s">
        <v>86</v>
      </c>
      <c r="BE67" s="5"/>
      <c r="BF67" s="5" t="s">
        <v>86</v>
      </c>
      <c r="BG67" s="5"/>
      <c r="BH67" s="5"/>
      <c r="BI67" s="5"/>
      <c r="BJ67" s="213" t="s">
        <v>86</v>
      </c>
      <c r="BK67" s="6"/>
      <c r="BL67" s="213" t="s">
        <v>86</v>
      </c>
      <c r="BM67" s="6"/>
      <c r="BN67" s="213" t="s">
        <v>86</v>
      </c>
      <c r="BO67" s="6"/>
      <c r="BP67" s="213"/>
    </row>
    <row r="68" spans="1:68" x14ac:dyDescent="0.2">
      <c r="B68" s="7" t="s">
        <v>73</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t="s">
        <v>76</v>
      </c>
      <c r="AK68" s="5"/>
      <c r="AL68" s="5" t="s">
        <v>77</v>
      </c>
      <c r="AM68" s="5"/>
      <c r="AN68" s="5" t="s">
        <v>77</v>
      </c>
      <c r="AO68" s="5"/>
      <c r="AP68" s="5" t="s">
        <v>77</v>
      </c>
      <c r="AQ68" s="5"/>
      <c r="AR68" s="5" t="s">
        <v>105</v>
      </c>
      <c r="AS68" s="5"/>
      <c r="AT68" s="5" t="s">
        <v>105</v>
      </c>
      <c r="AU68" s="5"/>
      <c r="AV68" s="5" t="s">
        <v>105</v>
      </c>
      <c r="AW68" s="5"/>
      <c r="AX68" s="5" t="s">
        <v>105</v>
      </c>
      <c r="AY68" s="5"/>
      <c r="AZ68" s="5" t="s">
        <v>105</v>
      </c>
      <c r="BA68" s="5"/>
      <c r="BB68" s="5" t="s">
        <v>105</v>
      </c>
      <c r="BC68" s="5"/>
      <c r="BD68" s="5" t="s">
        <v>105</v>
      </c>
      <c r="BE68" s="5"/>
      <c r="BF68" s="5" t="s">
        <v>105</v>
      </c>
      <c r="BG68" s="5"/>
      <c r="BH68" s="5"/>
      <c r="BI68" s="5"/>
      <c r="BJ68" s="211" t="s">
        <v>184</v>
      </c>
      <c r="BL68" s="211" t="s">
        <v>184</v>
      </c>
      <c r="BN68" s="211" t="s">
        <v>184</v>
      </c>
      <c r="BP68" s="211"/>
    </row>
    <row r="69" spans="1:68" x14ac:dyDescent="0.2">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t="s">
        <v>77</v>
      </c>
      <c r="AK69" s="5"/>
      <c r="AL69" s="5" t="s">
        <v>87</v>
      </c>
      <c r="AM69" s="5"/>
      <c r="AN69" s="5" t="s">
        <v>92</v>
      </c>
      <c r="AO69" s="5"/>
      <c r="AP69" s="5" t="s">
        <v>102</v>
      </c>
      <c r="AQ69" s="5"/>
      <c r="AR69" s="5" t="s">
        <v>120</v>
      </c>
      <c r="AS69" s="5"/>
      <c r="AT69" s="5" t="s">
        <v>106</v>
      </c>
      <c r="AU69" s="5"/>
      <c r="AV69" s="5" t="s">
        <v>126</v>
      </c>
      <c r="AW69" s="5"/>
      <c r="AX69" s="5" t="s">
        <v>132</v>
      </c>
      <c r="AY69" s="5"/>
      <c r="AZ69" s="5" t="s">
        <v>139</v>
      </c>
      <c r="BA69" s="5"/>
      <c r="BB69" s="5" t="s">
        <v>147</v>
      </c>
      <c r="BC69" s="5"/>
      <c r="BD69" s="5" t="s">
        <v>152</v>
      </c>
      <c r="BE69" s="5"/>
      <c r="BF69" s="5" t="s">
        <v>168</v>
      </c>
      <c r="BG69" s="5"/>
      <c r="BH69" s="5"/>
      <c r="BI69" s="5"/>
      <c r="BJ69" s="215" t="s">
        <v>183</v>
      </c>
      <c r="BK69" s="3"/>
      <c r="BL69" s="215" t="s">
        <v>183</v>
      </c>
      <c r="BM69" s="3"/>
      <c r="BN69" s="215" t="s">
        <v>183</v>
      </c>
      <c r="BO69" s="3"/>
      <c r="BP69" s="215"/>
    </row>
    <row r="70" spans="1:68" x14ac:dyDescent="0.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t="s">
        <v>78</v>
      </c>
      <c r="AK70" s="3"/>
      <c r="AL70" s="3" t="s">
        <v>79</v>
      </c>
      <c r="AM70" s="3"/>
      <c r="AN70" s="3" t="s">
        <v>79</v>
      </c>
      <c r="AO70" s="3"/>
      <c r="AP70" s="3" t="s">
        <v>79</v>
      </c>
      <c r="AQ70" s="3"/>
      <c r="AR70" s="3" t="s">
        <v>107</v>
      </c>
      <c r="AS70" s="3"/>
      <c r="AT70" s="3" t="s">
        <v>119</v>
      </c>
      <c r="AU70" s="3"/>
      <c r="AV70" s="3" t="s">
        <v>119</v>
      </c>
      <c r="AW70" s="3"/>
      <c r="AX70" s="3" t="s">
        <v>119</v>
      </c>
      <c r="AY70" s="3"/>
      <c r="AZ70" s="3" t="s">
        <v>119</v>
      </c>
      <c r="BA70" s="3"/>
      <c r="BB70" s="3" t="s">
        <v>119</v>
      </c>
      <c r="BC70" s="3"/>
      <c r="BD70" s="3" t="s">
        <v>119</v>
      </c>
      <c r="BE70" s="3"/>
      <c r="BF70" s="3" t="s">
        <v>119</v>
      </c>
      <c r="BG70" s="3"/>
      <c r="BH70" s="3"/>
      <c r="BI70" s="3"/>
      <c r="BJ70" s="3"/>
      <c r="BK70" s="3"/>
      <c r="BL70" s="3"/>
      <c r="BM70" s="3"/>
      <c r="BN70" s="3"/>
      <c r="BO70" s="3"/>
      <c r="BP70" s="3"/>
    </row>
    <row r="71" spans="1:68" x14ac:dyDescent="0.2">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t="s">
        <v>79</v>
      </c>
      <c r="AK71" s="3"/>
      <c r="AL71" s="3" t="s">
        <v>88</v>
      </c>
      <c r="AM71" s="3"/>
      <c r="AN71" s="3" t="s">
        <v>93</v>
      </c>
      <c r="AO71" s="3"/>
      <c r="AP71" s="3" t="s">
        <v>101</v>
      </c>
      <c r="AQ71" s="3"/>
      <c r="AR71" s="3" t="s">
        <v>109</v>
      </c>
      <c r="AS71" s="3"/>
      <c r="AT71" s="3" t="s">
        <v>121</v>
      </c>
      <c r="AU71" s="3"/>
      <c r="AV71" s="3" t="s">
        <v>125</v>
      </c>
      <c r="AW71" s="3"/>
      <c r="AX71" s="3" t="s">
        <v>141</v>
      </c>
      <c r="AY71" s="3"/>
      <c r="AZ71" s="3" t="s">
        <v>140</v>
      </c>
      <c r="BA71" s="3"/>
      <c r="BB71" s="3" t="s">
        <v>169</v>
      </c>
      <c r="BC71" s="3"/>
      <c r="BD71" s="3" t="s">
        <v>170</v>
      </c>
      <c r="BE71" s="3"/>
      <c r="BF71" s="3" t="s">
        <v>171</v>
      </c>
      <c r="BG71" s="3"/>
      <c r="BH71" s="3"/>
      <c r="BI71" s="3"/>
      <c r="BJ71" s="215" t="s">
        <v>182</v>
      </c>
      <c r="BK71" s="3"/>
      <c r="BL71" s="215" t="s">
        <v>182</v>
      </c>
      <c r="BM71" s="3"/>
      <c r="BN71" s="215" t="s">
        <v>203</v>
      </c>
      <c r="BO71" s="3"/>
      <c r="BP71" s="215"/>
    </row>
    <row r="72" spans="1:68" x14ac:dyDescent="0.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t="s">
        <v>81</v>
      </c>
      <c r="AK72" s="3"/>
      <c r="AL72" s="3" t="s">
        <v>89</v>
      </c>
      <c r="AM72" s="3"/>
      <c r="AN72" s="3" t="s">
        <v>94</v>
      </c>
      <c r="AO72" s="3"/>
      <c r="AP72" s="3" t="s">
        <v>94</v>
      </c>
      <c r="AQ72" s="3"/>
      <c r="AR72" s="3" t="s">
        <v>108</v>
      </c>
      <c r="AS72" s="3"/>
      <c r="AT72" s="3" t="s">
        <v>122</v>
      </c>
      <c r="AU72" s="3"/>
      <c r="AV72" s="3" t="s">
        <v>74</v>
      </c>
      <c r="AW72" s="3"/>
      <c r="AX72" s="3" t="s">
        <v>74</v>
      </c>
      <c r="AY72" s="3"/>
      <c r="AZ72" s="3" t="s">
        <v>74</v>
      </c>
      <c r="BA72" s="3"/>
      <c r="BB72" s="3" t="s">
        <v>74</v>
      </c>
      <c r="BC72" s="3"/>
      <c r="BD72" s="3" t="s">
        <v>74</v>
      </c>
      <c r="BE72" s="3"/>
      <c r="BF72" s="3" t="s">
        <v>74</v>
      </c>
      <c r="BG72" s="3"/>
      <c r="BH72" s="3"/>
      <c r="BI72" s="3"/>
      <c r="BJ72" s="216" t="s">
        <v>74</v>
      </c>
      <c r="BK72" s="3"/>
      <c r="BL72" s="216" t="s">
        <v>74</v>
      </c>
      <c r="BM72" s="3"/>
      <c r="BN72" s="216" t="s">
        <v>74</v>
      </c>
      <c r="BO72" s="3"/>
      <c r="BP72" s="216"/>
    </row>
    <row r="73" spans="1:68" x14ac:dyDescent="0.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t="s">
        <v>80</v>
      </c>
      <c r="AK73" s="3"/>
      <c r="AL73" s="3" t="s">
        <v>90</v>
      </c>
      <c r="AM73" s="3"/>
      <c r="AN73" s="3" t="s">
        <v>90</v>
      </c>
      <c r="AO73" s="3"/>
      <c r="AP73" s="3" t="s">
        <v>103</v>
      </c>
      <c r="AQ73" s="3"/>
      <c r="AR73" s="3"/>
      <c r="AS73" s="3"/>
      <c r="AT73" s="3" t="s">
        <v>74</v>
      </c>
      <c r="AU73" s="3"/>
      <c r="AV73" s="3">
        <v>39142</v>
      </c>
      <c r="AW73" s="3"/>
      <c r="AX73" s="3">
        <v>39326</v>
      </c>
      <c r="AY73" s="3"/>
      <c r="AZ73" s="3" t="s">
        <v>142</v>
      </c>
      <c r="BA73" s="3"/>
      <c r="BB73" s="3" t="s">
        <v>148</v>
      </c>
      <c r="BC73" s="3"/>
      <c r="BD73" s="3" t="s">
        <v>153</v>
      </c>
      <c r="BE73" s="3"/>
      <c r="BF73" s="3" t="s">
        <v>172</v>
      </c>
      <c r="BG73" s="3"/>
      <c r="BH73" s="3"/>
      <c r="BI73" s="3"/>
      <c r="BJ73" s="214">
        <v>41760</v>
      </c>
      <c r="BK73" s="3"/>
      <c r="BL73" s="214">
        <v>42095</v>
      </c>
      <c r="BM73" s="3"/>
      <c r="BN73" s="214">
        <v>42795</v>
      </c>
      <c r="BO73" s="3"/>
      <c r="BP73" s="214"/>
    </row>
    <row r="74" spans="1:68" x14ac:dyDescent="0.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t="s">
        <v>74</v>
      </c>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row>
  </sheetData>
  <mergeCells count="33">
    <mergeCell ref="AN4:AO4"/>
    <mergeCell ref="AP4:AQ4"/>
    <mergeCell ref="BN4:BO4"/>
    <mergeCell ref="P4:Q4"/>
    <mergeCell ref="B4:C4"/>
    <mergeCell ref="N4:O4"/>
    <mergeCell ref="L4:M4"/>
    <mergeCell ref="J4:K4"/>
    <mergeCell ref="H4:I4"/>
    <mergeCell ref="F4:G4"/>
    <mergeCell ref="D4:E4"/>
    <mergeCell ref="R4:S4"/>
    <mergeCell ref="X4:Y4"/>
    <mergeCell ref="AB4:AC4"/>
    <mergeCell ref="Z4:AA4"/>
    <mergeCell ref="AL4:AM4"/>
    <mergeCell ref="AF4:AG4"/>
    <mergeCell ref="V4:W4"/>
    <mergeCell ref="T4:U4"/>
    <mergeCell ref="AH4:AI4"/>
    <mergeCell ref="AD4:AE4"/>
    <mergeCell ref="BL4:BM4"/>
    <mergeCell ref="AJ4:AK4"/>
    <mergeCell ref="AV4:AW4"/>
    <mergeCell ref="BB4:BC4"/>
    <mergeCell ref="AZ4:BA4"/>
    <mergeCell ref="BJ4:BK4"/>
    <mergeCell ref="BF4:BG4"/>
    <mergeCell ref="BD4:BE4"/>
    <mergeCell ref="AX4:AY4"/>
    <mergeCell ref="AT4:AU4"/>
    <mergeCell ref="AR4:AS4"/>
    <mergeCell ref="BH4:BI4"/>
  </mergeCells>
  <phoneticPr fontId="0" type="noConversion"/>
  <hyperlinks>
    <hyperlink ref="AT73" r:id="rId1"/>
    <hyperlink ref="AV72" r:id="rId2"/>
    <hyperlink ref="AX72" r:id="rId3"/>
    <hyperlink ref="AZ72" r:id="rId4"/>
    <hyperlink ref="BB72" r:id="rId5"/>
    <hyperlink ref="BD72" r:id="rId6"/>
    <hyperlink ref="BF72" r:id="rId7"/>
    <hyperlink ref="BJ72" r:id="rId8"/>
    <hyperlink ref="BL72" r:id="rId9"/>
    <hyperlink ref="BN72" r:id="rId10"/>
  </hyperlinks>
  <printOptions horizontalCentered="1"/>
  <pageMargins left="0.5" right="0.5" top="0.5" bottom="0.5" header="0.5" footer="0.5"/>
  <pageSetup orientation="portrait" r:id="rId11"/>
  <headerFooter alignWithMargins="0"/>
  <colBreaks count="3" manualBreakCount="3">
    <brk id="7" max="1048575" man="1"/>
    <brk id="17" max="1048575" man="1"/>
    <brk id="27"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8"/>
  </sheetPr>
  <dimension ref="A1:CB101"/>
  <sheetViews>
    <sheetView workbookViewId="0">
      <pane xSplit="1" topLeftCell="BK1" activePane="topRight" state="frozen"/>
      <selection pane="topRight" activeCell="BS15" sqref="BS15"/>
    </sheetView>
  </sheetViews>
  <sheetFormatPr defaultRowHeight="12.75" x14ac:dyDescent="0.2"/>
  <cols>
    <col min="1" max="1" width="23.5" style="42" customWidth="1"/>
    <col min="2" max="2" width="11.5" style="32" customWidth="1"/>
    <col min="3" max="3" width="9.5" style="33" customWidth="1"/>
    <col min="4" max="4" width="7.1640625" style="33" bestFit="1" customWidth="1"/>
    <col min="5" max="5" width="7.5" style="33" bestFit="1" customWidth="1"/>
    <col min="6" max="6" width="7.1640625" style="33" bestFit="1" customWidth="1"/>
    <col min="7" max="7" width="7.5" style="33" bestFit="1" customWidth="1"/>
    <col min="8" max="8" width="7.1640625" style="33" bestFit="1" customWidth="1"/>
    <col min="9" max="9" width="7.5" style="34" bestFit="1" customWidth="1"/>
    <col min="10" max="10" width="7.1640625" style="34" bestFit="1" customWidth="1"/>
    <col min="11" max="11" width="9.6640625" style="34" customWidth="1"/>
    <col min="12" max="12" width="8.6640625" style="34" customWidth="1"/>
    <col min="13" max="13" width="8.83203125" style="34" customWidth="1"/>
    <col min="14" max="14" width="11.1640625" style="176" customWidth="1"/>
    <col min="15" max="15" width="6.83203125" style="33" customWidth="1"/>
    <col min="16" max="16" width="7.1640625" style="33" bestFit="1" customWidth="1"/>
    <col min="17" max="17" width="7.1640625" style="34" bestFit="1" customWidth="1"/>
    <col min="18" max="18" width="10.83203125" style="89" customWidth="1"/>
    <col min="19" max="19" width="8" style="34" customWidth="1"/>
    <col min="20" max="20" width="7.1640625" style="34" bestFit="1" customWidth="1"/>
    <col min="21" max="21" width="10.83203125" style="89" customWidth="1"/>
    <col min="22" max="22" width="8" style="34" customWidth="1"/>
    <col min="23" max="23" width="9.83203125" style="34" customWidth="1"/>
    <col min="24" max="24" width="10.83203125" style="89" customWidth="1"/>
    <col min="25" max="25" width="8" style="34" customWidth="1"/>
    <col min="26" max="26" width="11.83203125" style="34" customWidth="1"/>
    <col min="27" max="27" width="10.83203125" style="89" customWidth="1"/>
    <col min="28" max="28" width="8" style="34" customWidth="1"/>
    <col min="29" max="29" width="10.5" style="34" customWidth="1"/>
    <col min="30" max="30" width="10.83203125" style="89" customWidth="1"/>
    <col min="31" max="31" width="8" style="34" customWidth="1"/>
    <col min="32" max="32" width="10.33203125" style="34" customWidth="1"/>
    <col min="33" max="33" width="10.83203125" style="89" customWidth="1"/>
    <col min="34" max="34" width="8" style="34" customWidth="1"/>
    <col min="35" max="35" width="12.6640625" style="34" customWidth="1"/>
    <col min="36" max="36" width="10.83203125" style="89" customWidth="1"/>
    <col min="37" max="37" width="8" style="34" customWidth="1"/>
    <col min="38" max="38" width="12.6640625" style="34" customWidth="1"/>
    <col min="39" max="39" width="10.83203125" style="89" customWidth="1"/>
    <col min="40" max="40" width="8" style="34" customWidth="1"/>
    <col min="41" max="41" width="12.6640625" style="34" customWidth="1"/>
    <col min="42" max="42" width="10.83203125" style="89" customWidth="1"/>
    <col min="43" max="43" width="8" style="34" customWidth="1"/>
    <col min="44" max="44" width="11.83203125" style="89" customWidth="1"/>
    <col min="45" max="45" width="12.5" style="89" customWidth="1"/>
    <col min="46" max="46" width="12.6640625" style="89" customWidth="1"/>
    <col min="47" max="47" width="11.83203125" style="89" customWidth="1"/>
    <col min="48" max="48" width="12.5" style="89" customWidth="1"/>
    <col min="49" max="49" width="12.6640625" style="89" customWidth="1"/>
    <col min="50" max="50" width="11.83203125" style="89" customWidth="1"/>
    <col min="51" max="51" width="12.5" style="89" customWidth="1"/>
    <col min="52" max="52" width="12.6640625" style="89" customWidth="1"/>
    <col min="53" max="55" width="12.6640625" style="27" customWidth="1"/>
    <col min="56" max="56" width="14.5" style="34" customWidth="1"/>
    <col min="57" max="57" width="19.5" style="89" customWidth="1"/>
    <col min="58" max="58" width="17.33203125" style="34" customWidth="1"/>
    <col min="59" max="59" width="14.5" style="34" customWidth="1"/>
    <col min="60" max="60" width="20.83203125" style="31" customWidth="1"/>
    <col min="61" max="61" width="18.6640625" style="34" customWidth="1"/>
    <col min="62" max="62" width="9.33203125" style="31"/>
    <col min="63" max="63" width="14.5" style="34" customWidth="1"/>
    <col min="64" max="64" width="19.5" style="89" customWidth="1"/>
    <col min="65" max="65" width="17.33203125" style="34" customWidth="1"/>
    <col min="66" max="66" width="14.5" style="34" customWidth="1"/>
    <col min="67" max="67" width="20.83203125" style="31" customWidth="1"/>
    <col min="68" max="68" width="18.6640625" style="34" customWidth="1"/>
    <col min="69" max="69" width="9.33203125" style="31"/>
    <col min="70" max="70" width="14.5" style="34" customWidth="1"/>
    <col min="71" max="71" width="19.5" style="89" customWidth="1"/>
    <col min="72" max="72" width="17.33203125" style="34" customWidth="1"/>
    <col min="73" max="73" width="14.5" style="34" customWidth="1"/>
    <col min="74" max="74" width="20.83203125" style="31" customWidth="1"/>
    <col min="75" max="75" width="18.6640625" style="34" customWidth="1"/>
    <col min="76" max="77" width="13.83203125" style="31" bestFit="1" customWidth="1"/>
    <col min="78" max="78" width="15" style="31" bestFit="1" customWidth="1"/>
    <col min="79" max="79" width="11.1640625" style="336" bestFit="1" customWidth="1"/>
    <col min="80" max="80" width="12.33203125" style="336" bestFit="1" customWidth="1"/>
    <col min="81" max="16384" width="9.33203125" style="31"/>
  </cols>
  <sheetData>
    <row r="1" spans="1:80" x14ac:dyDescent="0.2">
      <c r="C1" s="175"/>
      <c r="Q1" s="84" t="s">
        <v>112</v>
      </c>
      <c r="R1" s="88"/>
      <c r="S1" s="35"/>
      <c r="T1" s="84"/>
      <c r="U1" s="88"/>
      <c r="V1" s="35"/>
      <c r="W1" s="84"/>
      <c r="X1" s="88"/>
      <c r="Y1" s="35"/>
      <c r="Z1" s="84"/>
      <c r="AA1" s="88"/>
      <c r="AB1" s="35"/>
      <c r="AC1" s="84"/>
      <c r="AD1" s="88"/>
      <c r="AE1" s="35"/>
      <c r="AF1" s="84"/>
      <c r="AG1" s="88"/>
      <c r="AH1" s="35"/>
      <c r="AI1" s="84"/>
      <c r="AJ1" s="88"/>
      <c r="AK1" s="35"/>
      <c r="AL1" s="84"/>
      <c r="AM1" s="88"/>
      <c r="AN1" s="35"/>
      <c r="AO1" s="84"/>
      <c r="AP1" s="88"/>
      <c r="AQ1" s="35"/>
      <c r="AR1" s="220"/>
      <c r="AS1" s="88"/>
      <c r="AT1" s="221"/>
      <c r="AU1" s="220"/>
      <c r="AV1" s="88"/>
      <c r="AW1" s="221"/>
      <c r="AX1" s="220"/>
      <c r="AY1" s="88"/>
      <c r="AZ1" s="221"/>
      <c r="BA1" s="295"/>
      <c r="BB1" s="295"/>
      <c r="BC1" s="295"/>
      <c r="BD1" s="154">
        <v>2013</v>
      </c>
      <c r="BE1" s="272"/>
      <c r="BF1" s="155"/>
      <c r="BG1" s="154">
        <v>2008</v>
      </c>
      <c r="BH1" s="272"/>
      <c r="BI1" s="155"/>
      <c r="BK1" s="154">
        <v>2014</v>
      </c>
      <c r="BL1" s="272"/>
      <c r="BM1" s="155"/>
      <c r="BN1" s="154">
        <v>2009</v>
      </c>
      <c r="BO1" s="272"/>
      <c r="BP1" s="155"/>
      <c r="BR1" s="154">
        <v>2015</v>
      </c>
      <c r="BS1" s="272"/>
      <c r="BT1" s="155"/>
      <c r="BU1" s="154">
        <v>2010</v>
      </c>
      <c r="BV1" s="272"/>
      <c r="BW1" s="155"/>
    </row>
    <row r="2" spans="1:80" ht="51" x14ac:dyDescent="0.2">
      <c r="B2" s="36" t="s">
        <v>114</v>
      </c>
      <c r="C2" s="37" t="s">
        <v>134</v>
      </c>
      <c r="N2" s="177" t="s">
        <v>114</v>
      </c>
      <c r="O2" s="37" t="s">
        <v>111</v>
      </c>
      <c r="Q2" s="86">
        <v>2003</v>
      </c>
      <c r="R2" s="87"/>
      <c r="S2" s="87"/>
      <c r="T2" s="86">
        <v>2004</v>
      </c>
      <c r="U2" s="87"/>
      <c r="V2" s="87"/>
      <c r="W2" s="86">
        <v>2005</v>
      </c>
      <c r="X2" s="87"/>
      <c r="Y2" s="87"/>
      <c r="Z2" s="86">
        <v>2006</v>
      </c>
      <c r="AA2" s="87"/>
      <c r="AB2" s="87"/>
      <c r="AC2" s="86">
        <v>2007</v>
      </c>
      <c r="AD2" s="87"/>
      <c r="AE2" s="87"/>
      <c r="AF2" s="86">
        <v>2008</v>
      </c>
      <c r="AG2" s="87"/>
      <c r="AH2" s="87"/>
      <c r="AI2" s="86">
        <v>2009</v>
      </c>
      <c r="AJ2" s="87"/>
      <c r="AK2" s="87"/>
      <c r="AL2" s="86">
        <v>2010</v>
      </c>
      <c r="AM2" s="87"/>
      <c r="AN2" s="87"/>
      <c r="AO2" s="86">
        <v>2011</v>
      </c>
      <c r="AP2" s="87"/>
      <c r="AQ2" s="155"/>
      <c r="AR2" s="269"/>
      <c r="AS2" s="270">
        <v>2012</v>
      </c>
      <c r="AT2" s="271"/>
      <c r="AU2" s="269"/>
      <c r="AV2" s="270">
        <v>2013</v>
      </c>
      <c r="AW2" s="271"/>
      <c r="AX2" s="288"/>
      <c r="AY2" s="289">
        <v>2014</v>
      </c>
      <c r="AZ2" s="290"/>
      <c r="BA2" s="296"/>
      <c r="BB2" s="296">
        <v>2015</v>
      </c>
      <c r="BC2" s="296"/>
      <c r="BD2" s="156" t="s">
        <v>99</v>
      </c>
      <c r="BE2" s="201" t="s">
        <v>191</v>
      </c>
      <c r="BF2" s="153" t="s">
        <v>130</v>
      </c>
      <c r="BG2" s="156" t="s">
        <v>99</v>
      </c>
      <c r="BH2" s="201" t="s">
        <v>192</v>
      </c>
      <c r="BI2" s="153" t="s">
        <v>130</v>
      </c>
      <c r="BK2" s="156" t="s">
        <v>99</v>
      </c>
      <c r="BL2" s="201" t="s">
        <v>201</v>
      </c>
      <c r="BM2" s="153" t="s">
        <v>130</v>
      </c>
      <c r="BN2" s="156" t="s">
        <v>99</v>
      </c>
      <c r="BO2" s="201" t="s">
        <v>202</v>
      </c>
      <c r="BP2" s="153" t="s">
        <v>130</v>
      </c>
      <c r="BR2" s="156" t="s">
        <v>99</v>
      </c>
      <c r="BS2" s="201" t="s">
        <v>198</v>
      </c>
      <c r="BT2" s="153" t="s">
        <v>130</v>
      </c>
      <c r="BU2" s="156" t="s">
        <v>99</v>
      </c>
      <c r="BV2" s="201" t="s">
        <v>199</v>
      </c>
      <c r="BW2" s="153" t="s">
        <v>130</v>
      </c>
      <c r="BZ2" s="153" t="s">
        <v>130</v>
      </c>
    </row>
    <row r="3" spans="1:80" x14ac:dyDescent="0.2">
      <c r="A3" s="95"/>
      <c r="B3" s="38">
        <v>1990</v>
      </c>
      <c r="C3" s="39">
        <v>1990</v>
      </c>
      <c r="D3" s="40">
        <v>1991</v>
      </c>
      <c r="E3" s="40">
        <v>1992</v>
      </c>
      <c r="F3" s="40">
        <v>1993</v>
      </c>
      <c r="G3" s="40">
        <v>1994</v>
      </c>
      <c r="H3" s="40">
        <v>1995</v>
      </c>
      <c r="I3" s="40">
        <v>1996</v>
      </c>
      <c r="J3" s="40">
        <v>1997</v>
      </c>
      <c r="K3" s="40">
        <v>1998</v>
      </c>
      <c r="L3" s="40">
        <v>1999</v>
      </c>
      <c r="M3" s="41">
        <v>2000</v>
      </c>
      <c r="N3" s="83">
        <v>2000</v>
      </c>
      <c r="O3" s="39">
        <v>2001</v>
      </c>
      <c r="P3" s="40">
        <v>2002</v>
      </c>
      <c r="Q3" s="39" t="s">
        <v>115</v>
      </c>
      <c r="R3" s="40" t="s">
        <v>116</v>
      </c>
      <c r="S3" s="40" t="s">
        <v>117</v>
      </c>
      <c r="T3" s="39" t="s">
        <v>115</v>
      </c>
      <c r="U3" s="40" t="s">
        <v>116</v>
      </c>
      <c r="V3" s="40" t="s">
        <v>117</v>
      </c>
      <c r="W3" s="39" t="s">
        <v>115</v>
      </c>
      <c r="X3" s="40" t="s">
        <v>116</v>
      </c>
      <c r="Y3" s="40" t="s">
        <v>117</v>
      </c>
      <c r="Z3" s="39" t="s">
        <v>115</v>
      </c>
      <c r="AA3" s="40" t="s">
        <v>116</v>
      </c>
      <c r="AB3" s="40" t="s">
        <v>117</v>
      </c>
      <c r="AC3" s="39" t="s">
        <v>115</v>
      </c>
      <c r="AD3" s="40" t="s">
        <v>116</v>
      </c>
      <c r="AE3" s="40" t="s">
        <v>117</v>
      </c>
      <c r="AF3" s="39" t="s">
        <v>115</v>
      </c>
      <c r="AG3" s="40" t="s">
        <v>116</v>
      </c>
      <c r="AH3" s="40" t="s">
        <v>117</v>
      </c>
      <c r="AI3" s="39" t="s">
        <v>115</v>
      </c>
      <c r="AJ3" s="40" t="s">
        <v>116</v>
      </c>
      <c r="AK3" s="40" t="s">
        <v>117</v>
      </c>
      <c r="AL3" s="39" t="s">
        <v>115</v>
      </c>
      <c r="AM3" s="40" t="s">
        <v>116</v>
      </c>
      <c r="AN3" s="40" t="s">
        <v>117</v>
      </c>
      <c r="AO3" s="39" t="s">
        <v>115</v>
      </c>
      <c r="AP3" s="40" t="s">
        <v>116</v>
      </c>
      <c r="AQ3" s="40" t="s">
        <v>117</v>
      </c>
      <c r="AR3" s="218" t="s">
        <v>115</v>
      </c>
      <c r="AS3" s="219" t="s">
        <v>185</v>
      </c>
      <c r="AT3" s="219" t="s">
        <v>117</v>
      </c>
      <c r="AU3" s="218" t="s">
        <v>115</v>
      </c>
      <c r="AV3" s="219" t="s">
        <v>185</v>
      </c>
      <c r="AW3" s="219" t="s">
        <v>117</v>
      </c>
      <c r="AX3" s="218" t="s">
        <v>115</v>
      </c>
      <c r="AY3" s="219" t="s">
        <v>185</v>
      </c>
      <c r="AZ3" s="303" t="s">
        <v>117</v>
      </c>
      <c r="BA3" s="219" t="s">
        <v>115</v>
      </c>
      <c r="BB3" s="219" t="s">
        <v>185</v>
      </c>
      <c r="BC3" s="219" t="s">
        <v>117</v>
      </c>
      <c r="BD3" s="269" t="s">
        <v>150</v>
      </c>
      <c r="BE3" s="201" t="s">
        <v>193</v>
      </c>
      <c r="BF3" s="271">
        <v>2013</v>
      </c>
      <c r="BG3" s="269" t="s">
        <v>150</v>
      </c>
      <c r="BH3" s="201" t="s">
        <v>193</v>
      </c>
      <c r="BI3" s="271">
        <v>2008</v>
      </c>
      <c r="BK3" s="269" t="s">
        <v>150</v>
      </c>
      <c r="BL3" s="201" t="s">
        <v>207</v>
      </c>
      <c r="BM3" s="271">
        <v>2014</v>
      </c>
      <c r="BN3" s="269" t="s">
        <v>150</v>
      </c>
      <c r="BO3" s="201" t="s">
        <v>207</v>
      </c>
      <c r="BP3" s="271">
        <v>2009</v>
      </c>
      <c r="BR3" s="299" t="s">
        <v>150</v>
      </c>
      <c r="BS3" s="321" t="s">
        <v>196</v>
      </c>
      <c r="BT3" s="320">
        <v>2015</v>
      </c>
      <c r="BU3" s="299" t="s">
        <v>150</v>
      </c>
      <c r="BV3" s="201" t="s">
        <v>196</v>
      </c>
      <c r="BW3" s="271">
        <v>2010</v>
      </c>
      <c r="BX3" s="312" t="s">
        <v>214</v>
      </c>
      <c r="BY3" s="312" t="s">
        <v>215</v>
      </c>
      <c r="BZ3" s="312" t="s">
        <v>211</v>
      </c>
      <c r="CA3" s="337" t="s">
        <v>212</v>
      </c>
      <c r="CB3" s="337" t="s">
        <v>213</v>
      </c>
    </row>
    <row r="4" spans="1:80" s="48" customFormat="1" x14ac:dyDescent="0.2">
      <c r="A4" s="93" t="s">
        <v>155</v>
      </c>
      <c r="B4" s="81">
        <v>18.3</v>
      </c>
      <c r="C4" s="82">
        <v>20</v>
      </c>
      <c r="D4" s="81">
        <v>20.75</v>
      </c>
      <c r="E4" s="80">
        <v>21.5</v>
      </c>
      <c r="F4" s="81">
        <v>22.25</v>
      </c>
      <c r="G4" s="80">
        <v>23</v>
      </c>
      <c r="H4" s="81">
        <v>22</v>
      </c>
      <c r="I4" s="80">
        <v>21</v>
      </c>
      <c r="J4" s="81">
        <v>21</v>
      </c>
      <c r="K4" s="80">
        <v>20</v>
      </c>
      <c r="L4" s="80">
        <v>19</v>
      </c>
      <c r="M4" s="81">
        <v>17</v>
      </c>
      <c r="N4" s="178">
        <v>16.600000000000001</v>
      </c>
      <c r="O4" s="82">
        <v>17</v>
      </c>
      <c r="P4" s="81">
        <v>18</v>
      </c>
      <c r="Q4" s="85">
        <v>17.399999999999999</v>
      </c>
      <c r="R4" s="90">
        <v>17.7</v>
      </c>
      <c r="S4" s="80">
        <v>18</v>
      </c>
      <c r="T4" s="85">
        <v>18.399999999999999</v>
      </c>
      <c r="U4" s="90">
        <v>18.100000000000001</v>
      </c>
      <c r="V4" s="80">
        <v>18.7</v>
      </c>
      <c r="W4" s="85">
        <v>18.3</v>
      </c>
      <c r="X4" s="90">
        <v>18.5</v>
      </c>
      <c r="Y4" s="80">
        <v>18.7</v>
      </c>
      <c r="Z4" s="85">
        <v>18.100000000000001</v>
      </c>
      <c r="AA4" s="90">
        <v>18.3</v>
      </c>
      <c r="AB4" s="80">
        <v>18.5</v>
      </c>
      <c r="AC4" s="85">
        <v>17.8</v>
      </c>
      <c r="AD4" s="90">
        <v>18</v>
      </c>
      <c r="AE4" s="80">
        <v>18.2</v>
      </c>
      <c r="AF4" s="85">
        <v>18</v>
      </c>
      <c r="AG4" s="90">
        <v>18.2</v>
      </c>
      <c r="AH4" s="80">
        <v>18.399999999999999</v>
      </c>
      <c r="AI4" s="85">
        <v>19.100000000000001</v>
      </c>
      <c r="AJ4" s="90">
        <v>20</v>
      </c>
      <c r="AK4" s="80">
        <v>20.9</v>
      </c>
      <c r="AL4" s="85">
        <v>21.400000000000002</v>
      </c>
      <c r="AM4" s="90">
        <v>21.6</v>
      </c>
      <c r="AN4" s="80">
        <v>21.8</v>
      </c>
      <c r="AO4" s="85">
        <v>22.3</v>
      </c>
      <c r="AP4" s="90">
        <v>22.5</v>
      </c>
      <c r="AQ4" s="80">
        <v>22.7</v>
      </c>
      <c r="AR4" s="235">
        <v>22.400000000000002</v>
      </c>
      <c r="AS4" s="236" t="s">
        <v>187</v>
      </c>
      <c r="AT4" s="237">
        <v>22.8</v>
      </c>
      <c r="AU4" s="277">
        <f>+AV4-0.2</f>
        <v>22</v>
      </c>
      <c r="AV4" s="236">
        <v>22.2</v>
      </c>
      <c r="AW4" s="278">
        <f>+AV4+0.2</f>
        <v>22.4</v>
      </c>
      <c r="AX4" s="277">
        <v>21.5</v>
      </c>
      <c r="AY4" s="236">
        <v>21.7</v>
      </c>
      <c r="AZ4" s="278">
        <v>21.9</v>
      </c>
      <c r="BA4" s="311">
        <v>20.5</v>
      </c>
      <c r="BB4" s="311">
        <v>20.7</v>
      </c>
      <c r="BC4" s="311">
        <v>20.9</v>
      </c>
      <c r="BD4" s="276">
        <f>+AV4/100</f>
        <v>0.222</v>
      </c>
      <c r="BE4" s="203">
        <f>+'[1]Under 5'!AM4+'[1]5 through 17'!AM4</f>
        <v>73585872</v>
      </c>
      <c r="BF4" s="157">
        <f>'Children in Poverty'!BE4*BD4</f>
        <v>16336063.584000001</v>
      </c>
      <c r="BG4" s="101">
        <f>+AG4/100</f>
        <v>0.182</v>
      </c>
      <c r="BH4" s="203">
        <f>+'[1]Under 5'!AH4+'[1]5 through 17'!AH4</f>
        <v>74104602</v>
      </c>
      <c r="BI4" s="247">
        <f>'Children in Poverty'!BH4*BG4</f>
        <v>13487037.563999999</v>
      </c>
      <c r="BK4" s="276">
        <f>AY4/100</f>
        <v>0.217</v>
      </c>
      <c r="BL4" s="301">
        <f>+'[1]Under 5'!AN4+'[1]5 through 17'!AN4</f>
        <v>73583618</v>
      </c>
      <c r="BM4" s="247">
        <f>'Children in Poverty'!BL4*BK4</f>
        <v>15967645.106000001</v>
      </c>
      <c r="BN4" s="101">
        <f>AJ4/100</f>
        <v>0.2</v>
      </c>
      <c r="BO4" s="203">
        <f>+'[1]Under 5'!AI4+'[1]5 through 17'!AI4</f>
        <v>74134167</v>
      </c>
      <c r="BP4" s="247">
        <f>'Children in Poverty'!BO4*BN4</f>
        <v>14826833.4</v>
      </c>
      <c r="BR4" s="101">
        <f>+BB4/100</f>
        <v>0.20699999999999999</v>
      </c>
      <c r="BS4" s="203">
        <f>+'[1]Under 5'!AO4+'[1]5 through 17'!AO4</f>
        <v>73645111</v>
      </c>
      <c r="BT4" s="247">
        <f>'Children in Poverty'!BS4*BR4</f>
        <v>15244537.977</v>
      </c>
      <c r="BU4" s="318">
        <f>+AM4/100</f>
        <v>0.21600000000000003</v>
      </c>
      <c r="BV4" s="301">
        <f>+'[1]Under 5'!AJ4+'[1]5 through 17'!AJ4</f>
        <v>74119113</v>
      </c>
      <c r="BW4" s="302">
        <f>'Children in Poverty'!BU4*BV4</f>
        <v>16009728.408000002</v>
      </c>
      <c r="BX4" s="335">
        <f>BF4-BI4</f>
        <v>2849026.0200000014</v>
      </c>
      <c r="BY4" s="335">
        <f>BM4-BP4</f>
        <v>1140811.7060000002</v>
      </c>
      <c r="BZ4" s="335">
        <f>BT4-BW4</f>
        <v>-765190.43100000173</v>
      </c>
      <c r="CA4" s="338">
        <f>BT4-BM4</f>
        <v>-723107.12900000066</v>
      </c>
      <c r="CB4" s="338">
        <f>BM4-BF4</f>
        <v>-368418.47800000012</v>
      </c>
    </row>
    <row r="5" spans="1:80" s="48" customFormat="1" x14ac:dyDescent="0.2">
      <c r="A5" s="94" t="s">
        <v>156</v>
      </c>
      <c r="B5" s="166">
        <f>MEDIAN(B13:B28)</f>
        <v>21.35</v>
      </c>
      <c r="C5" s="181">
        <f t="shared" ref="C5:AK5" si="0">MEDIAN(C13:C28)</f>
        <v>22.5</v>
      </c>
      <c r="D5" s="166">
        <f t="shared" si="0"/>
        <v>23.25</v>
      </c>
      <c r="E5" s="166">
        <f t="shared" si="0"/>
        <v>24</v>
      </c>
      <c r="F5" s="166">
        <f t="shared" si="0"/>
        <v>24.75</v>
      </c>
      <c r="G5" s="166">
        <f t="shared" si="0"/>
        <v>25.5</v>
      </c>
      <c r="H5" s="166">
        <f t="shared" si="0"/>
        <v>25</v>
      </c>
      <c r="I5" s="166">
        <f t="shared" si="0"/>
        <v>25.5</v>
      </c>
      <c r="J5" s="166">
        <f t="shared" si="0"/>
        <v>24</v>
      </c>
      <c r="K5" s="166">
        <f t="shared" si="0"/>
        <v>23</v>
      </c>
      <c r="L5" s="166">
        <f t="shared" si="0"/>
        <v>22</v>
      </c>
      <c r="M5" s="166">
        <f t="shared" si="0"/>
        <v>19.5</v>
      </c>
      <c r="N5" s="181">
        <f t="shared" si="0"/>
        <v>19.200000000000003</v>
      </c>
      <c r="O5" s="181">
        <f t="shared" si="0"/>
        <v>20</v>
      </c>
      <c r="P5" s="166">
        <f t="shared" si="0"/>
        <v>21</v>
      </c>
      <c r="Q5" s="181">
        <f t="shared" si="0"/>
        <v>19.100000000000001</v>
      </c>
      <c r="R5" s="166">
        <f t="shared" si="0"/>
        <v>21.1</v>
      </c>
      <c r="S5" s="166">
        <f t="shared" si="0"/>
        <v>22.6</v>
      </c>
      <c r="T5" s="181">
        <f t="shared" si="0"/>
        <v>22.35</v>
      </c>
      <c r="U5" s="166">
        <f t="shared" si="0"/>
        <v>20.3</v>
      </c>
      <c r="V5" s="166">
        <f t="shared" si="0"/>
        <v>23.95</v>
      </c>
      <c r="W5" s="181">
        <f t="shared" si="0"/>
        <v>21.549999999999997</v>
      </c>
      <c r="X5" s="166">
        <f t="shared" si="0"/>
        <v>22.6</v>
      </c>
      <c r="Y5" s="166">
        <f t="shared" si="0"/>
        <v>23.65</v>
      </c>
      <c r="Z5" s="181">
        <f t="shared" si="0"/>
        <v>21.8</v>
      </c>
      <c r="AA5" s="166">
        <f t="shared" si="0"/>
        <v>22.75</v>
      </c>
      <c r="AB5" s="166">
        <f t="shared" si="0"/>
        <v>23.700000000000003</v>
      </c>
      <c r="AC5" s="181">
        <f t="shared" si="0"/>
        <v>21.45</v>
      </c>
      <c r="AD5" s="166">
        <f t="shared" si="0"/>
        <v>22.65</v>
      </c>
      <c r="AE5" s="166">
        <f t="shared" si="0"/>
        <v>23.55</v>
      </c>
      <c r="AF5" s="181">
        <f t="shared" si="0"/>
        <v>20.75</v>
      </c>
      <c r="AG5" s="166">
        <f t="shared" si="0"/>
        <v>21.75</v>
      </c>
      <c r="AH5" s="166">
        <f t="shared" si="0"/>
        <v>22.8</v>
      </c>
      <c r="AI5" s="181">
        <f t="shared" si="0"/>
        <v>22.85</v>
      </c>
      <c r="AJ5" s="166">
        <f t="shared" si="0"/>
        <v>23.75</v>
      </c>
      <c r="AK5" s="166">
        <f t="shared" si="0"/>
        <v>24.65</v>
      </c>
      <c r="AL5" s="181">
        <f t="shared" ref="AL5:AN5" si="1">MEDIAN(AL13:AL28)</f>
        <v>24.45</v>
      </c>
      <c r="AM5" s="166">
        <f t="shared" si="1"/>
        <v>25.6</v>
      </c>
      <c r="AN5" s="166">
        <f t="shared" si="1"/>
        <v>26.4</v>
      </c>
      <c r="AO5" s="181">
        <f t="shared" ref="AO5:AT5" si="2">MEDIAN(AO13:AO28)</f>
        <v>25.4</v>
      </c>
      <c r="AP5" s="166">
        <f t="shared" si="2"/>
        <v>26.3</v>
      </c>
      <c r="AQ5" s="166">
        <f t="shared" si="2"/>
        <v>27.200000000000003</v>
      </c>
      <c r="AR5" s="185">
        <f t="shared" si="2"/>
        <v>25.4</v>
      </c>
      <c r="AS5" s="166">
        <f t="shared" si="2"/>
        <v>25.9</v>
      </c>
      <c r="AT5" s="166">
        <f t="shared" si="2"/>
        <v>26.65</v>
      </c>
      <c r="AU5" s="185">
        <f t="shared" ref="AU5:AW5" si="3">MEDIAN(AU13:AU28)</f>
        <v>24.9</v>
      </c>
      <c r="AV5" s="166">
        <f t="shared" si="3"/>
        <v>25.9</v>
      </c>
      <c r="AW5" s="166">
        <f t="shared" si="3"/>
        <v>26.9</v>
      </c>
      <c r="AX5" s="185">
        <f t="shared" ref="AX5:AZ5" si="4">MEDIAN(AX13:AX28)</f>
        <v>24.700000000000003</v>
      </c>
      <c r="AY5" s="166">
        <f t="shared" si="4"/>
        <v>25.450000000000003</v>
      </c>
      <c r="AZ5" s="304">
        <f t="shared" si="4"/>
        <v>26.65</v>
      </c>
      <c r="BA5" s="166">
        <f t="shared" ref="BA5:BC5" si="5">MEDIAN(BA13:BA28)</f>
        <v>23.1</v>
      </c>
      <c r="BB5" s="166">
        <f t="shared" si="5"/>
        <v>24.1</v>
      </c>
      <c r="BC5" s="166">
        <f t="shared" si="5"/>
        <v>25.1</v>
      </c>
      <c r="BD5" s="102">
        <f>+AV5/100</f>
        <v>0.25900000000000001</v>
      </c>
      <c r="BE5" s="204">
        <f>+'[1]Under 5'!AM5+'[1]5 through 17'!AM5</f>
        <v>27842409</v>
      </c>
      <c r="BF5" s="158">
        <f>'Children in Poverty'!BE5*BD5</f>
        <v>7211183.9309999999</v>
      </c>
      <c r="BG5" s="102">
        <f>+AG5/100</f>
        <v>0.2175</v>
      </c>
      <c r="BH5" s="204">
        <f>+'[1]Under 5'!AH5+'[1]5 through 17'!AH5</f>
        <v>27436100</v>
      </c>
      <c r="BI5" s="248">
        <f>'Children in Poverty'!BH5*BG5</f>
        <v>5967351.75</v>
      </c>
      <c r="BK5" s="102">
        <f>AY5/100</f>
        <v>0.2545</v>
      </c>
      <c r="BL5" s="301">
        <f>+'[1]Under 5'!AN5+'[1]5 through 17'!AN5</f>
        <v>27958021</v>
      </c>
      <c r="BM5" s="248">
        <f>'Children in Poverty'!BL5*BK5</f>
        <v>7115316.3444999997</v>
      </c>
      <c r="BN5" s="102">
        <f>AJ5/100</f>
        <v>0.23749999999999999</v>
      </c>
      <c r="BO5" s="204">
        <f>+'[1]Under 5'!AI5+'[1]5 through 17'!AI5</f>
        <v>27584517</v>
      </c>
      <c r="BP5" s="248">
        <f>'Children in Poverty'!BO5*BN5</f>
        <v>6551322.7874999996</v>
      </c>
      <c r="BR5" s="103">
        <f>+BB5/100</f>
        <v>0.24100000000000002</v>
      </c>
      <c r="BS5" s="204">
        <f>+'[1]Under 5'!AO5+'[1]5 through 17'!AO5</f>
        <v>28126914</v>
      </c>
      <c r="BT5" s="250">
        <f>'Children in Poverty'!BS5*BR5</f>
        <v>6778586.2740000002</v>
      </c>
      <c r="BU5" s="318">
        <f>+AM5/100</f>
        <v>0.25600000000000001</v>
      </c>
      <c r="BV5" s="301">
        <f>+'[1]Under 5'!AJ5+'[1]5 through 17'!AJ5</f>
        <v>27696815</v>
      </c>
      <c r="BW5" s="248">
        <f>'Children in Poverty'!BU5*BV5</f>
        <v>7090384.6400000006</v>
      </c>
      <c r="BX5" s="335">
        <f t="shared" ref="BX5:BX63" si="6">BF5-BI5</f>
        <v>1243832.1809999999</v>
      </c>
      <c r="BY5" s="335">
        <f>BM5-BP5</f>
        <v>563993.55700000003</v>
      </c>
      <c r="BZ5" s="335">
        <f t="shared" ref="BZ5:BZ63" si="7">BT5-BW5</f>
        <v>-311798.36600000039</v>
      </c>
      <c r="CA5" s="338">
        <f>BT5-BM5</f>
        <v>-336730.07049999945</v>
      </c>
      <c r="CB5" s="338">
        <f>BM5-BF5</f>
        <v>-95867.586500000209</v>
      </c>
    </row>
    <row r="6" spans="1:80" s="32" customFormat="1" x14ac:dyDescent="0.2">
      <c r="A6" s="96" t="s">
        <v>157</v>
      </c>
      <c r="B6" s="171"/>
      <c r="C6" s="182"/>
      <c r="D6" s="171"/>
      <c r="E6" s="167"/>
      <c r="F6" s="171"/>
      <c r="G6" s="167"/>
      <c r="H6" s="171"/>
      <c r="I6" s="167"/>
      <c r="J6" s="171"/>
      <c r="K6" s="167"/>
      <c r="L6" s="167"/>
      <c r="M6" s="171"/>
      <c r="N6" s="183"/>
      <c r="O6" s="182"/>
      <c r="P6" s="171"/>
      <c r="Q6" s="184"/>
      <c r="R6" s="167"/>
      <c r="S6" s="167"/>
      <c r="T6" s="184"/>
      <c r="U6" s="167"/>
      <c r="V6" s="167"/>
      <c r="W6" s="184"/>
      <c r="X6" s="167"/>
      <c r="Y6" s="167"/>
      <c r="Z6" s="184"/>
      <c r="AA6" s="167"/>
      <c r="AB6" s="167"/>
      <c r="AC6" s="184"/>
      <c r="AD6" s="167"/>
      <c r="AE6" s="167"/>
      <c r="AF6" s="184"/>
      <c r="AG6" s="167"/>
      <c r="AH6" s="167"/>
      <c r="AI6" s="184"/>
      <c r="AJ6" s="167"/>
      <c r="AK6" s="167"/>
      <c r="AL6" s="184"/>
      <c r="AM6" s="167"/>
      <c r="AN6" s="167"/>
      <c r="AO6" s="184"/>
      <c r="AP6" s="167"/>
      <c r="AQ6" s="167"/>
      <c r="AR6" s="222"/>
      <c r="AS6" s="223"/>
      <c r="AT6" s="223"/>
      <c r="AU6" s="222"/>
      <c r="AV6" s="223"/>
      <c r="AW6" s="223"/>
      <c r="AX6" s="222"/>
      <c r="AY6" s="223"/>
      <c r="AZ6" s="305"/>
      <c r="BA6" s="223"/>
      <c r="BB6" s="223"/>
      <c r="BC6" s="223"/>
      <c r="BD6" s="103"/>
      <c r="BE6" s="205"/>
      <c r="BF6" s="159"/>
      <c r="BG6" s="103"/>
      <c r="BH6" s="205"/>
      <c r="BI6" s="249"/>
      <c r="BK6" s="103"/>
      <c r="BL6" s="205"/>
      <c r="BM6" s="159"/>
      <c r="BN6" s="103"/>
      <c r="BO6" s="205"/>
      <c r="BP6" s="249"/>
      <c r="BR6" s="103"/>
      <c r="BS6" s="205"/>
      <c r="BT6" s="250"/>
      <c r="BU6" s="319"/>
      <c r="BV6" s="206"/>
      <c r="BW6" s="249"/>
      <c r="BX6" s="335"/>
      <c r="BY6" s="335"/>
      <c r="BZ6" s="335"/>
      <c r="CA6" s="338"/>
      <c r="CB6" s="338"/>
    </row>
    <row r="7" spans="1:80" x14ac:dyDescent="0.2">
      <c r="A7" s="92" t="s">
        <v>158</v>
      </c>
      <c r="B7" s="169">
        <f t="shared" ref="B7:AN7" si="8">MEDIAN(B29:B41)</f>
        <v>15.3</v>
      </c>
      <c r="C7" s="185">
        <f t="shared" si="8"/>
        <v>18</v>
      </c>
      <c r="D7" s="169">
        <f t="shared" si="8"/>
        <v>17.75</v>
      </c>
      <c r="E7" s="166">
        <f t="shared" si="8"/>
        <v>17.5</v>
      </c>
      <c r="F7" s="169">
        <f t="shared" si="8"/>
        <v>17</v>
      </c>
      <c r="G7" s="166">
        <f t="shared" si="8"/>
        <v>17</v>
      </c>
      <c r="H7" s="169">
        <f t="shared" si="8"/>
        <v>16</v>
      </c>
      <c r="I7" s="166">
        <f t="shared" si="8"/>
        <v>16</v>
      </c>
      <c r="J7" s="169">
        <f t="shared" si="8"/>
        <v>17</v>
      </c>
      <c r="K7" s="166">
        <f t="shared" si="8"/>
        <v>16</v>
      </c>
      <c r="L7" s="166">
        <f t="shared" si="8"/>
        <v>15</v>
      </c>
      <c r="M7" s="169">
        <f t="shared" si="8"/>
        <v>15</v>
      </c>
      <c r="N7" s="186">
        <f t="shared" si="8"/>
        <v>14.3</v>
      </c>
      <c r="O7" s="185">
        <f t="shared" si="8"/>
        <v>15</v>
      </c>
      <c r="P7" s="169">
        <f t="shared" si="8"/>
        <v>16</v>
      </c>
      <c r="Q7" s="187">
        <f t="shared" si="8"/>
        <v>13.4</v>
      </c>
      <c r="R7" s="166">
        <f t="shared" si="8"/>
        <v>15.3</v>
      </c>
      <c r="S7" s="166">
        <f t="shared" si="8"/>
        <v>17.5</v>
      </c>
      <c r="T7" s="187">
        <f t="shared" si="8"/>
        <v>18.8</v>
      </c>
      <c r="U7" s="166">
        <f t="shared" si="8"/>
        <v>15.8</v>
      </c>
      <c r="V7" s="166">
        <f t="shared" si="8"/>
        <v>19.7</v>
      </c>
      <c r="W7" s="187">
        <f t="shared" si="8"/>
        <v>14.3</v>
      </c>
      <c r="X7" s="166">
        <f t="shared" si="8"/>
        <v>15.1</v>
      </c>
      <c r="Y7" s="166">
        <f t="shared" si="8"/>
        <v>16.5</v>
      </c>
      <c r="Z7" s="187">
        <f t="shared" si="8"/>
        <v>14.7</v>
      </c>
      <c r="AA7" s="166">
        <f t="shared" si="8"/>
        <v>15.4</v>
      </c>
      <c r="AB7" s="166">
        <f t="shared" si="8"/>
        <v>16.5</v>
      </c>
      <c r="AC7" s="187">
        <f t="shared" si="8"/>
        <v>14.4</v>
      </c>
      <c r="AD7" s="166">
        <f t="shared" si="8"/>
        <v>15.9</v>
      </c>
      <c r="AE7" s="166">
        <f t="shared" si="8"/>
        <v>17.2</v>
      </c>
      <c r="AF7" s="187">
        <f t="shared" si="8"/>
        <v>14.1</v>
      </c>
      <c r="AG7" s="166">
        <f t="shared" si="8"/>
        <v>15.1</v>
      </c>
      <c r="AH7" s="166">
        <f t="shared" si="8"/>
        <v>16.399999999999999</v>
      </c>
      <c r="AI7" s="187">
        <f t="shared" si="8"/>
        <v>16.700000000000003</v>
      </c>
      <c r="AJ7" s="166">
        <f t="shared" si="8"/>
        <v>17.600000000000001</v>
      </c>
      <c r="AK7" s="166">
        <f t="shared" si="8"/>
        <v>18.5</v>
      </c>
      <c r="AL7" s="187">
        <f t="shared" si="8"/>
        <v>17.7</v>
      </c>
      <c r="AM7" s="166">
        <f t="shared" si="8"/>
        <v>19</v>
      </c>
      <c r="AN7" s="166">
        <f t="shared" si="8"/>
        <v>20.3</v>
      </c>
      <c r="AO7" s="187">
        <f t="shared" ref="AO7:AT7" si="9">MEDIAN(AO29:AO41)</f>
        <v>17.899999999999999</v>
      </c>
      <c r="AP7" s="166">
        <f t="shared" si="9"/>
        <v>19.7</v>
      </c>
      <c r="AQ7" s="166">
        <f t="shared" si="9"/>
        <v>21.5</v>
      </c>
      <c r="AR7" s="185">
        <f t="shared" si="9"/>
        <v>18.400000000000002</v>
      </c>
      <c r="AS7" s="166">
        <f t="shared" si="9"/>
        <v>20.3</v>
      </c>
      <c r="AT7" s="166">
        <f t="shared" si="9"/>
        <v>22.2</v>
      </c>
      <c r="AU7" s="185">
        <f t="shared" ref="AU7:AW7" si="10">MEDIAN(AU29:AU41)</f>
        <v>17.700000000000003</v>
      </c>
      <c r="AV7" s="166">
        <f t="shared" si="10"/>
        <v>19.100000000000001</v>
      </c>
      <c r="AW7" s="166">
        <f t="shared" si="10"/>
        <v>20.5</v>
      </c>
      <c r="AX7" s="185">
        <f t="shared" ref="AX7:AZ7" si="11">MEDIAN(AX29:AX41)</f>
        <v>16.8</v>
      </c>
      <c r="AY7" s="166">
        <f t="shared" si="11"/>
        <v>18.5</v>
      </c>
      <c r="AZ7" s="304">
        <f t="shared" si="11"/>
        <v>20.2</v>
      </c>
      <c r="BA7" s="166">
        <f t="shared" ref="BA7:BC7" si="12">MEDIAN(BA29:BA41)</f>
        <v>16.3</v>
      </c>
      <c r="BB7" s="166">
        <f t="shared" si="12"/>
        <v>17.8</v>
      </c>
      <c r="BC7" s="166">
        <f t="shared" si="12"/>
        <v>19.3</v>
      </c>
      <c r="BD7" s="105">
        <f>+AV7/100</f>
        <v>0.191</v>
      </c>
      <c r="BE7" s="204">
        <f>+'[1]Under 5'!AM23+'[1]5 through 17'!AM23</f>
        <v>17833597</v>
      </c>
      <c r="BF7" s="158">
        <f>'Children in Poverty'!BE7*BD7</f>
        <v>3406217.0270000002</v>
      </c>
      <c r="BG7" s="105">
        <f>+AG7/100</f>
        <v>0.151</v>
      </c>
      <c r="BH7" s="204">
        <f>+'[1]Under 5'!AF23+'[1]5 through 17'!AF23</f>
        <v>17672096</v>
      </c>
      <c r="BI7" s="248">
        <f>'Children in Poverty'!BH7*BG7</f>
        <v>2668486.4959999998</v>
      </c>
      <c r="BK7" s="105">
        <f>AY7/100</f>
        <v>0.185</v>
      </c>
      <c r="BL7" s="206">
        <f>+'[1]Under 5'!AN23+'[1]5 through 17'!AN23</f>
        <v>17840662</v>
      </c>
      <c r="BM7" s="248">
        <f>'Children in Poverty'!BL7*BK7</f>
        <v>3300522.4699999997</v>
      </c>
      <c r="BN7" s="105">
        <f>AJ7/100</f>
        <v>0.17600000000000002</v>
      </c>
      <c r="BO7" s="204">
        <f>+'[1]Under 5'!AI23+'[1]5 through 17'!AI23</f>
        <v>17888159</v>
      </c>
      <c r="BP7" s="248">
        <f>'Children in Poverty'!BO7*BN7</f>
        <v>3148315.9840000002</v>
      </c>
      <c r="BR7" s="103">
        <f t="shared" ref="BR7:BR63" si="13">+BB7/100</f>
        <v>0.17800000000000002</v>
      </c>
      <c r="BS7" s="204">
        <f>+'[1]Under 5'!AO23+'[1]5 through 17'!AO23</f>
        <v>17849348</v>
      </c>
      <c r="BT7" s="250">
        <f>'Children in Poverty'!BS7*BR7</f>
        <v>3177183.9440000001</v>
      </c>
      <c r="BU7" s="319">
        <f t="shared" ref="BU7:BU63" si="14">+AM7/100</f>
        <v>0.19</v>
      </c>
      <c r="BV7" s="206">
        <f>+'[1]Under 5'!AJ23+'[1]5 through 17'!AJ23</f>
        <v>17920121</v>
      </c>
      <c r="BW7" s="248">
        <f>'Children in Poverty'!BU7*BV7</f>
        <v>3404822.99</v>
      </c>
      <c r="BX7" s="335">
        <f t="shared" si="6"/>
        <v>737730.53100000042</v>
      </c>
      <c r="BY7" s="335">
        <f t="shared" ref="BY7:BY63" si="15">BM7-BP7</f>
        <v>152206.48599999957</v>
      </c>
      <c r="BZ7" s="335">
        <f t="shared" si="7"/>
        <v>-227639.04600000009</v>
      </c>
      <c r="CA7" s="338">
        <f>BT7-BM7</f>
        <v>-123338.52599999961</v>
      </c>
      <c r="CB7" s="338">
        <f>BM7-BF7</f>
        <v>-105694.5570000005</v>
      </c>
    </row>
    <row r="8" spans="1:80" x14ac:dyDescent="0.2">
      <c r="A8" s="98" t="s">
        <v>157</v>
      </c>
      <c r="B8" s="168"/>
      <c r="C8" s="188"/>
      <c r="D8" s="168"/>
      <c r="E8" s="168"/>
      <c r="F8" s="168"/>
      <c r="G8" s="168"/>
      <c r="H8" s="168"/>
      <c r="I8" s="168"/>
      <c r="J8" s="168"/>
      <c r="K8" s="168"/>
      <c r="L8" s="168"/>
      <c r="M8" s="168"/>
      <c r="N8" s="189"/>
      <c r="O8" s="188"/>
      <c r="P8" s="168"/>
      <c r="Q8" s="188"/>
      <c r="R8" s="168"/>
      <c r="S8" s="168"/>
      <c r="T8" s="188"/>
      <c r="U8" s="168"/>
      <c r="V8" s="168"/>
      <c r="W8" s="188"/>
      <c r="X8" s="168"/>
      <c r="Y8" s="168"/>
      <c r="Z8" s="188"/>
      <c r="AA8" s="168"/>
      <c r="AB8" s="168"/>
      <c r="AC8" s="188"/>
      <c r="AD8" s="168"/>
      <c r="AE8" s="168"/>
      <c r="AF8" s="188"/>
      <c r="AG8" s="168"/>
      <c r="AH8" s="168"/>
      <c r="AI8" s="188"/>
      <c r="AJ8" s="168"/>
      <c r="AK8" s="168"/>
      <c r="AL8" s="188"/>
      <c r="AM8" s="168"/>
      <c r="AN8" s="168"/>
      <c r="AO8" s="188"/>
      <c r="AP8" s="168"/>
      <c r="AQ8" s="168"/>
      <c r="AR8" s="224"/>
      <c r="AS8" s="225"/>
      <c r="AT8" s="225"/>
      <c r="AU8" s="224"/>
      <c r="AV8" s="225"/>
      <c r="AW8" s="225"/>
      <c r="AX8" s="224"/>
      <c r="AY8" s="225"/>
      <c r="AZ8" s="306"/>
      <c r="BA8" s="225"/>
      <c r="BB8" s="225"/>
      <c r="BC8" s="225"/>
      <c r="BD8" s="105"/>
      <c r="BE8" s="206"/>
      <c r="BF8" s="160"/>
      <c r="BG8" s="105"/>
      <c r="BH8" s="206"/>
      <c r="BI8" s="250"/>
      <c r="BK8" s="105"/>
      <c r="BL8" s="206"/>
      <c r="BM8" s="160"/>
      <c r="BN8" s="105"/>
      <c r="BO8" s="206"/>
      <c r="BP8" s="250"/>
      <c r="BR8" s="103"/>
      <c r="BS8" s="206"/>
      <c r="BT8" s="250"/>
      <c r="BU8" s="319"/>
      <c r="BV8" s="206"/>
      <c r="BW8" s="250"/>
      <c r="BX8" s="335"/>
      <c r="BY8" s="335"/>
      <c r="BZ8" s="335"/>
      <c r="CA8" s="338"/>
      <c r="CB8" s="338"/>
    </row>
    <row r="9" spans="1:80" x14ac:dyDescent="0.2">
      <c r="A9" s="98" t="s">
        <v>159</v>
      </c>
      <c r="B9" s="169">
        <f t="shared" ref="B9:AN9" si="16">MEDIAN(B42:B53)</f>
        <v>15.95</v>
      </c>
      <c r="C9" s="187">
        <f t="shared" si="16"/>
        <v>17</v>
      </c>
      <c r="D9" s="169">
        <f t="shared" si="16"/>
        <v>16.875</v>
      </c>
      <c r="E9" s="169">
        <f t="shared" si="16"/>
        <v>16.75</v>
      </c>
      <c r="F9" s="169">
        <f t="shared" si="16"/>
        <v>16.625</v>
      </c>
      <c r="G9" s="169">
        <f t="shared" si="16"/>
        <v>17</v>
      </c>
      <c r="H9" s="169">
        <f t="shared" si="16"/>
        <v>16</v>
      </c>
      <c r="I9" s="169">
        <f t="shared" si="16"/>
        <v>15.5</v>
      </c>
      <c r="J9" s="169">
        <f t="shared" si="16"/>
        <v>14.5</v>
      </c>
      <c r="K9" s="169">
        <f t="shared" si="16"/>
        <v>15.5</v>
      </c>
      <c r="L9" s="169">
        <f t="shared" si="16"/>
        <v>14.5</v>
      </c>
      <c r="M9" s="169">
        <f t="shared" si="16"/>
        <v>14</v>
      </c>
      <c r="N9" s="186">
        <f t="shared" si="16"/>
        <v>13.100000000000001</v>
      </c>
      <c r="O9" s="187">
        <f t="shared" si="16"/>
        <v>14</v>
      </c>
      <c r="P9" s="169">
        <f t="shared" si="16"/>
        <v>14.5</v>
      </c>
      <c r="Q9" s="187">
        <f t="shared" si="16"/>
        <v>12.100000000000001</v>
      </c>
      <c r="R9" s="169">
        <f t="shared" si="16"/>
        <v>14</v>
      </c>
      <c r="S9" s="169">
        <f t="shared" si="16"/>
        <v>16.100000000000001</v>
      </c>
      <c r="T9" s="187">
        <f t="shared" si="16"/>
        <v>14.8</v>
      </c>
      <c r="U9" s="169">
        <f t="shared" si="16"/>
        <v>12.45</v>
      </c>
      <c r="V9" s="169">
        <f t="shared" si="16"/>
        <v>17.100000000000001</v>
      </c>
      <c r="W9" s="187">
        <f t="shared" si="16"/>
        <v>14.8</v>
      </c>
      <c r="X9" s="169">
        <f t="shared" si="16"/>
        <v>15.75</v>
      </c>
      <c r="Y9" s="169">
        <f t="shared" si="16"/>
        <v>16.700000000000003</v>
      </c>
      <c r="Z9" s="187">
        <f t="shared" si="16"/>
        <v>14.7</v>
      </c>
      <c r="AA9" s="169">
        <f t="shared" si="16"/>
        <v>16.2</v>
      </c>
      <c r="AB9" s="169">
        <f t="shared" si="16"/>
        <v>17.2</v>
      </c>
      <c r="AC9" s="187">
        <f t="shared" si="16"/>
        <v>14.55</v>
      </c>
      <c r="AD9" s="169">
        <f t="shared" si="16"/>
        <v>15.75</v>
      </c>
      <c r="AE9" s="169">
        <f t="shared" si="16"/>
        <v>16.55</v>
      </c>
      <c r="AF9" s="187">
        <f t="shared" si="16"/>
        <v>14.5</v>
      </c>
      <c r="AG9" s="169">
        <f t="shared" si="16"/>
        <v>16.149999999999999</v>
      </c>
      <c r="AH9" s="169">
        <f t="shared" si="16"/>
        <v>17.399999999999999</v>
      </c>
      <c r="AI9" s="187">
        <f t="shared" si="16"/>
        <v>17.150000000000002</v>
      </c>
      <c r="AJ9" s="169">
        <f t="shared" si="16"/>
        <v>18.05</v>
      </c>
      <c r="AK9" s="169">
        <f t="shared" si="16"/>
        <v>18.95</v>
      </c>
      <c r="AL9" s="187">
        <f t="shared" si="16"/>
        <v>17.7</v>
      </c>
      <c r="AM9" s="169">
        <f t="shared" si="16"/>
        <v>18.75</v>
      </c>
      <c r="AN9" s="169">
        <f t="shared" si="16"/>
        <v>19.899999999999999</v>
      </c>
      <c r="AO9" s="187">
        <f t="shared" ref="AO9:AT9" si="17">MEDIAN(AO42:AO53)</f>
        <v>17.549999999999997</v>
      </c>
      <c r="AP9" s="169">
        <f t="shared" si="17"/>
        <v>18.5</v>
      </c>
      <c r="AQ9" s="169">
        <f t="shared" si="17"/>
        <v>19.950000000000003</v>
      </c>
      <c r="AR9" s="187">
        <f t="shared" si="17"/>
        <v>17.75</v>
      </c>
      <c r="AS9" s="166">
        <f>MEDIAN(AS42:AS53)</f>
        <v>18.600000000000001</v>
      </c>
      <c r="AT9" s="169">
        <f t="shared" si="17"/>
        <v>19.549999999999997</v>
      </c>
      <c r="AU9" s="187">
        <f t="shared" ref="AU9" si="18">MEDIAN(AU42:AU53)</f>
        <v>18.049999999999997</v>
      </c>
      <c r="AV9" s="166">
        <f>MEDIAN(AV42:AV53)</f>
        <v>18.649999999999999</v>
      </c>
      <c r="AW9" s="169">
        <f t="shared" ref="AW9:BB9" si="19">MEDIAN(AW42:AW53)</f>
        <v>18.049999999999997</v>
      </c>
      <c r="AX9" s="187">
        <f t="shared" si="19"/>
        <v>17.2</v>
      </c>
      <c r="AY9" s="166">
        <f>MEDIAN(AY42:AY53)</f>
        <v>18.2</v>
      </c>
      <c r="AZ9" s="307">
        <f t="shared" ref="AZ9" si="20">MEDIAN(AZ42:AZ53)</f>
        <v>19.299999999999997</v>
      </c>
      <c r="BA9" s="169">
        <f t="shared" si="19"/>
        <v>16.25</v>
      </c>
      <c r="BB9" s="166">
        <f t="shared" si="19"/>
        <v>17.649999999999999</v>
      </c>
      <c r="BC9" s="169">
        <f t="shared" ref="BC9" si="21">MEDIAN(BC42:BC53)</f>
        <v>19.049999999999997</v>
      </c>
      <c r="BD9" s="105">
        <f>+AV9/100</f>
        <v>0.1865</v>
      </c>
      <c r="BE9" s="206">
        <f>+'[1]Under 5'!AM38+'[1]5 through 17'!AM38</f>
        <v>15772056</v>
      </c>
      <c r="BF9" s="160">
        <f>'Children in Poverty'!BE9*BD9</f>
        <v>2941488.4440000001</v>
      </c>
      <c r="BG9" s="105">
        <f>+AG9/100</f>
        <v>0.16149999999999998</v>
      </c>
      <c r="BH9" s="206">
        <f>+'[1]Under 5'!AH38+'[1]5 through 17'!AH38</f>
        <v>16242779</v>
      </c>
      <c r="BI9" s="250">
        <f>'Children in Poverty'!BH9*BG9</f>
        <v>2623208.8084999998</v>
      </c>
      <c r="BK9" s="105">
        <f>AY9/100</f>
        <v>0.182</v>
      </c>
      <c r="BL9" s="206">
        <f>+'[1]Under 5'!AN38+'[1]5 through 17'!AN38</f>
        <v>15701296</v>
      </c>
      <c r="BM9" s="248">
        <f>'Children in Poverty'!BL9*BK9</f>
        <v>2857635.872</v>
      </c>
      <c r="BN9" s="105">
        <f>AJ9/100</f>
        <v>0.18049999999999999</v>
      </c>
      <c r="BO9" s="206">
        <f>+'[1]Under 5'!AI38+'[1]5 through 17'!AI38</f>
        <v>16169741</v>
      </c>
      <c r="BP9" s="250">
        <f>'Children in Poverty'!BO9*BN9</f>
        <v>2918638.2505000001</v>
      </c>
      <c r="BR9" s="103">
        <f t="shared" si="13"/>
        <v>0.17649999999999999</v>
      </c>
      <c r="BS9" s="206">
        <f>+'[1]Under 5'!AO38+'[1]5 through 17'!AO38</f>
        <v>15648339</v>
      </c>
      <c r="BT9" s="250">
        <f>'Children in Poverty'!BS9*BR9</f>
        <v>2761931.8334999997</v>
      </c>
      <c r="BU9" s="319">
        <f t="shared" si="14"/>
        <v>0.1875</v>
      </c>
      <c r="BV9" s="206">
        <f>+'[1]Under 5'!AJ38+'[1]5 through 17'!AJ38</f>
        <v>16094905</v>
      </c>
      <c r="BW9" s="250">
        <f>'Children in Poverty'!BU9*BV9</f>
        <v>3017794.6875</v>
      </c>
      <c r="BX9" s="335">
        <f t="shared" si="6"/>
        <v>318279.63550000032</v>
      </c>
      <c r="BY9" s="335">
        <f t="shared" si="15"/>
        <v>-61002.378500000108</v>
      </c>
      <c r="BZ9" s="335">
        <f t="shared" si="7"/>
        <v>-255862.85400000028</v>
      </c>
      <c r="CA9" s="338">
        <f>BT9-BM9</f>
        <v>-95704.038500000257</v>
      </c>
      <c r="CB9" s="338">
        <f>BM9-BF9</f>
        <v>-83852.57200000016</v>
      </c>
    </row>
    <row r="10" spans="1:80" x14ac:dyDescent="0.2">
      <c r="A10" s="98" t="s">
        <v>157</v>
      </c>
      <c r="B10" s="168"/>
      <c r="C10" s="188"/>
      <c r="D10" s="168"/>
      <c r="E10" s="168"/>
      <c r="F10" s="168"/>
      <c r="G10" s="168"/>
      <c r="H10" s="168"/>
      <c r="I10" s="168"/>
      <c r="J10" s="168"/>
      <c r="K10" s="168"/>
      <c r="L10" s="168"/>
      <c r="M10" s="168"/>
      <c r="N10" s="189"/>
      <c r="O10" s="188"/>
      <c r="P10" s="168"/>
      <c r="Q10" s="188"/>
      <c r="R10" s="168"/>
      <c r="S10" s="168"/>
      <c r="T10" s="188"/>
      <c r="U10" s="168"/>
      <c r="V10" s="168"/>
      <c r="W10" s="188"/>
      <c r="X10" s="168"/>
      <c r="Y10" s="168"/>
      <c r="Z10" s="188"/>
      <c r="AA10" s="168"/>
      <c r="AB10" s="168"/>
      <c r="AC10" s="188"/>
      <c r="AD10" s="168"/>
      <c r="AE10" s="168"/>
      <c r="AF10" s="188"/>
      <c r="AG10" s="168"/>
      <c r="AH10" s="168"/>
      <c r="AI10" s="188"/>
      <c r="AJ10" s="168"/>
      <c r="AK10" s="168"/>
      <c r="AL10" s="188"/>
      <c r="AM10" s="168"/>
      <c r="AN10" s="168"/>
      <c r="AO10" s="188"/>
      <c r="AP10" s="168"/>
      <c r="AQ10" s="168"/>
      <c r="AR10" s="224"/>
      <c r="AS10" s="225"/>
      <c r="AT10" s="225"/>
      <c r="AU10" s="224"/>
      <c r="AV10" s="225"/>
      <c r="AW10" s="225"/>
      <c r="AX10" s="224"/>
      <c r="AY10" s="225"/>
      <c r="AZ10" s="306"/>
      <c r="BA10" s="225"/>
      <c r="BB10" s="225"/>
      <c r="BC10" s="225"/>
      <c r="BD10" s="105"/>
      <c r="BE10" s="206"/>
      <c r="BF10" s="160"/>
      <c r="BG10" s="105"/>
      <c r="BH10" s="206"/>
      <c r="BI10" s="250"/>
      <c r="BK10" s="105"/>
      <c r="BL10" s="206"/>
      <c r="BM10" s="160"/>
      <c r="BN10" s="105"/>
      <c r="BO10" s="206"/>
      <c r="BP10" s="250"/>
      <c r="BR10" s="103"/>
      <c r="BS10" s="206"/>
      <c r="BT10" s="250"/>
      <c r="BU10" s="319"/>
      <c r="BV10" s="206"/>
      <c r="BW10" s="250"/>
      <c r="BX10" s="335"/>
      <c r="BY10" s="335"/>
      <c r="BZ10" s="335"/>
      <c r="CA10" s="338"/>
      <c r="CB10" s="338"/>
    </row>
    <row r="11" spans="1:80" x14ac:dyDescent="0.2">
      <c r="A11" s="98" t="s">
        <v>160</v>
      </c>
      <c r="B11" s="169">
        <f t="shared" ref="B11:AN11" si="22">MEDIAN(B54:B62)</f>
        <v>13.2</v>
      </c>
      <c r="C11" s="187">
        <f t="shared" si="22"/>
        <v>15</v>
      </c>
      <c r="D11" s="169">
        <f t="shared" si="22"/>
        <v>15.5</v>
      </c>
      <c r="E11" s="169">
        <f t="shared" si="22"/>
        <v>16.5</v>
      </c>
      <c r="F11" s="169">
        <f t="shared" si="22"/>
        <v>17.75</v>
      </c>
      <c r="G11" s="169">
        <f t="shared" si="22"/>
        <v>19</v>
      </c>
      <c r="H11" s="169">
        <f t="shared" si="22"/>
        <v>17</v>
      </c>
      <c r="I11" s="169">
        <f t="shared" si="22"/>
        <v>15</v>
      </c>
      <c r="J11" s="169">
        <f t="shared" si="22"/>
        <v>15</v>
      </c>
      <c r="K11" s="169">
        <f t="shared" si="22"/>
        <v>15</v>
      </c>
      <c r="L11" s="169">
        <f t="shared" si="22"/>
        <v>14</v>
      </c>
      <c r="M11" s="169">
        <f t="shared" si="22"/>
        <v>13</v>
      </c>
      <c r="N11" s="186">
        <f t="shared" si="22"/>
        <v>12</v>
      </c>
      <c r="O11" s="187">
        <f t="shared" si="22"/>
        <v>12</v>
      </c>
      <c r="P11" s="169">
        <f t="shared" si="22"/>
        <v>12</v>
      </c>
      <c r="Q11" s="187">
        <f t="shared" si="22"/>
        <v>11.1</v>
      </c>
      <c r="R11" s="169">
        <f t="shared" si="22"/>
        <v>12.3</v>
      </c>
      <c r="S11" s="169">
        <f t="shared" si="22"/>
        <v>13.8</v>
      </c>
      <c r="T11" s="187">
        <f t="shared" si="22"/>
        <v>12.5</v>
      </c>
      <c r="U11" s="169">
        <f t="shared" si="22"/>
        <v>11.3</v>
      </c>
      <c r="V11" s="169">
        <f t="shared" si="22"/>
        <v>13.7</v>
      </c>
      <c r="W11" s="187">
        <f t="shared" si="22"/>
        <v>12.9</v>
      </c>
      <c r="X11" s="169">
        <f t="shared" si="22"/>
        <v>15.4</v>
      </c>
      <c r="Y11" s="169">
        <f t="shared" si="22"/>
        <v>17.2</v>
      </c>
      <c r="Z11" s="187">
        <f t="shared" si="22"/>
        <v>11.8</v>
      </c>
      <c r="AA11" s="169">
        <f t="shared" si="22"/>
        <v>13.2</v>
      </c>
      <c r="AB11" s="169">
        <f t="shared" si="22"/>
        <v>15</v>
      </c>
      <c r="AC11" s="187">
        <f t="shared" si="22"/>
        <v>12.2</v>
      </c>
      <c r="AD11" s="169">
        <f t="shared" si="22"/>
        <v>12.9</v>
      </c>
      <c r="AE11" s="169">
        <f t="shared" si="22"/>
        <v>14.2</v>
      </c>
      <c r="AF11" s="187">
        <f t="shared" si="22"/>
        <v>11.9</v>
      </c>
      <c r="AG11" s="169">
        <f t="shared" si="22"/>
        <v>13.2</v>
      </c>
      <c r="AH11" s="169">
        <f t="shared" si="22"/>
        <v>15.399999999999999</v>
      </c>
      <c r="AI11" s="187">
        <f t="shared" si="22"/>
        <v>12.6</v>
      </c>
      <c r="AJ11" s="169">
        <f t="shared" si="22"/>
        <v>13.5</v>
      </c>
      <c r="AK11" s="169">
        <f t="shared" si="22"/>
        <v>14.4</v>
      </c>
      <c r="AL11" s="187">
        <f t="shared" si="22"/>
        <v>14.6</v>
      </c>
      <c r="AM11" s="169">
        <f t="shared" si="22"/>
        <v>16.7</v>
      </c>
      <c r="AN11" s="169">
        <f t="shared" si="22"/>
        <v>18.8</v>
      </c>
      <c r="AO11" s="187">
        <f t="shared" ref="AO11:AT11" si="23">MEDIAN(AO54:AO62)</f>
        <v>14.399999999999999</v>
      </c>
      <c r="AP11" s="169">
        <f t="shared" si="23"/>
        <v>15.2</v>
      </c>
      <c r="AQ11" s="169">
        <f t="shared" si="23"/>
        <v>16.8</v>
      </c>
      <c r="AR11" s="187">
        <f t="shared" si="23"/>
        <v>14.8</v>
      </c>
      <c r="AS11" s="169">
        <f t="shared" si="23"/>
        <v>15.6</v>
      </c>
      <c r="AT11" s="169">
        <f t="shared" si="23"/>
        <v>17.7</v>
      </c>
      <c r="AU11" s="187">
        <f t="shared" ref="AU11:AW11" si="24">MEDIAN(AU54:AU62)</f>
        <v>15.799999999999999</v>
      </c>
      <c r="AV11" s="169">
        <f t="shared" si="24"/>
        <v>16.7</v>
      </c>
      <c r="AW11" s="169">
        <f t="shared" si="24"/>
        <v>17.599999999999998</v>
      </c>
      <c r="AX11" s="187">
        <f t="shared" ref="AX11:AZ11" si="25">MEDIAN(AX54:AX62)</f>
        <v>15.3</v>
      </c>
      <c r="AY11" s="169">
        <f t="shared" si="25"/>
        <v>15.9</v>
      </c>
      <c r="AZ11" s="307">
        <f t="shared" si="25"/>
        <v>17.900000000000002</v>
      </c>
      <c r="BA11" s="169">
        <f t="shared" ref="BA11:BC11" si="26">MEDIAN(BA54:BA62)</f>
        <v>14.9</v>
      </c>
      <c r="BB11" s="169">
        <f t="shared" si="26"/>
        <v>15.6</v>
      </c>
      <c r="BC11" s="169">
        <f t="shared" si="26"/>
        <v>16.3</v>
      </c>
      <c r="BD11" s="105">
        <f>+AV11/100</f>
        <v>0.16699999999999998</v>
      </c>
      <c r="BE11" s="206">
        <f>+'[1]Under 5'!AM52+'[1]5 through 17'!AM52</f>
        <v>12026336</v>
      </c>
      <c r="BF11" s="160">
        <f>'Children in Poverty'!BE11*BD11</f>
        <v>2008398.1119999997</v>
      </c>
      <c r="BG11" s="105">
        <f>+AG11/100</f>
        <v>0.13200000000000001</v>
      </c>
      <c r="BH11" s="206">
        <f>+'[1]Under 5'!AH52+'[1]5 through 17'!AH52</f>
        <v>12473914</v>
      </c>
      <c r="BI11" s="250">
        <f>'Children in Poverty'!BH11*BG11</f>
        <v>1646556.648</v>
      </c>
      <c r="BK11" s="105">
        <f>AY11/100</f>
        <v>0.159</v>
      </c>
      <c r="BL11" s="206">
        <f>+'[1]Under 5'!AN52+'[1]5 through 17'!AN52</f>
        <v>11968334</v>
      </c>
      <c r="BM11" s="248">
        <f>'Children in Poverty'!BL11*BK11</f>
        <v>1902965.1060000001</v>
      </c>
      <c r="BN11" s="105">
        <f>AJ11/100</f>
        <v>0.13500000000000001</v>
      </c>
      <c r="BO11" s="206">
        <f>+'[1]Under 5'!AI52+'[1]5 through 17'!AI52</f>
        <v>12389514</v>
      </c>
      <c r="BP11" s="250">
        <f>'Children in Poverty'!BO11*BN11</f>
        <v>1672584.3900000001</v>
      </c>
      <c r="BR11" s="103">
        <f t="shared" si="13"/>
        <v>0.156</v>
      </c>
      <c r="BS11" s="206">
        <f>+'[1]Under 5'!AO52+'[1]5 through 17'!AO52</f>
        <v>11902403</v>
      </c>
      <c r="BT11" s="250">
        <f>'Children in Poverty'!BS11*BR11</f>
        <v>1856774.868</v>
      </c>
      <c r="BU11" s="319">
        <f t="shared" si="14"/>
        <v>0.16699999999999998</v>
      </c>
      <c r="BV11" s="206">
        <f>+'[1]Under 5'!AJ52+'[1]5 through 17'!AJ52</f>
        <v>12305963</v>
      </c>
      <c r="BW11" s="250">
        <f>'Children in Poverty'!BU11*BV11</f>
        <v>2055095.8209999998</v>
      </c>
      <c r="BX11" s="335">
        <f t="shared" si="6"/>
        <v>361841.46399999969</v>
      </c>
      <c r="BY11" s="335">
        <f t="shared" si="15"/>
        <v>230380.71600000001</v>
      </c>
      <c r="BZ11" s="335">
        <f t="shared" si="7"/>
        <v>-198320.95299999975</v>
      </c>
      <c r="CA11" s="338">
        <f>BT11-BM11</f>
        <v>-46190.238000000129</v>
      </c>
      <c r="CB11" s="338">
        <f>BM11-BF11</f>
        <v>-105433.00599999959</v>
      </c>
    </row>
    <row r="12" spans="1:80" x14ac:dyDescent="0.2">
      <c r="A12" s="139" t="s">
        <v>157</v>
      </c>
      <c r="B12" s="170"/>
      <c r="C12" s="190"/>
      <c r="D12" s="170"/>
      <c r="E12" s="170"/>
      <c r="F12" s="170"/>
      <c r="G12" s="170"/>
      <c r="H12" s="170"/>
      <c r="I12" s="170"/>
      <c r="J12" s="170"/>
      <c r="K12" s="170"/>
      <c r="L12" s="170"/>
      <c r="M12" s="170"/>
      <c r="N12" s="191"/>
      <c r="O12" s="190"/>
      <c r="P12" s="170"/>
      <c r="Q12" s="190"/>
      <c r="R12" s="170"/>
      <c r="S12" s="170"/>
      <c r="T12" s="190"/>
      <c r="U12" s="170"/>
      <c r="V12" s="170"/>
      <c r="W12" s="190"/>
      <c r="X12" s="170"/>
      <c r="Y12" s="170"/>
      <c r="Z12" s="190"/>
      <c r="AA12" s="170"/>
      <c r="AB12" s="170"/>
      <c r="AC12" s="190"/>
      <c r="AD12" s="170"/>
      <c r="AE12" s="170"/>
      <c r="AF12" s="190"/>
      <c r="AG12" s="170"/>
      <c r="AH12" s="170"/>
      <c r="AI12" s="190"/>
      <c r="AJ12" s="170"/>
      <c r="AK12" s="170"/>
      <c r="AL12" s="190"/>
      <c r="AM12" s="170"/>
      <c r="AN12" s="170"/>
      <c r="AO12" s="190"/>
      <c r="AP12" s="170"/>
      <c r="AQ12" s="170"/>
      <c r="AR12" s="226"/>
      <c r="AS12" s="227"/>
      <c r="AT12" s="227"/>
      <c r="AU12" s="226"/>
      <c r="AV12" s="227"/>
      <c r="AW12" s="227"/>
      <c r="AX12" s="226"/>
      <c r="AY12" s="227"/>
      <c r="AZ12" s="234"/>
      <c r="BA12" s="227"/>
      <c r="BB12" s="227"/>
      <c r="BC12" s="227"/>
      <c r="BD12" s="140"/>
      <c r="BE12" s="207"/>
      <c r="BF12" s="161"/>
      <c r="BG12" s="140"/>
      <c r="BH12" s="207"/>
      <c r="BI12" s="251"/>
      <c r="BK12" s="140"/>
      <c r="BL12" s="207"/>
      <c r="BM12" s="161"/>
      <c r="BN12" s="140"/>
      <c r="BO12" s="207"/>
      <c r="BP12" s="251"/>
      <c r="BR12" s="103"/>
      <c r="BS12" s="206"/>
      <c r="BT12" s="250"/>
      <c r="BU12" s="319"/>
      <c r="BV12" s="207"/>
      <c r="BW12" s="251"/>
      <c r="BX12" s="335"/>
      <c r="BY12" s="335"/>
      <c r="BZ12" s="335"/>
      <c r="CA12" s="338"/>
      <c r="CB12" s="338"/>
    </row>
    <row r="13" spans="1:80" x14ac:dyDescent="0.2">
      <c r="A13" s="92" t="s">
        <v>3</v>
      </c>
      <c r="B13" s="171">
        <v>24.2</v>
      </c>
      <c r="C13" s="184">
        <v>24</v>
      </c>
      <c r="D13" s="171">
        <v>24.5</v>
      </c>
      <c r="E13" s="171">
        <v>25</v>
      </c>
      <c r="F13" s="171">
        <v>25.5</v>
      </c>
      <c r="G13" s="171">
        <v>26</v>
      </c>
      <c r="H13" s="171">
        <v>26</v>
      </c>
      <c r="I13" s="171">
        <v>26</v>
      </c>
      <c r="J13" s="171">
        <v>25</v>
      </c>
      <c r="K13" s="171">
        <v>24</v>
      </c>
      <c r="L13" s="171">
        <v>23</v>
      </c>
      <c r="M13" s="171">
        <v>21</v>
      </c>
      <c r="N13" s="183">
        <v>21.5</v>
      </c>
      <c r="O13" s="184">
        <v>23</v>
      </c>
      <c r="P13" s="171">
        <v>24</v>
      </c>
      <c r="Q13" s="184">
        <v>21.9</v>
      </c>
      <c r="R13" s="171">
        <v>23.5</v>
      </c>
      <c r="S13" s="171">
        <v>25.1</v>
      </c>
      <c r="T13" s="184">
        <v>23.3</v>
      </c>
      <c r="U13" s="171">
        <v>21.7</v>
      </c>
      <c r="V13" s="171">
        <v>24.9</v>
      </c>
      <c r="W13" s="184">
        <v>23.8</v>
      </c>
      <c r="X13" s="171">
        <v>24.8</v>
      </c>
      <c r="Y13" s="171">
        <v>25.8</v>
      </c>
      <c r="Z13" s="184">
        <v>22</v>
      </c>
      <c r="AA13" s="171">
        <v>23</v>
      </c>
      <c r="AB13" s="171">
        <v>24</v>
      </c>
      <c r="AC13" s="184">
        <v>23.3</v>
      </c>
      <c r="AD13" s="171">
        <v>24.3</v>
      </c>
      <c r="AE13" s="171">
        <v>25.3</v>
      </c>
      <c r="AF13" s="184">
        <v>20.599999999999998</v>
      </c>
      <c r="AG13" s="171">
        <v>21.7</v>
      </c>
      <c r="AH13" s="171">
        <v>22.8</v>
      </c>
      <c r="AI13" s="184">
        <v>23.8</v>
      </c>
      <c r="AJ13" s="171">
        <v>24.7</v>
      </c>
      <c r="AK13" s="171">
        <v>25.599999999999998</v>
      </c>
      <c r="AL13" s="184">
        <v>26.599999999999998</v>
      </c>
      <c r="AM13" s="171">
        <v>27.7</v>
      </c>
      <c r="AN13" s="171">
        <v>28.8</v>
      </c>
      <c r="AO13" s="184">
        <v>26.6</v>
      </c>
      <c r="AP13" s="171">
        <v>27.6</v>
      </c>
      <c r="AQ13" s="171">
        <v>28.6</v>
      </c>
      <c r="AR13" s="228">
        <v>26.7</v>
      </c>
      <c r="AS13" s="238">
        <v>27.5</v>
      </c>
      <c r="AT13" s="229">
        <v>28.3</v>
      </c>
      <c r="AU13" s="275">
        <f>+AV13-1</f>
        <v>26.2</v>
      </c>
      <c r="AV13" s="238">
        <v>27.2</v>
      </c>
      <c r="AW13" s="279">
        <f>+AV13+1</f>
        <v>28.2</v>
      </c>
      <c r="AX13" s="275">
        <v>26.6</v>
      </c>
      <c r="AY13" s="238">
        <v>27.700000000000003</v>
      </c>
      <c r="AZ13" s="308">
        <v>28.800000000000004</v>
      </c>
      <c r="BA13" s="229">
        <v>25.6</v>
      </c>
      <c r="BB13" s="229">
        <v>26.6</v>
      </c>
      <c r="BC13" s="229">
        <v>27.6</v>
      </c>
      <c r="BD13" s="103">
        <f t="shared" ref="BD13:BD44" si="27">+AV13/100</f>
        <v>0.27200000000000002</v>
      </c>
      <c r="BE13" s="204">
        <f>+'[1]Under 5'!AM7+'[1]5 through 17'!AM7</f>
        <v>1111481</v>
      </c>
      <c r="BF13" s="158">
        <f>'Children in Poverty'!BE13*BD13</f>
        <v>302322.83199999999</v>
      </c>
      <c r="BG13" s="103">
        <f t="shared" ref="BG13:BG44" si="28">+AG13/100</f>
        <v>0.217</v>
      </c>
      <c r="BH13" s="204">
        <f>+'[1]Under 5'!AH7+'[1]5 through 17'!AH7</f>
        <v>1136093</v>
      </c>
      <c r="BI13" s="248">
        <f>'Children in Poverty'!BH13*BG13</f>
        <v>246532.18100000001</v>
      </c>
      <c r="BK13" s="103">
        <f>AY13/100</f>
        <v>0.27700000000000002</v>
      </c>
      <c r="BL13" s="206">
        <f>+'[1]Under 5'!AN7+'[1]5 through 17'!AN7</f>
        <v>1107571</v>
      </c>
      <c r="BM13" s="248">
        <f>'Children in Poverty'!BL13*BK13</f>
        <v>306797.16700000002</v>
      </c>
      <c r="BN13" s="103">
        <f>AJ13/100</f>
        <v>0.247</v>
      </c>
      <c r="BO13" s="204">
        <f>+'[1]Under 5'!AI7+'[1]5 through 17'!AI7</f>
        <v>1135039</v>
      </c>
      <c r="BP13" s="248">
        <f>'Children in Poverty'!BO13*BN13</f>
        <v>280354.63299999997</v>
      </c>
      <c r="BR13" s="102">
        <f t="shared" si="13"/>
        <v>0.26600000000000001</v>
      </c>
      <c r="BS13" s="300">
        <f>+'[1]Under 5'!AO7+'[1]5 through 17'!AO7</f>
        <v>1103496</v>
      </c>
      <c r="BT13" s="322">
        <f>'Children in Poverty'!BS13*BR13</f>
        <v>293529.93599999999</v>
      </c>
      <c r="BU13" s="318">
        <f t="shared" si="14"/>
        <v>0.27699999999999997</v>
      </c>
      <c r="BV13" s="204">
        <f>+'[1]Under 5'!AJ7+'[1]5 through 17'!AJ7</f>
        <v>1130523</v>
      </c>
      <c r="BW13" s="248">
        <f>'Children in Poverty'!BU13*BV13</f>
        <v>313154.87099999998</v>
      </c>
      <c r="BX13" s="335">
        <f t="shared" si="6"/>
        <v>55790.650999999983</v>
      </c>
      <c r="BY13" s="335">
        <f t="shared" si="15"/>
        <v>26442.534000000043</v>
      </c>
      <c r="BZ13" s="335">
        <f t="shared" si="7"/>
        <v>-19624.934999999998</v>
      </c>
      <c r="CA13" s="338">
        <f t="shared" ref="CA13:CA44" si="29">BT13-BM13</f>
        <v>-13267.231000000029</v>
      </c>
      <c r="CB13" s="338">
        <f t="shared" ref="CB13:CB44" si="30">BM13-BF13</f>
        <v>4474.335000000021</v>
      </c>
    </row>
    <row r="14" spans="1:80" x14ac:dyDescent="0.2">
      <c r="A14" s="92" t="s">
        <v>6</v>
      </c>
      <c r="B14" s="171">
        <v>25.3</v>
      </c>
      <c r="C14" s="184">
        <v>24</v>
      </c>
      <c r="D14" s="171">
        <v>24.5</v>
      </c>
      <c r="E14" s="171">
        <v>25</v>
      </c>
      <c r="F14" s="171">
        <v>25.5</v>
      </c>
      <c r="G14" s="171">
        <v>26</v>
      </c>
      <c r="H14" s="171">
        <v>26.5</v>
      </c>
      <c r="I14" s="171">
        <v>27</v>
      </c>
      <c r="J14" s="171">
        <v>26</v>
      </c>
      <c r="K14" s="171">
        <v>25</v>
      </c>
      <c r="L14" s="171">
        <v>24</v>
      </c>
      <c r="M14" s="171">
        <v>25</v>
      </c>
      <c r="N14" s="183">
        <v>21.8</v>
      </c>
      <c r="O14" s="184">
        <v>21</v>
      </c>
      <c r="P14" s="171">
        <v>22</v>
      </c>
      <c r="Q14" s="184">
        <v>21.8</v>
      </c>
      <c r="R14" s="171">
        <v>23.9</v>
      </c>
      <c r="S14" s="171">
        <v>26</v>
      </c>
      <c r="T14" s="184">
        <v>25.9</v>
      </c>
      <c r="U14" s="171">
        <v>23.2</v>
      </c>
      <c r="V14" s="171">
        <v>28.6</v>
      </c>
      <c r="W14" s="184">
        <v>23.7</v>
      </c>
      <c r="X14" s="171">
        <v>24.9</v>
      </c>
      <c r="Y14" s="171">
        <v>26.1</v>
      </c>
      <c r="Z14" s="184">
        <v>23</v>
      </c>
      <c r="AA14" s="171">
        <v>24.3</v>
      </c>
      <c r="AB14" s="171">
        <v>25.6</v>
      </c>
      <c r="AC14" s="184">
        <v>24.6</v>
      </c>
      <c r="AD14" s="171">
        <v>25.8</v>
      </c>
      <c r="AE14" s="171">
        <v>27</v>
      </c>
      <c r="AF14" s="184">
        <v>23.599999999999998</v>
      </c>
      <c r="AG14" s="171">
        <v>24.9</v>
      </c>
      <c r="AH14" s="171">
        <v>26.2</v>
      </c>
      <c r="AI14" s="184">
        <v>26.3</v>
      </c>
      <c r="AJ14" s="171">
        <v>27.2</v>
      </c>
      <c r="AK14" s="171">
        <v>28.099999999999998</v>
      </c>
      <c r="AL14" s="184">
        <v>26.3</v>
      </c>
      <c r="AM14" s="171">
        <v>27.6</v>
      </c>
      <c r="AN14" s="171">
        <v>28.900000000000002</v>
      </c>
      <c r="AO14" s="184">
        <v>26.8</v>
      </c>
      <c r="AP14" s="171">
        <v>28.1</v>
      </c>
      <c r="AQ14" s="171">
        <v>29.400000000000002</v>
      </c>
      <c r="AR14" s="228">
        <v>27.3</v>
      </c>
      <c r="AS14" s="238">
        <v>28.5</v>
      </c>
      <c r="AT14" s="229">
        <v>29.7</v>
      </c>
      <c r="AU14" s="275">
        <f t="shared" ref="AU14:AU28" si="31">+AV14-1</f>
        <v>28</v>
      </c>
      <c r="AV14" s="238">
        <v>29</v>
      </c>
      <c r="AW14" s="279">
        <f t="shared" ref="AW14:AW28" si="32">+AV14+1</f>
        <v>30</v>
      </c>
      <c r="AX14" s="275">
        <v>25.3</v>
      </c>
      <c r="AY14" s="238">
        <v>26.400000000000002</v>
      </c>
      <c r="AZ14" s="308">
        <v>27.500000000000004</v>
      </c>
      <c r="BA14" s="229">
        <v>25.800000000000004</v>
      </c>
      <c r="BB14" s="229">
        <v>27.200000000000003</v>
      </c>
      <c r="BC14" s="229">
        <v>28.6</v>
      </c>
      <c r="BD14" s="103">
        <f t="shared" si="27"/>
        <v>0.28999999999999998</v>
      </c>
      <c r="BE14" s="204">
        <f>+'[1]Under 5'!AM8+'[1]5 through 17'!AM8</f>
        <v>709866</v>
      </c>
      <c r="BF14" s="158">
        <f>'Children in Poverty'!BE14*BD14</f>
        <v>205861.13999999998</v>
      </c>
      <c r="BG14" s="103">
        <f t="shared" si="28"/>
        <v>0.249</v>
      </c>
      <c r="BH14" s="204">
        <f>+'[1]Under 5'!AH8+'[1]5 through 17'!AH8</f>
        <v>706506</v>
      </c>
      <c r="BI14" s="248">
        <f>'Children in Poverty'!BH14*BG14</f>
        <v>175919.99400000001</v>
      </c>
      <c r="BK14" s="103">
        <f>AY14/100</f>
        <v>0.26400000000000001</v>
      </c>
      <c r="BL14" s="206">
        <f>+'[1]Under 5'!AN8+'[1]5 through 17'!AN8</f>
        <v>707019</v>
      </c>
      <c r="BM14" s="248">
        <f>'Children in Poverty'!BL14*BK14</f>
        <v>186653.016</v>
      </c>
      <c r="BN14" s="103">
        <f>AJ14/100</f>
        <v>0.27200000000000002</v>
      </c>
      <c r="BO14" s="204">
        <f>+'[1]Under 5'!AI8+'[1]5 through 17'!AI8</f>
        <v>708401</v>
      </c>
      <c r="BP14" s="248">
        <f>'Children in Poverty'!BO14*BN14</f>
        <v>192685.07200000001</v>
      </c>
      <c r="BR14" s="103">
        <f t="shared" si="13"/>
        <v>0.27200000000000002</v>
      </c>
      <c r="BS14" s="204">
        <f>+'[1]Under 5'!AO8+'[1]5 through 17'!AO8</f>
        <v>705300</v>
      </c>
      <c r="BT14" s="250">
        <f>'Children in Poverty'!BS14*BR14</f>
        <v>191841.6</v>
      </c>
      <c r="BU14" s="319">
        <f t="shared" si="14"/>
        <v>0.27600000000000002</v>
      </c>
      <c r="BV14" s="204">
        <f>+'[1]Under 5'!AJ8+'[1]5 through 17'!AJ8</f>
        <v>711947</v>
      </c>
      <c r="BW14" s="248">
        <f>'Children in Poverty'!BU14*BV14</f>
        <v>196497.372</v>
      </c>
      <c r="BX14" s="335">
        <f t="shared" si="6"/>
        <v>29941.145999999979</v>
      </c>
      <c r="BY14" s="335">
        <f t="shared" si="15"/>
        <v>-6032.0560000000114</v>
      </c>
      <c r="BZ14" s="335">
        <f t="shared" si="7"/>
        <v>-4655.7719999999972</v>
      </c>
      <c r="CA14" s="338">
        <f t="shared" si="29"/>
        <v>5188.5840000000026</v>
      </c>
      <c r="CB14" s="338">
        <f t="shared" si="30"/>
        <v>-19208.123999999982</v>
      </c>
    </row>
    <row r="15" spans="1:80" x14ac:dyDescent="0.2">
      <c r="A15" s="92" t="s">
        <v>10</v>
      </c>
      <c r="B15" s="171">
        <v>12</v>
      </c>
      <c r="C15" s="184">
        <v>14</v>
      </c>
      <c r="D15" s="171">
        <v>14.75</v>
      </c>
      <c r="E15" s="171">
        <v>15.5</v>
      </c>
      <c r="F15" s="171">
        <v>16.25</v>
      </c>
      <c r="G15" s="171">
        <v>17</v>
      </c>
      <c r="H15" s="171">
        <v>16</v>
      </c>
      <c r="I15" s="171">
        <v>15</v>
      </c>
      <c r="J15" s="171">
        <v>15</v>
      </c>
      <c r="K15" s="171">
        <v>15</v>
      </c>
      <c r="L15" s="171">
        <v>15</v>
      </c>
      <c r="M15" s="171">
        <v>12</v>
      </c>
      <c r="N15" s="183">
        <v>12.3</v>
      </c>
      <c r="O15" s="184">
        <v>14</v>
      </c>
      <c r="P15" s="171">
        <v>11</v>
      </c>
      <c r="Q15" s="184">
        <v>10</v>
      </c>
      <c r="R15" s="171">
        <v>12.5</v>
      </c>
      <c r="S15" s="171">
        <v>14.9</v>
      </c>
      <c r="T15" s="184">
        <v>13.8</v>
      </c>
      <c r="U15" s="171">
        <v>11.5</v>
      </c>
      <c r="V15" s="171">
        <v>16.100000000000001</v>
      </c>
      <c r="W15" s="184">
        <v>12.8</v>
      </c>
      <c r="X15" s="171">
        <v>14.5</v>
      </c>
      <c r="Y15" s="171">
        <v>16.2</v>
      </c>
      <c r="Z15" s="184">
        <v>13.3</v>
      </c>
      <c r="AA15" s="171">
        <v>15.8</v>
      </c>
      <c r="AB15" s="171">
        <v>18.3</v>
      </c>
      <c r="AC15" s="184">
        <v>12.7</v>
      </c>
      <c r="AD15" s="171">
        <v>14.7</v>
      </c>
      <c r="AE15" s="171">
        <v>16.7</v>
      </c>
      <c r="AF15" s="184">
        <v>11.799999999999999</v>
      </c>
      <c r="AG15" s="171">
        <v>13.6</v>
      </c>
      <c r="AH15" s="171">
        <v>15.4</v>
      </c>
      <c r="AI15" s="184">
        <v>15.6</v>
      </c>
      <c r="AJ15" s="171">
        <v>16.5</v>
      </c>
      <c r="AK15" s="171">
        <v>17.399999999999999</v>
      </c>
      <c r="AL15" s="184">
        <v>16</v>
      </c>
      <c r="AM15" s="171">
        <v>18.100000000000001</v>
      </c>
      <c r="AN15" s="171">
        <v>20.200000000000003</v>
      </c>
      <c r="AO15" s="184">
        <v>15.3</v>
      </c>
      <c r="AP15" s="171">
        <v>17.5</v>
      </c>
      <c r="AQ15" s="171">
        <v>19.7</v>
      </c>
      <c r="AR15" s="228">
        <v>15.299999999999999</v>
      </c>
      <c r="AS15" s="238">
        <v>17.399999999999999</v>
      </c>
      <c r="AT15" s="229">
        <v>19.5</v>
      </c>
      <c r="AU15" s="275">
        <f t="shared" si="31"/>
        <v>17</v>
      </c>
      <c r="AV15" s="238">
        <v>18</v>
      </c>
      <c r="AW15" s="279">
        <f t="shared" si="32"/>
        <v>19</v>
      </c>
      <c r="AX15" s="275">
        <v>15.5</v>
      </c>
      <c r="AY15" s="238">
        <v>17.7</v>
      </c>
      <c r="AZ15" s="308">
        <v>19.899999999999999</v>
      </c>
      <c r="BA15" s="229">
        <v>16.700000000000003</v>
      </c>
      <c r="BB15" s="229">
        <v>19.400000000000002</v>
      </c>
      <c r="BC15" s="229">
        <v>22.1</v>
      </c>
      <c r="BD15" s="103">
        <f t="shared" si="27"/>
        <v>0.18</v>
      </c>
      <c r="BE15" s="204">
        <f>+'[1]Under 5'!AM9+'[1]5 through 17'!AM9</f>
        <v>203558</v>
      </c>
      <c r="BF15" s="158">
        <f>'Children in Poverty'!BE15*BD15</f>
        <v>36640.439999999995</v>
      </c>
      <c r="BG15" s="103">
        <f t="shared" si="28"/>
        <v>0.13600000000000001</v>
      </c>
      <c r="BH15" s="204">
        <f>+'[1]Under 5'!AH9+'[1]5 through 17'!AH9</f>
        <v>205946</v>
      </c>
      <c r="BI15" s="248">
        <f>'Children in Poverty'!BH15*BG15</f>
        <v>28008.656000000003</v>
      </c>
      <c r="BK15" s="103">
        <f t="shared" ref="BK15:BK27" si="33">AY15/100</f>
        <v>0.17699999999999999</v>
      </c>
      <c r="BL15" s="206">
        <f>+'[1]Under 5'!AN9+'[1]5 through 17'!AN9</f>
        <v>204247</v>
      </c>
      <c r="BM15" s="248">
        <f>'Children in Poverty'!BL15*BK15</f>
        <v>36151.718999999997</v>
      </c>
      <c r="BN15" s="103">
        <f t="shared" ref="BN15:BN27" si="34">AJ15/100</f>
        <v>0.16500000000000001</v>
      </c>
      <c r="BO15" s="204">
        <f>+'[1]Under 5'!AI9+'[1]5 through 17'!AI9</f>
        <v>206106</v>
      </c>
      <c r="BP15" s="248">
        <f>'Children in Poverty'!BO15*BN15</f>
        <v>34007.490000000005</v>
      </c>
      <c r="BR15" s="103">
        <f t="shared" si="13"/>
        <v>0.19400000000000003</v>
      </c>
      <c r="BS15" s="204">
        <f>+'[1]Under 5'!AO9+'[1]5 through 17'!AO9</f>
        <v>204386</v>
      </c>
      <c r="BT15" s="250">
        <f>'Children in Poverty'!BS15*BR15</f>
        <v>39650.884000000005</v>
      </c>
      <c r="BU15" s="319">
        <f t="shared" si="14"/>
        <v>0.18100000000000002</v>
      </c>
      <c r="BV15" s="204">
        <f>+'[1]Under 5'!AJ9+'[1]5 through 17'!AJ9</f>
        <v>205478</v>
      </c>
      <c r="BW15" s="248">
        <f>'Children in Poverty'!BU15*BV15</f>
        <v>37191.518000000004</v>
      </c>
      <c r="BX15" s="335">
        <f t="shared" si="6"/>
        <v>8631.7839999999924</v>
      </c>
      <c r="BY15" s="335">
        <f t="shared" si="15"/>
        <v>2144.2289999999921</v>
      </c>
      <c r="BZ15" s="335">
        <f t="shared" si="7"/>
        <v>2459.3660000000018</v>
      </c>
      <c r="CA15" s="338">
        <f t="shared" si="29"/>
        <v>3499.1650000000081</v>
      </c>
      <c r="CB15" s="338">
        <f t="shared" si="30"/>
        <v>-488.72099999999773</v>
      </c>
    </row>
    <row r="16" spans="1:80" x14ac:dyDescent="0.2">
      <c r="A16" s="92" t="s">
        <v>11</v>
      </c>
      <c r="B16" s="171">
        <v>18.7</v>
      </c>
      <c r="C16" s="184">
        <v>21</v>
      </c>
      <c r="D16" s="171">
        <v>22</v>
      </c>
      <c r="E16" s="171">
        <v>23</v>
      </c>
      <c r="F16" s="171">
        <v>24</v>
      </c>
      <c r="G16" s="171">
        <v>25</v>
      </c>
      <c r="H16" s="171">
        <v>24.5</v>
      </c>
      <c r="I16" s="171">
        <v>24</v>
      </c>
      <c r="J16" s="171">
        <v>22</v>
      </c>
      <c r="K16" s="171">
        <v>22</v>
      </c>
      <c r="L16" s="171">
        <v>22</v>
      </c>
      <c r="M16" s="171">
        <v>19</v>
      </c>
      <c r="N16" s="183">
        <v>17.600000000000001</v>
      </c>
      <c r="O16" s="184">
        <v>17</v>
      </c>
      <c r="P16" s="171">
        <v>19</v>
      </c>
      <c r="Q16" s="184">
        <v>18</v>
      </c>
      <c r="R16" s="171">
        <v>19</v>
      </c>
      <c r="S16" s="171">
        <v>20</v>
      </c>
      <c r="T16" s="184">
        <v>17.7</v>
      </c>
      <c r="U16" s="171">
        <v>16.600000000000001</v>
      </c>
      <c r="V16" s="171">
        <v>18.8</v>
      </c>
      <c r="W16" s="184">
        <v>17.3</v>
      </c>
      <c r="X16" s="171">
        <v>17.899999999999999</v>
      </c>
      <c r="Y16" s="171">
        <v>18.5</v>
      </c>
      <c r="Z16" s="184">
        <v>17</v>
      </c>
      <c r="AA16" s="171">
        <v>17.5</v>
      </c>
      <c r="AB16" s="171">
        <v>18</v>
      </c>
      <c r="AC16" s="184">
        <v>16.600000000000001</v>
      </c>
      <c r="AD16" s="171">
        <v>17.100000000000001</v>
      </c>
      <c r="AE16" s="171">
        <v>17.600000000000001</v>
      </c>
      <c r="AF16" s="184">
        <v>17.8</v>
      </c>
      <c r="AG16" s="171">
        <v>18.3</v>
      </c>
      <c r="AH16" s="171">
        <v>18.8</v>
      </c>
      <c r="AI16" s="184">
        <v>20.400000000000002</v>
      </c>
      <c r="AJ16" s="171">
        <v>21.3</v>
      </c>
      <c r="AK16" s="171">
        <v>22.2</v>
      </c>
      <c r="AL16" s="184">
        <v>22.9</v>
      </c>
      <c r="AM16" s="171">
        <v>23.5</v>
      </c>
      <c r="AN16" s="171">
        <v>24.1</v>
      </c>
      <c r="AO16" s="184">
        <v>24.2</v>
      </c>
      <c r="AP16" s="171">
        <v>24.9</v>
      </c>
      <c r="AQ16" s="171">
        <v>25.599999999999998</v>
      </c>
      <c r="AR16" s="228">
        <v>24.799999999999997</v>
      </c>
      <c r="AS16" s="238">
        <v>25.4</v>
      </c>
      <c r="AT16" s="229">
        <v>26</v>
      </c>
      <c r="AU16" s="275">
        <f t="shared" si="31"/>
        <v>23.5</v>
      </c>
      <c r="AV16" s="238">
        <v>24.5</v>
      </c>
      <c r="AW16" s="279">
        <f t="shared" si="32"/>
        <v>25.5</v>
      </c>
      <c r="AX16" s="275">
        <v>23.099999999999998</v>
      </c>
      <c r="AY16" s="238">
        <v>23.799999999999997</v>
      </c>
      <c r="AZ16" s="308">
        <v>24.499999999999996</v>
      </c>
      <c r="BA16" s="229">
        <v>22.5</v>
      </c>
      <c r="BB16" s="229">
        <v>23.1</v>
      </c>
      <c r="BC16" s="229">
        <v>23.700000000000003</v>
      </c>
      <c r="BD16" s="103">
        <f t="shared" si="27"/>
        <v>0.245</v>
      </c>
      <c r="BE16" s="204">
        <f>+'[1]Under 5'!AM10+'[1]5 through 17'!AM10</f>
        <v>4026674</v>
      </c>
      <c r="BF16" s="158">
        <f>'Children in Poverty'!BE16*BD16</f>
        <v>986535.13</v>
      </c>
      <c r="BG16" s="103">
        <f t="shared" si="28"/>
        <v>0.183</v>
      </c>
      <c r="BH16" s="204">
        <f>+'[1]Under 5'!AH10+'[1]5 through 17'!AH10</f>
        <v>4017192</v>
      </c>
      <c r="BI16" s="248">
        <f>'Children in Poverty'!BH16*BG16</f>
        <v>735146.13599999994</v>
      </c>
      <c r="BK16" s="103">
        <f t="shared" si="33"/>
        <v>0.23799999999999996</v>
      </c>
      <c r="BL16" s="206">
        <f>+'[1]Under 5'!AN10+'[1]5 through 17'!AN10</f>
        <v>4053584</v>
      </c>
      <c r="BM16" s="248">
        <f>'Children in Poverty'!BL16*BK16</f>
        <v>964752.99199999985</v>
      </c>
      <c r="BN16" s="103">
        <f t="shared" si="34"/>
        <v>0.21299999999999999</v>
      </c>
      <c r="BO16" s="204">
        <f>+'[1]Under 5'!AI10+'[1]5 through 17'!AI10</f>
        <v>3997562</v>
      </c>
      <c r="BP16" s="248">
        <f>'Children in Poverty'!BO16*BN16</f>
        <v>851480.70600000001</v>
      </c>
      <c r="BR16" s="103">
        <f t="shared" si="13"/>
        <v>0.23100000000000001</v>
      </c>
      <c r="BS16" s="204">
        <f>+'[1]Under 5'!AO10+'[1]5 through 17'!AO10</f>
        <v>4105129</v>
      </c>
      <c r="BT16" s="250">
        <f>'Children in Poverty'!BS16*BR16</f>
        <v>948284.799</v>
      </c>
      <c r="BU16" s="319">
        <f t="shared" si="14"/>
        <v>0.23499999999999999</v>
      </c>
      <c r="BV16" s="204">
        <f>+'[1]Under 5'!AJ10+'[1]5 through 17'!AJ10</f>
        <v>3999532</v>
      </c>
      <c r="BW16" s="248">
        <f>'Children in Poverty'!BU16*BV16</f>
        <v>939890.0199999999</v>
      </c>
      <c r="BX16" s="335">
        <f t="shared" si="6"/>
        <v>251388.99400000006</v>
      </c>
      <c r="BY16" s="335">
        <f t="shared" si="15"/>
        <v>113272.28599999985</v>
      </c>
      <c r="BZ16" s="335">
        <f t="shared" si="7"/>
        <v>8394.7790000000969</v>
      </c>
      <c r="CA16" s="338">
        <f t="shared" si="29"/>
        <v>-16468.192999999854</v>
      </c>
      <c r="CB16" s="338">
        <f t="shared" si="30"/>
        <v>-21782.138000000152</v>
      </c>
    </row>
    <row r="17" spans="1:80" x14ac:dyDescent="0.2">
      <c r="A17" s="92" t="s">
        <v>12</v>
      </c>
      <c r="B17" s="171">
        <v>20.100000000000001</v>
      </c>
      <c r="C17" s="184">
        <v>21</v>
      </c>
      <c r="D17" s="171">
        <v>22</v>
      </c>
      <c r="E17" s="171">
        <v>23</v>
      </c>
      <c r="F17" s="171">
        <v>24</v>
      </c>
      <c r="G17" s="171">
        <v>25</v>
      </c>
      <c r="H17" s="171">
        <v>24.5</v>
      </c>
      <c r="I17" s="171">
        <v>24</v>
      </c>
      <c r="J17" s="171">
        <v>23</v>
      </c>
      <c r="K17" s="171">
        <v>23</v>
      </c>
      <c r="L17" s="171">
        <v>22</v>
      </c>
      <c r="M17" s="171">
        <v>18</v>
      </c>
      <c r="N17" s="183">
        <v>17.100000000000001</v>
      </c>
      <c r="O17" s="184">
        <v>16</v>
      </c>
      <c r="P17" s="171">
        <v>18</v>
      </c>
      <c r="Q17" s="184">
        <v>17</v>
      </c>
      <c r="R17" s="171">
        <v>18.7</v>
      </c>
      <c r="S17" s="171">
        <v>20.399999999999999</v>
      </c>
      <c r="T17" s="184">
        <v>21.3</v>
      </c>
      <c r="U17" s="171">
        <v>20</v>
      </c>
      <c r="V17" s="171">
        <v>22.6</v>
      </c>
      <c r="W17" s="184">
        <v>19.399999999999999</v>
      </c>
      <c r="X17" s="171">
        <v>20.2</v>
      </c>
      <c r="Y17" s="171">
        <v>21</v>
      </c>
      <c r="Z17" s="184">
        <v>19.600000000000001</v>
      </c>
      <c r="AA17" s="171">
        <v>20.2</v>
      </c>
      <c r="AB17" s="171">
        <v>20.8</v>
      </c>
      <c r="AC17" s="184">
        <v>19</v>
      </c>
      <c r="AD17" s="171">
        <v>19.7</v>
      </c>
      <c r="AE17" s="171">
        <v>20.399999999999999</v>
      </c>
      <c r="AF17" s="184">
        <v>19.400000000000002</v>
      </c>
      <c r="AG17" s="171">
        <v>20.100000000000001</v>
      </c>
      <c r="AH17" s="171">
        <v>20.8</v>
      </c>
      <c r="AI17" s="184">
        <v>21.400000000000002</v>
      </c>
      <c r="AJ17" s="171">
        <v>22.3</v>
      </c>
      <c r="AK17" s="171">
        <v>23.2</v>
      </c>
      <c r="AL17" s="184">
        <v>24.1</v>
      </c>
      <c r="AM17" s="171">
        <v>24.8</v>
      </c>
      <c r="AN17" s="171">
        <v>25.5</v>
      </c>
      <c r="AO17" s="184">
        <v>25.5</v>
      </c>
      <c r="AP17" s="171">
        <v>26.3</v>
      </c>
      <c r="AQ17" s="171">
        <v>27.1</v>
      </c>
      <c r="AR17" s="228">
        <v>26.3</v>
      </c>
      <c r="AS17" s="238">
        <v>27.2</v>
      </c>
      <c r="AT17" s="229">
        <v>28.099999999999998</v>
      </c>
      <c r="AU17" s="275">
        <f t="shared" si="31"/>
        <v>25.5</v>
      </c>
      <c r="AV17" s="238">
        <v>26.5</v>
      </c>
      <c r="AW17" s="279">
        <f t="shared" si="32"/>
        <v>27.5</v>
      </c>
      <c r="AX17" s="275">
        <v>25.5</v>
      </c>
      <c r="AY17" s="238">
        <v>26.3</v>
      </c>
      <c r="AZ17" s="308">
        <v>27.1</v>
      </c>
      <c r="BA17" s="229">
        <v>23.7</v>
      </c>
      <c r="BB17" s="229">
        <v>24.5</v>
      </c>
      <c r="BC17" s="229">
        <v>25.3</v>
      </c>
      <c r="BD17" s="103">
        <f t="shared" si="27"/>
        <v>0.26500000000000001</v>
      </c>
      <c r="BE17" s="204">
        <f>+'[1]Under 5'!AM11+'[1]5 through 17'!AM11</f>
        <v>2489709</v>
      </c>
      <c r="BF17" s="158">
        <f>'Children in Poverty'!BE17*BD17</f>
        <v>659772.88500000001</v>
      </c>
      <c r="BG17" s="103">
        <f t="shared" si="28"/>
        <v>0.20100000000000001</v>
      </c>
      <c r="BH17" s="204">
        <f>+'[1]Under 5'!AH11+'[1]5 through 17'!AH11</f>
        <v>2476961</v>
      </c>
      <c r="BI17" s="248">
        <f>'Children in Poverty'!BH17*BG17</f>
        <v>497869.16100000002</v>
      </c>
      <c r="BK17" s="103">
        <f t="shared" si="33"/>
        <v>0.26300000000000001</v>
      </c>
      <c r="BL17" s="206">
        <f>+'[1]Under 5'!AN11+'[1]5 through 17'!AN11</f>
        <v>2493282</v>
      </c>
      <c r="BM17" s="248">
        <f>'Children in Poverty'!BL17*BK17</f>
        <v>655733.16600000008</v>
      </c>
      <c r="BN17" s="103">
        <f t="shared" si="34"/>
        <v>0.223</v>
      </c>
      <c r="BO17" s="204">
        <f>+'[1]Under 5'!AI11+'[1]5 through 17'!AI11</f>
        <v>2485696</v>
      </c>
      <c r="BP17" s="248">
        <f>'Children in Poverty'!BO17*BN17</f>
        <v>554310.20799999998</v>
      </c>
      <c r="BR17" s="103">
        <f t="shared" si="13"/>
        <v>0.245</v>
      </c>
      <c r="BS17" s="204">
        <f>+'[1]Under 5'!AO11+'[1]5 through 17'!AO11</f>
        <v>2504172</v>
      </c>
      <c r="BT17" s="250">
        <f>'Children in Poverty'!BS17*BR17</f>
        <v>613522.14</v>
      </c>
      <c r="BU17" s="319">
        <f t="shared" si="14"/>
        <v>0.248</v>
      </c>
      <c r="BV17" s="204">
        <f>+'[1]Under 5'!AJ11+'[1]5 through 17'!AJ11</f>
        <v>2490884</v>
      </c>
      <c r="BW17" s="248">
        <f>'Children in Poverty'!BU17*BV17</f>
        <v>617739.23199999996</v>
      </c>
      <c r="BX17" s="335">
        <f t="shared" si="6"/>
        <v>161903.72399999999</v>
      </c>
      <c r="BY17" s="335">
        <f t="shared" si="15"/>
        <v>101422.9580000001</v>
      </c>
      <c r="BZ17" s="335">
        <f t="shared" si="7"/>
        <v>-4217.091999999946</v>
      </c>
      <c r="CA17" s="338">
        <f t="shared" si="29"/>
        <v>-42211.026000000071</v>
      </c>
      <c r="CB17" s="338">
        <f t="shared" si="30"/>
        <v>-4039.7189999999246</v>
      </c>
    </row>
    <row r="18" spans="1:80" x14ac:dyDescent="0.2">
      <c r="A18" s="92" t="s">
        <v>19</v>
      </c>
      <c r="B18" s="171">
        <v>24.8</v>
      </c>
      <c r="C18" s="184">
        <v>25</v>
      </c>
      <c r="D18" s="171">
        <v>25.75</v>
      </c>
      <c r="E18" s="171">
        <v>26.5</v>
      </c>
      <c r="F18" s="171">
        <v>27.25</v>
      </c>
      <c r="G18" s="171">
        <v>28</v>
      </c>
      <c r="H18" s="171">
        <v>27</v>
      </c>
      <c r="I18" s="171">
        <v>26</v>
      </c>
      <c r="J18" s="171">
        <v>26</v>
      </c>
      <c r="K18" s="171">
        <v>23</v>
      </c>
      <c r="L18" s="171">
        <v>21</v>
      </c>
      <c r="M18" s="171">
        <v>22</v>
      </c>
      <c r="N18" s="183">
        <v>20.8</v>
      </c>
      <c r="O18" s="184">
        <v>19</v>
      </c>
      <c r="P18" s="171">
        <v>21</v>
      </c>
      <c r="Q18" s="184">
        <v>21.7</v>
      </c>
      <c r="R18" s="171">
        <v>23.9</v>
      </c>
      <c r="S18" s="171">
        <v>26.2</v>
      </c>
      <c r="T18" s="184">
        <v>25</v>
      </c>
      <c r="U18" s="171">
        <v>22.4</v>
      </c>
      <c r="V18" s="171">
        <v>27.6</v>
      </c>
      <c r="W18" s="184">
        <v>21.4</v>
      </c>
      <c r="X18" s="171">
        <v>22.5</v>
      </c>
      <c r="Y18" s="171">
        <v>23.6</v>
      </c>
      <c r="Z18" s="184">
        <v>21.8</v>
      </c>
      <c r="AA18" s="171">
        <v>22.8</v>
      </c>
      <c r="AB18" s="171">
        <v>23.8</v>
      </c>
      <c r="AC18" s="184">
        <v>22.8</v>
      </c>
      <c r="AD18" s="171">
        <v>23.9</v>
      </c>
      <c r="AE18" s="171">
        <v>25</v>
      </c>
      <c r="AF18" s="184">
        <v>22.5</v>
      </c>
      <c r="AG18" s="171">
        <v>23.5</v>
      </c>
      <c r="AH18" s="171">
        <v>24.5</v>
      </c>
      <c r="AI18" s="184">
        <v>24.700000000000003</v>
      </c>
      <c r="AJ18" s="171">
        <v>25.6</v>
      </c>
      <c r="AK18" s="171">
        <v>26.5</v>
      </c>
      <c r="AL18" s="184">
        <v>25.2</v>
      </c>
      <c r="AM18" s="171">
        <v>26.3</v>
      </c>
      <c r="AN18" s="171">
        <v>27.400000000000002</v>
      </c>
      <c r="AO18" s="184">
        <v>26.2</v>
      </c>
      <c r="AP18" s="171">
        <v>27.4</v>
      </c>
      <c r="AQ18" s="171">
        <v>28.599999999999998</v>
      </c>
      <c r="AR18" s="228">
        <v>25.4</v>
      </c>
      <c r="AS18" s="238">
        <v>26.5</v>
      </c>
      <c r="AT18" s="229">
        <v>27.6</v>
      </c>
      <c r="AU18" s="275">
        <f t="shared" si="31"/>
        <v>24.3</v>
      </c>
      <c r="AV18" s="238">
        <v>25.3</v>
      </c>
      <c r="AW18" s="279">
        <f t="shared" si="32"/>
        <v>26.3</v>
      </c>
      <c r="AX18" s="275">
        <v>25.200000000000003</v>
      </c>
      <c r="AY18" s="238">
        <v>26.200000000000003</v>
      </c>
      <c r="AZ18" s="308">
        <v>27.200000000000003</v>
      </c>
      <c r="BA18" s="229">
        <v>24.8</v>
      </c>
      <c r="BB18" s="229">
        <v>25.900000000000002</v>
      </c>
      <c r="BC18" s="229">
        <v>27.000000000000004</v>
      </c>
      <c r="BD18" s="103">
        <f t="shared" si="27"/>
        <v>0.253</v>
      </c>
      <c r="BE18" s="204">
        <f>+'[1]Under 5'!AM12+'[1]5 through 17'!AM12</f>
        <v>1014004</v>
      </c>
      <c r="BF18" s="158">
        <f>'Children in Poverty'!BE18*BD18</f>
        <v>256543.01200000002</v>
      </c>
      <c r="BG18" s="103">
        <f t="shared" si="28"/>
        <v>0.23499999999999999</v>
      </c>
      <c r="BH18" s="204">
        <f>+'[1]Under 5'!AH12+'[1]5 through 17'!AH12</f>
        <v>1020960</v>
      </c>
      <c r="BI18" s="248">
        <f>'Children in Poverty'!BH18*BG18</f>
        <v>239925.59999999998</v>
      </c>
      <c r="BK18" s="103">
        <f t="shared" si="33"/>
        <v>0.26200000000000001</v>
      </c>
      <c r="BL18" s="206">
        <f>+'[1]Under 5'!AN12+'[1]5 through 17'!AN12</f>
        <v>1012614</v>
      </c>
      <c r="BM18" s="248">
        <f>'Children in Poverty'!BL18*BK18</f>
        <v>265304.86800000002</v>
      </c>
      <c r="BN18" s="103">
        <f t="shared" si="34"/>
        <v>0.25600000000000001</v>
      </c>
      <c r="BO18" s="204">
        <f>+'[1]Under 5'!AI12+'[1]5 through 17'!AI12</f>
        <v>1022060</v>
      </c>
      <c r="BP18" s="248">
        <f>'Children in Poverty'!BO18*BN18</f>
        <v>261647.36000000002</v>
      </c>
      <c r="BR18" s="103">
        <f t="shared" si="13"/>
        <v>0.25900000000000001</v>
      </c>
      <c r="BS18" s="204">
        <f>+'[1]Under 5'!AO12+'[1]5 through 17'!AO12</f>
        <v>1011667</v>
      </c>
      <c r="BT18" s="250">
        <f>'Children in Poverty'!BS18*BR18</f>
        <v>262021.753</v>
      </c>
      <c r="BU18" s="319">
        <f t="shared" si="14"/>
        <v>0.26300000000000001</v>
      </c>
      <c r="BV18" s="204">
        <f>+'[1]Under 5'!AJ12+'[1]5 through 17'!AJ12</f>
        <v>1023679</v>
      </c>
      <c r="BW18" s="248">
        <f>'Children in Poverty'!BU18*BV18</f>
        <v>269227.57699999999</v>
      </c>
      <c r="BX18" s="335">
        <f t="shared" si="6"/>
        <v>16617.41200000004</v>
      </c>
      <c r="BY18" s="335">
        <f t="shared" si="15"/>
        <v>3657.5080000000016</v>
      </c>
      <c r="BZ18" s="335">
        <f t="shared" si="7"/>
        <v>-7205.8239999999932</v>
      </c>
      <c r="CA18" s="338">
        <f t="shared" si="29"/>
        <v>-3283.1150000000198</v>
      </c>
      <c r="CB18" s="338">
        <f t="shared" si="30"/>
        <v>8761.8559999999998</v>
      </c>
    </row>
    <row r="19" spans="1:80" x14ac:dyDescent="0.2">
      <c r="A19" s="92" t="s">
        <v>20</v>
      </c>
      <c r="B19" s="171">
        <v>31.4</v>
      </c>
      <c r="C19" s="184">
        <v>32</v>
      </c>
      <c r="D19" s="171">
        <v>32.25</v>
      </c>
      <c r="E19" s="171">
        <v>32.5</v>
      </c>
      <c r="F19" s="171">
        <v>32.75</v>
      </c>
      <c r="G19" s="171">
        <v>33</v>
      </c>
      <c r="H19" s="171">
        <v>32</v>
      </c>
      <c r="I19" s="171">
        <v>31</v>
      </c>
      <c r="J19" s="171">
        <v>30</v>
      </c>
      <c r="K19" s="171">
        <v>26</v>
      </c>
      <c r="L19" s="171">
        <v>26</v>
      </c>
      <c r="M19" s="171">
        <v>27</v>
      </c>
      <c r="N19" s="183">
        <v>26.6</v>
      </c>
      <c r="O19" s="184">
        <v>27</v>
      </c>
      <c r="P19" s="171">
        <v>27</v>
      </c>
      <c r="Q19" s="184">
        <v>27.8</v>
      </c>
      <c r="R19" s="171">
        <v>29.8</v>
      </c>
      <c r="S19" s="171">
        <v>31.9</v>
      </c>
      <c r="T19" s="184">
        <v>30</v>
      </c>
      <c r="U19" s="171">
        <v>27.8</v>
      </c>
      <c r="V19" s="171">
        <v>32.200000000000003</v>
      </c>
      <c r="W19" s="184">
        <v>27.1</v>
      </c>
      <c r="X19" s="171">
        <v>28.4</v>
      </c>
      <c r="Y19" s="171">
        <v>29.7</v>
      </c>
      <c r="Z19" s="184">
        <v>26.5</v>
      </c>
      <c r="AA19" s="171">
        <v>27.8</v>
      </c>
      <c r="AB19" s="171">
        <v>29.1</v>
      </c>
      <c r="AC19" s="184">
        <v>25.8</v>
      </c>
      <c r="AD19" s="171">
        <v>26.8</v>
      </c>
      <c r="AE19" s="171">
        <v>27.8</v>
      </c>
      <c r="AF19" s="184">
        <v>23.7</v>
      </c>
      <c r="AG19" s="171">
        <v>24.7</v>
      </c>
      <c r="AH19" s="171">
        <v>25.7</v>
      </c>
      <c r="AI19" s="184">
        <v>23.3</v>
      </c>
      <c r="AJ19" s="171">
        <v>24.2</v>
      </c>
      <c r="AK19" s="171">
        <v>25.099999999999998</v>
      </c>
      <c r="AL19" s="184">
        <v>26.3</v>
      </c>
      <c r="AM19" s="171">
        <v>27.3</v>
      </c>
      <c r="AN19" s="171">
        <v>28.3</v>
      </c>
      <c r="AO19" s="184">
        <v>27.900000000000002</v>
      </c>
      <c r="AP19" s="171">
        <v>28.8</v>
      </c>
      <c r="AQ19" s="171">
        <v>29.7</v>
      </c>
      <c r="AR19" s="228">
        <v>26.900000000000002</v>
      </c>
      <c r="AS19" s="238">
        <v>28.1</v>
      </c>
      <c r="AT19" s="229">
        <v>29.3</v>
      </c>
      <c r="AU19" s="275">
        <f t="shared" si="31"/>
        <v>26.7</v>
      </c>
      <c r="AV19" s="238">
        <v>27.7</v>
      </c>
      <c r="AW19" s="279">
        <f t="shared" si="32"/>
        <v>28.7</v>
      </c>
      <c r="AX19" s="275">
        <v>26.8</v>
      </c>
      <c r="AY19" s="238">
        <v>27.900000000000002</v>
      </c>
      <c r="AZ19" s="308">
        <v>29.000000000000004</v>
      </c>
      <c r="BA19" s="229">
        <v>27.2</v>
      </c>
      <c r="BB19" s="229">
        <v>28.4</v>
      </c>
      <c r="BC19" s="229">
        <v>29.599999999999998</v>
      </c>
      <c r="BD19" s="103">
        <f t="shared" si="27"/>
        <v>0.27699999999999997</v>
      </c>
      <c r="BE19" s="204">
        <f>+'[1]Under 5'!AM13+'[1]5 through 17'!AM13</f>
        <v>1112957</v>
      </c>
      <c r="BF19" s="158">
        <f>'Children in Poverty'!BE19*BD19</f>
        <v>308289.08899999998</v>
      </c>
      <c r="BG19" s="103">
        <f t="shared" si="28"/>
        <v>0.247</v>
      </c>
      <c r="BH19" s="204">
        <f>+'[1]Under 5'!AH13+'[1]5 through 17'!AH13</f>
        <v>1109963</v>
      </c>
      <c r="BI19" s="248">
        <f>'Children in Poverty'!BH19*BG19</f>
        <v>274160.86099999998</v>
      </c>
      <c r="BK19" s="103">
        <f t="shared" si="33"/>
        <v>0.27900000000000003</v>
      </c>
      <c r="BL19" s="206">
        <f>+'[1]Under 5'!AN13+'[1]5 through 17'!AN13</f>
        <v>1113493</v>
      </c>
      <c r="BM19" s="248">
        <f>'Children in Poverty'!BL19*BK19</f>
        <v>310664.54700000002</v>
      </c>
      <c r="BN19" s="103">
        <f t="shared" si="34"/>
        <v>0.24199999999999999</v>
      </c>
      <c r="BO19" s="204">
        <f>+'[1]Under 5'!AI13+'[1]5 through 17'!AI13</f>
        <v>1116056</v>
      </c>
      <c r="BP19" s="248">
        <f>'Children in Poverty'!BO19*BN19</f>
        <v>270085.55199999997</v>
      </c>
      <c r="BR19" s="103">
        <f t="shared" si="13"/>
        <v>0.28399999999999997</v>
      </c>
      <c r="BS19" s="204">
        <f>+'[1]Under 5'!AO13+'[1]5 through 17'!AO13</f>
        <v>1114813</v>
      </c>
      <c r="BT19" s="250">
        <f>'Children in Poverty'!BS19*BR19</f>
        <v>316606.89199999999</v>
      </c>
      <c r="BU19" s="319">
        <f t="shared" si="14"/>
        <v>0.27300000000000002</v>
      </c>
      <c r="BV19" s="204">
        <f>+'[1]Under 5'!AJ13+'[1]5 through 17'!AJ13</f>
        <v>1118576</v>
      </c>
      <c r="BW19" s="248">
        <f>'Children in Poverty'!BU19*BV19</f>
        <v>305371.24800000002</v>
      </c>
      <c r="BX19" s="335">
        <f t="shared" si="6"/>
        <v>34128.228000000003</v>
      </c>
      <c r="BY19" s="335">
        <f t="shared" si="15"/>
        <v>40578.995000000054</v>
      </c>
      <c r="BZ19" s="335">
        <f t="shared" si="7"/>
        <v>11235.643999999971</v>
      </c>
      <c r="CA19" s="338">
        <f t="shared" si="29"/>
        <v>5942.3449999999721</v>
      </c>
      <c r="CB19" s="338">
        <f t="shared" si="30"/>
        <v>2375.4580000000424</v>
      </c>
    </row>
    <row r="20" spans="1:80" x14ac:dyDescent="0.2">
      <c r="A20" s="92" t="s">
        <v>22</v>
      </c>
      <c r="B20" s="171">
        <v>11.3</v>
      </c>
      <c r="C20" s="184">
        <v>14</v>
      </c>
      <c r="D20" s="171">
        <v>14.25</v>
      </c>
      <c r="E20" s="171">
        <v>14.5</v>
      </c>
      <c r="F20" s="171">
        <v>14.75</v>
      </c>
      <c r="G20" s="171">
        <v>15</v>
      </c>
      <c r="H20" s="171">
        <v>14</v>
      </c>
      <c r="I20" s="171">
        <v>13</v>
      </c>
      <c r="J20" s="171">
        <v>14</v>
      </c>
      <c r="K20" s="171">
        <v>15</v>
      </c>
      <c r="L20" s="171">
        <v>13</v>
      </c>
      <c r="M20" s="171">
        <v>13</v>
      </c>
      <c r="N20" s="183">
        <v>10.7</v>
      </c>
      <c r="O20" s="184">
        <v>11</v>
      </c>
      <c r="P20" s="171">
        <v>11</v>
      </c>
      <c r="Q20" s="184">
        <v>8.8000000000000007</v>
      </c>
      <c r="R20" s="171">
        <v>10.4</v>
      </c>
      <c r="S20" s="171">
        <v>11.9</v>
      </c>
      <c r="T20" s="184">
        <v>11.4</v>
      </c>
      <c r="U20" s="171">
        <v>10.1</v>
      </c>
      <c r="V20" s="171">
        <v>12.7</v>
      </c>
      <c r="W20" s="184">
        <v>9.9</v>
      </c>
      <c r="X20" s="171">
        <v>10.8</v>
      </c>
      <c r="Y20" s="171">
        <v>11.7</v>
      </c>
      <c r="Z20" s="184">
        <v>9</v>
      </c>
      <c r="AA20" s="171">
        <v>9.6999999999999993</v>
      </c>
      <c r="AB20" s="171">
        <v>10.4</v>
      </c>
      <c r="AC20" s="184">
        <v>9.6999999999999993</v>
      </c>
      <c r="AD20" s="171">
        <v>10.5</v>
      </c>
      <c r="AE20" s="171">
        <v>11.3</v>
      </c>
      <c r="AF20" s="184">
        <v>9.5</v>
      </c>
      <c r="AG20" s="171">
        <v>10.199999999999999</v>
      </c>
      <c r="AH20" s="171">
        <v>10.899999999999999</v>
      </c>
      <c r="AI20" s="184">
        <v>10.7</v>
      </c>
      <c r="AJ20" s="171">
        <v>11.6</v>
      </c>
      <c r="AK20" s="171">
        <v>12.5</v>
      </c>
      <c r="AL20" s="184">
        <v>12.2</v>
      </c>
      <c r="AM20" s="171">
        <v>13</v>
      </c>
      <c r="AN20" s="171">
        <v>13.8</v>
      </c>
      <c r="AO20" s="184">
        <v>12.7</v>
      </c>
      <c r="AP20" s="171">
        <v>13.5</v>
      </c>
      <c r="AQ20" s="171">
        <v>14.3</v>
      </c>
      <c r="AR20" s="228">
        <v>13.100000000000001</v>
      </c>
      <c r="AS20" s="238">
        <v>13.8</v>
      </c>
      <c r="AT20" s="229">
        <v>14.5</v>
      </c>
      <c r="AU20" s="275">
        <f t="shared" si="31"/>
        <v>12.6</v>
      </c>
      <c r="AV20" s="238">
        <v>13.6</v>
      </c>
      <c r="AW20" s="279">
        <f t="shared" si="32"/>
        <v>14.6</v>
      </c>
      <c r="AX20" s="275">
        <v>12.2</v>
      </c>
      <c r="AY20" s="238">
        <v>13</v>
      </c>
      <c r="AZ20" s="308">
        <v>13.8</v>
      </c>
      <c r="BA20" s="229">
        <v>12.4</v>
      </c>
      <c r="BB20" s="229">
        <v>13.200000000000001</v>
      </c>
      <c r="BC20" s="229">
        <v>14.000000000000002</v>
      </c>
      <c r="BD20" s="103">
        <f t="shared" si="27"/>
        <v>0.13600000000000001</v>
      </c>
      <c r="BE20" s="204">
        <f>+'[1]Under 5'!AM14+'[1]5 through 17'!AM14</f>
        <v>1344522</v>
      </c>
      <c r="BF20" s="158">
        <f>'Children in Poverty'!BE20*BD20</f>
        <v>182854.99200000003</v>
      </c>
      <c r="BG20" s="103">
        <f t="shared" si="28"/>
        <v>0.10199999999999999</v>
      </c>
      <c r="BH20" s="204">
        <f>+'[1]Under 5'!AH14+'[1]5 through 17'!AH14</f>
        <v>1359000</v>
      </c>
      <c r="BI20" s="248">
        <f>'Children in Poverty'!BH20*BG20</f>
        <v>138618</v>
      </c>
      <c r="BK20" s="103">
        <f t="shared" si="33"/>
        <v>0.13</v>
      </c>
      <c r="BL20" s="206">
        <f>+'[1]Under 5'!AN14+'[1]5 through 17'!AN14</f>
        <v>1350544</v>
      </c>
      <c r="BM20" s="248">
        <f>'Children in Poverty'!BL20*BK20</f>
        <v>175570.72</v>
      </c>
      <c r="BN20" s="103">
        <f t="shared" si="34"/>
        <v>0.11599999999999999</v>
      </c>
      <c r="BO20" s="204">
        <f>+'[1]Under 5'!AI14+'[1]5 through 17'!AI14</f>
        <v>1353767</v>
      </c>
      <c r="BP20" s="248">
        <f>'Children in Poverty'!BO20*BN20</f>
        <v>157036.97199999998</v>
      </c>
      <c r="BR20" s="103">
        <f t="shared" si="13"/>
        <v>0.13200000000000001</v>
      </c>
      <c r="BS20" s="204">
        <f>+'[1]Under 5'!AO14+'[1]5 through 17'!AO14</f>
        <v>1348226</v>
      </c>
      <c r="BT20" s="250">
        <f>'Children in Poverty'!BS20*BR20</f>
        <v>177965.83199999999</v>
      </c>
      <c r="BU20" s="319">
        <f t="shared" si="14"/>
        <v>0.13</v>
      </c>
      <c r="BV20" s="204">
        <f>+'[1]Under 5'!AJ14+'[1]5 through 17'!AJ14</f>
        <v>1351983</v>
      </c>
      <c r="BW20" s="248">
        <f>'Children in Poverty'!BU20*BV20</f>
        <v>175757.79</v>
      </c>
      <c r="BX20" s="335">
        <f t="shared" si="6"/>
        <v>44236.992000000027</v>
      </c>
      <c r="BY20" s="335">
        <f t="shared" si="15"/>
        <v>18533.748000000021</v>
      </c>
      <c r="BZ20" s="335">
        <f t="shared" si="7"/>
        <v>2208.0419999999867</v>
      </c>
      <c r="CA20" s="338">
        <f t="shared" si="29"/>
        <v>2395.1119999999937</v>
      </c>
      <c r="CB20" s="338">
        <f t="shared" si="30"/>
        <v>-7284.2720000000263</v>
      </c>
    </row>
    <row r="21" spans="1:80" x14ac:dyDescent="0.2">
      <c r="A21" s="92" t="s">
        <v>26</v>
      </c>
      <c r="B21" s="171">
        <v>33.6</v>
      </c>
      <c r="C21" s="184">
        <v>34</v>
      </c>
      <c r="D21" s="171">
        <v>34</v>
      </c>
      <c r="E21" s="171">
        <v>34</v>
      </c>
      <c r="F21" s="171">
        <v>34</v>
      </c>
      <c r="G21" s="171">
        <v>34</v>
      </c>
      <c r="H21" s="171">
        <v>32.5</v>
      </c>
      <c r="I21" s="171">
        <v>31</v>
      </c>
      <c r="J21" s="171">
        <v>30</v>
      </c>
      <c r="K21" s="171">
        <v>25</v>
      </c>
      <c r="L21" s="171">
        <v>24</v>
      </c>
      <c r="M21" s="171">
        <v>26</v>
      </c>
      <c r="N21" s="183">
        <v>27</v>
      </c>
      <c r="O21" s="184">
        <v>26</v>
      </c>
      <c r="P21" s="171">
        <v>29</v>
      </c>
      <c r="Q21" s="184">
        <v>26.9</v>
      </c>
      <c r="R21" s="171">
        <v>28.6</v>
      </c>
      <c r="S21" s="171">
        <v>30.4</v>
      </c>
      <c r="T21" s="184">
        <v>31</v>
      </c>
      <c r="U21" s="171">
        <v>28.9</v>
      </c>
      <c r="V21" s="171">
        <v>33.1</v>
      </c>
      <c r="W21" s="184">
        <v>29.6</v>
      </c>
      <c r="X21" s="171">
        <v>30.9</v>
      </c>
      <c r="Y21" s="171">
        <v>32.200000000000003</v>
      </c>
      <c r="Z21" s="184">
        <v>27.9</v>
      </c>
      <c r="AA21" s="171">
        <v>29.5</v>
      </c>
      <c r="AB21" s="171">
        <v>31.1</v>
      </c>
      <c r="AC21" s="184">
        <v>28.1</v>
      </c>
      <c r="AD21" s="171">
        <v>29.3</v>
      </c>
      <c r="AE21" s="171">
        <v>30.5</v>
      </c>
      <c r="AF21" s="184">
        <v>28.799999999999997</v>
      </c>
      <c r="AG21" s="171">
        <v>30.4</v>
      </c>
      <c r="AH21" s="171">
        <v>32</v>
      </c>
      <c r="AI21" s="184">
        <v>30.1</v>
      </c>
      <c r="AJ21" s="171">
        <v>31</v>
      </c>
      <c r="AK21" s="171">
        <v>31.9</v>
      </c>
      <c r="AL21" s="184">
        <v>31</v>
      </c>
      <c r="AM21" s="171">
        <v>32.5</v>
      </c>
      <c r="AN21" s="171">
        <v>34</v>
      </c>
      <c r="AO21" s="184">
        <v>30.6</v>
      </c>
      <c r="AP21" s="171">
        <v>31.8</v>
      </c>
      <c r="AQ21" s="171">
        <v>33</v>
      </c>
      <c r="AR21" s="228">
        <v>33</v>
      </c>
      <c r="AS21" s="238">
        <v>34.700000000000003</v>
      </c>
      <c r="AT21" s="229">
        <v>36.400000000000006</v>
      </c>
      <c r="AU21" s="275">
        <f t="shared" si="31"/>
        <v>33</v>
      </c>
      <c r="AV21" s="238">
        <v>34</v>
      </c>
      <c r="AW21" s="279">
        <f t="shared" si="32"/>
        <v>35</v>
      </c>
      <c r="AX21" s="275">
        <v>28</v>
      </c>
      <c r="AY21" s="238">
        <v>29.4</v>
      </c>
      <c r="AZ21" s="308">
        <v>30.799999999999997</v>
      </c>
      <c r="BA21" s="229">
        <v>29.8</v>
      </c>
      <c r="BB21" s="229">
        <v>31.3</v>
      </c>
      <c r="BC21" s="229">
        <v>32.799999999999997</v>
      </c>
      <c r="BD21" s="103">
        <f t="shared" si="27"/>
        <v>0.34</v>
      </c>
      <c r="BE21" s="204">
        <f>+'[1]Under 5'!AM15+'[1]5 through 17'!AM15</f>
        <v>737432</v>
      </c>
      <c r="BF21" s="158">
        <f>'Children in Poverty'!BE21*BD21</f>
        <v>250726.88</v>
      </c>
      <c r="BG21" s="103">
        <f t="shared" si="28"/>
        <v>0.30399999999999999</v>
      </c>
      <c r="BH21" s="204">
        <f>+'[1]Under 5'!AH15+'[1]5 through 17'!AH15</f>
        <v>761312</v>
      </c>
      <c r="BI21" s="248">
        <f>'Children in Poverty'!BH21*BG21</f>
        <v>231438.848</v>
      </c>
      <c r="BK21" s="103">
        <f t="shared" si="33"/>
        <v>0.29399999999999998</v>
      </c>
      <c r="BL21" s="206">
        <f>+'[1]Under 5'!AN15+'[1]5 through 17'!AN15</f>
        <v>731269</v>
      </c>
      <c r="BM21" s="248">
        <f>'Children in Poverty'!BL21*BK21</f>
        <v>214993.08599999998</v>
      </c>
      <c r="BN21" s="103">
        <f t="shared" si="34"/>
        <v>0.31</v>
      </c>
      <c r="BO21" s="204">
        <f>+'[1]Under 5'!AI15+'[1]5 through 17'!AI15</f>
        <v>760555</v>
      </c>
      <c r="BP21" s="248">
        <f>'Children in Poverty'!BO21*BN21</f>
        <v>235772.05</v>
      </c>
      <c r="BR21" s="103">
        <f t="shared" si="13"/>
        <v>0.313</v>
      </c>
      <c r="BS21" s="204">
        <f>+'[1]Under 5'!AO15+'[1]5 through 17'!AO15</f>
        <v>726848</v>
      </c>
      <c r="BT21" s="250">
        <f>'Children in Poverty'!BS21*BR21</f>
        <v>227503.424</v>
      </c>
      <c r="BU21" s="319">
        <f t="shared" si="14"/>
        <v>0.32500000000000001</v>
      </c>
      <c r="BV21" s="204">
        <f>+'[1]Under 5'!AJ15+'[1]5 through 17'!AJ15</f>
        <v>754111</v>
      </c>
      <c r="BW21" s="248">
        <f>'Children in Poverty'!BU21*BV21</f>
        <v>245086.07500000001</v>
      </c>
      <c r="BX21" s="335">
        <f t="shared" si="6"/>
        <v>19288.032000000007</v>
      </c>
      <c r="BY21" s="335">
        <f t="shared" si="15"/>
        <v>-20778.964000000007</v>
      </c>
      <c r="BZ21" s="335">
        <f t="shared" si="7"/>
        <v>-17582.651000000013</v>
      </c>
      <c r="CA21" s="338">
        <f t="shared" si="29"/>
        <v>12510.338000000018</v>
      </c>
      <c r="CB21" s="338">
        <f t="shared" si="30"/>
        <v>-35733.794000000024</v>
      </c>
    </row>
    <row r="22" spans="1:80" x14ac:dyDescent="0.2">
      <c r="A22" s="92" t="s">
        <v>35</v>
      </c>
      <c r="B22" s="171">
        <v>17.2</v>
      </c>
      <c r="C22" s="184">
        <v>18</v>
      </c>
      <c r="D22" s="171">
        <v>18.5</v>
      </c>
      <c r="E22" s="171">
        <v>19</v>
      </c>
      <c r="F22" s="171">
        <v>19.5</v>
      </c>
      <c r="G22" s="171">
        <v>20</v>
      </c>
      <c r="H22" s="171">
        <v>20</v>
      </c>
      <c r="I22" s="171">
        <v>20</v>
      </c>
      <c r="J22" s="171">
        <v>19</v>
      </c>
      <c r="K22" s="171">
        <v>19</v>
      </c>
      <c r="L22" s="171">
        <v>19</v>
      </c>
      <c r="M22" s="171">
        <v>19</v>
      </c>
      <c r="N22" s="183">
        <v>16.100000000000001</v>
      </c>
      <c r="O22" s="184">
        <v>20</v>
      </c>
      <c r="P22" s="171">
        <v>21</v>
      </c>
      <c r="Q22" s="184">
        <v>17.7</v>
      </c>
      <c r="R22" s="171">
        <v>18.8</v>
      </c>
      <c r="S22" s="171">
        <v>19.899999999999999</v>
      </c>
      <c r="T22" s="184">
        <v>21.9</v>
      </c>
      <c r="U22" s="171">
        <v>19.8</v>
      </c>
      <c r="V22" s="171">
        <v>24</v>
      </c>
      <c r="W22" s="184">
        <v>20.399999999999999</v>
      </c>
      <c r="X22" s="171">
        <v>21.3</v>
      </c>
      <c r="Y22" s="171">
        <v>22.2</v>
      </c>
      <c r="Z22" s="184">
        <v>19.399999999999999</v>
      </c>
      <c r="AA22" s="171">
        <v>20.2</v>
      </c>
      <c r="AB22" s="171">
        <v>21</v>
      </c>
      <c r="AC22" s="184">
        <v>18.8</v>
      </c>
      <c r="AD22" s="171">
        <v>19.5</v>
      </c>
      <c r="AE22" s="171">
        <v>20.2</v>
      </c>
      <c r="AF22" s="184">
        <v>19.099999999999998</v>
      </c>
      <c r="AG22" s="171">
        <v>19.899999999999999</v>
      </c>
      <c r="AH22" s="171">
        <v>20.7</v>
      </c>
      <c r="AI22" s="184">
        <v>21.6</v>
      </c>
      <c r="AJ22" s="171">
        <v>22.5</v>
      </c>
      <c r="AK22" s="171">
        <v>23.4</v>
      </c>
      <c r="AL22" s="184">
        <v>24.2</v>
      </c>
      <c r="AM22" s="171">
        <v>24.9</v>
      </c>
      <c r="AN22" s="171">
        <v>25.599999999999998</v>
      </c>
      <c r="AO22" s="184">
        <v>24.8</v>
      </c>
      <c r="AP22" s="171">
        <v>25.6</v>
      </c>
      <c r="AQ22" s="171">
        <v>26.400000000000002</v>
      </c>
      <c r="AR22" s="228">
        <v>25.4</v>
      </c>
      <c r="AS22" s="238">
        <v>26</v>
      </c>
      <c r="AT22" s="229">
        <v>26.6</v>
      </c>
      <c r="AU22" s="275">
        <f t="shared" si="31"/>
        <v>24.2</v>
      </c>
      <c r="AV22" s="238">
        <v>25.2</v>
      </c>
      <c r="AW22" s="279">
        <f t="shared" si="32"/>
        <v>26.2</v>
      </c>
      <c r="AX22" s="275">
        <v>23.5</v>
      </c>
      <c r="AY22" s="238">
        <v>24.3</v>
      </c>
      <c r="AZ22" s="308">
        <v>25.1</v>
      </c>
      <c r="BA22" s="229">
        <v>22.8</v>
      </c>
      <c r="BB22" s="229">
        <v>23.5</v>
      </c>
      <c r="BC22" s="229">
        <v>24.2</v>
      </c>
      <c r="BD22" s="103">
        <f t="shared" si="27"/>
        <v>0.252</v>
      </c>
      <c r="BE22" s="204">
        <f>+'[1]Under 5'!AM16+'[1]5 through 17'!AM16</f>
        <v>2285605</v>
      </c>
      <c r="BF22" s="158">
        <f>'Children in Poverty'!BE22*BD22</f>
        <v>575972.46</v>
      </c>
      <c r="BG22" s="103">
        <f t="shared" si="28"/>
        <v>0.19899999999999998</v>
      </c>
      <c r="BH22" s="204">
        <f>+'[1]Under 5'!AH16+'[1]5 through 17'!AH16</f>
        <v>2252837</v>
      </c>
      <c r="BI22" s="248">
        <f>'Children in Poverty'!BH22*BG22</f>
        <v>448314.56299999997</v>
      </c>
      <c r="BK22" s="103">
        <f t="shared" si="33"/>
        <v>0.24299999999999999</v>
      </c>
      <c r="BL22" s="206">
        <f>+'[1]Under 5'!AN16+'[1]5 through 17'!AN16</f>
        <v>2287549</v>
      </c>
      <c r="BM22" s="248">
        <f>'Children in Poverty'!BL22*BK22</f>
        <v>555874.40700000001</v>
      </c>
      <c r="BN22" s="103">
        <f t="shared" si="34"/>
        <v>0.22500000000000001</v>
      </c>
      <c r="BO22" s="204">
        <f>+'[1]Under 5'!AI16+'[1]5 through 17'!AI16</f>
        <v>2273282</v>
      </c>
      <c r="BP22" s="248">
        <f>'Children in Poverty'!BO22*BN22</f>
        <v>511488.45</v>
      </c>
      <c r="BR22" s="103">
        <f t="shared" si="13"/>
        <v>0.23499999999999999</v>
      </c>
      <c r="BS22" s="204">
        <f>+'[1]Under 5'!AO16+'[1]5 through 17'!AO16</f>
        <v>2290568</v>
      </c>
      <c r="BT22" s="250">
        <f>'Children in Poverty'!BS22*BR22</f>
        <v>538283.48</v>
      </c>
      <c r="BU22" s="319">
        <f t="shared" si="14"/>
        <v>0.249</v>
      </c>
      <c r="BV22" s="204">
        <f>+'[1]Under 5'!AJ16+'[1]5 through 17'!AJ16</f>
        <v>2282288</v>
      </c>
      <c r="BW22" s="248">
        <f>'Children in Poverty'!BU22*BV22</f>
        <v>568289.71199999994</v>
      </c>
      <c r="BX22" s="335">
        <f t="shared" si="6"/>
        <v>127657.897</v>
      </c>
      <c r="BY22" s="335">
        <f t="shared" si="15"/>
        <v>44385.956999999995</v>
      </c>
      <c r="BZ22" s="335">
        <f t="shared" si="7"/>
        <v>-30006.23199999996</v>
      </c>
      <c r="CA22" s="338">
        <f t="shared" si="29"/>
        <v>-17590.927000000025</v>
      </c>
      <c r="CB22" s="338">
        <f t="shared" si="30"/>
        <v>-20098.052999999956</v>
      </c>
    </row>
    <row r="23" spans="1:80" x14ac:dyDescent="0.2">
      <c r="A23" s="92" t="s">
        <v>38</v>
      </c>
      <c r="B23" s="171">
        <v>21.7</v>
      </c>
      <c r="C23" s="184">
        <v>23</v>
      </c>
      <c r="D23" s="171">
        <v>23.5</v>
      </c>
      <c r="E23" s="171">
        <v>24</v>
      </c>
      <c r="F23" s="171">
        <v>24.5</v>
      </c>
      <c r="G23" s="171">
        <v>25</v>
      </c>
      <c r="H23" s="171">
        <v>25.5</v>
      </c>
      <c r="I23" s="171">
        <v>26</v>
      </c>
      <c r="J23" s="171">
        <v>25</v>
      </c>
      <c r="K23" s="171">
        <v>24</v>
      </c>
      <c r="L23" s="171">
        <v>23</v>
      </c>
      <c r="M23" s="171">
        <v>19</v>
      </c>
      <c r="N23" s="183">
        <v>19.600000000000001</v>
      </c>
      <c r="O23" s="184">
        <v>20</v>
      </c>
      <c r="P23" s="171">
        <v>22</v>
      </c>
      <c r="Q23" s="184">
        <v>19.899999999999999</v>
      </c>
      <c r="R23" s="171">
        <v>22.3</v>
      </c>
      <c r="S23" s="171">
        <v>24.7</v>
      </c>
      <c r="T23" s="184">
        <v>20.7</v>
      </c>
      <c r="U23" s="171">
        <v>18.2</v>
      </c>
      <c r="V23" s="171">
        <v>23.2</v>
      </c>
      <c r="W23" s="184">
        <v>21.8</v>
      </c>
      <c r="X23" s="171">
        <v>23</v>
      </c>
      <c r="Y23" s="171">
        <v>24.2</v>
      </c>
      <c r="Z23" s="184">
        <v>23.2</v>
      </c>
      <c r="AA23" s="171">
        <v>24.3</v>
      </c>
      <c r="AB23" s="171">
        <v>25.4</v>
      </c>
      <c r="AC23" s="184">
        <v>21.5</v>
      </c>
      <c r="AD23" s="171">
        <v>22.5</v>
      </c>
      <c r="AE23" s="171">
        <v>23.5</v>
      </c>
      <c r="AF23" s="184">
        <v>21.400000000000002</v>
      </c>
      <c r="AG23" s="171">
        <v>22.6</v>
      </c>
      <c r="AH23" s="171">
        <v>23.8</v>
      </c>
      <c r="AI23" s="184">
        <v>21.3</v>
      </c>
      <c r="AJ23" s="171">
        <v>22.2</v>
      </c>
      <c r="AK23" s="171">
        <v>23.099999999999998</v>
      </c>
      <c r="AL23" s="184">
        <v>23.599999999999998</v>
      </c>
      <c r="AM23" s="171">
        <v>24.7</v>
      </c>
      <c r="AN23" s="171">
        <v>25.8</v>
      </c>
      <c r="AO23" s="184">
        <v>22.4</v>
      </c>
      <c r="AP23" s="171">
        <v>23.4</v>
      </c>
      <c r="AQ23" s="171">
        <v>24.4</v>
      </c>
      <c r="AR23" s="228">
        <v>23.3</v>
      </c>
      <c r="AS23" s="238">
        <v>24.1</v>
      </c>
      <c r="AT23" s="229">
        <v>24.900000000000002</v>
      </c>
      <c r="AU23" s="275">
        <f t="shared" si="31"/>
        <v>23</v>
      </c>
      <c r="AV23" s="238">
        <v>24</v>
      </c>
      <c r="AW23" s="279">
        <f t="shared" si="32"/>
        <v>25</v>
      </c>
      <c r="AX23" s="275">
        <v>21.6</v>
      </c>
      <c r="AY23" s="238">
        <v>22.400000000000002</v>
      </c>
      <c r="AZ23" s="308">
        <v>23.200000000000003</v>
      </c>
      <c r="BA23" s="229">
        <v>21.2</v>
      </c>
      <c r="BB23" s="229">
        <v>22.2</v>
      </c>
      <c r="BC23" s="229">
        <v>23.2</v>
      </c>
      <c r="BD23" s="103">
        <f t="shared" si="27"/>
        <v>0.24</v>
      </c>
      <c r="BE23" s="204">
        <f>+'[1]Under 5'!AM17+'[1]5 through 17'!AM17</f>
        <v>947027</v>
      </c>
      <c r="BF23" s="158">
        <f>'Children in Poverty'!BE23*BD23</f>
        <v>227286.47999999998</v>
      </c>
      <c r="BG23" s="103">
        <f t="shared" si="28"/>
        <v>0.22600000000000001</v>
      </c>
      <c r="BH23" s="204">
        <f>+'[1]Under 5'!AH17+'[1]5 through 17'!AH17</f>
        <v>911099</v>
      </c>
      <c r="BI23" s="248">
        <f>'Children in Poverty'!BH23*BG23</f>
        <v>205908.37400000001</v>
      </c>
      <c r="BK23" s="103">
        <f t="shared" si="33"/>
        <v>0.22400000000000003</v>
      </c>
      <c r="BL23" s="206">
        <f>+'[1]Under 5'!AN17+'[1]5 through 17'!AN17</f>
        <v>952699</v>
      </c>
      <c r="BM23" s="248">
        <f>'Children in Poverty'!BL23*BK23</f>
        <v>213404.57600000003</v>
      </c>
      <c r="BN23" s="103">
        <f t="shared" si="34"/>
        <v>0.222</v>
      </c>
      <c r="BO23" s="204">
        <f>+'[1]Under 5'!AI17+'[1]5 through 17'!AI17</f>
        <v>922668</v>
      </c>
      <c r="BP23" s="248">
        <f>'Children in Poverty'!BO23*BN23</f>
        <v>204832.296</v>
      </c>
      <c r="BR23" s="103">
        <f t="shared" si="13"/>
        <v>0.222</v>
      </c>
      <c r="BS23" s="204">
        <f>+'[1]Under 5'!AO17+'[1]5 through 17'!AO17</f>
        <v>961321</v>
      </c>
      <c r="BT23" s="250">
        <f>'Children in Poverty'!BS23*BR23</f>
        <v>213413.26200000002</v>
      </c>
      <c r="BU23" s="319">
        <f t="shared" si="14"/>
        <v>0.247</v>
      </c>
      <c r="BV23" s="204">
        <f>+'[1]Under 5'!AJ17+'[1]5 through 17'!AJ17</f>
        <v>931483</v>
      </c>
      <c r="BW23" s="248">
        <f>'Children in Poverty'!BU23*BV23</f>
        <v>230076.30100000001</v>
      </c>
      <c r="BX23" s="335">
        <f t="shared" si="6"/>
        <v>21378.105999999971</v>
      </c>
      <c r="BY23" s="335">
        <f t="shared" si="15"/>
        <v>8572.2800000000279</v>
      </c>
      <c r="BZ23" s="335">
        <f t="shared" si="7"/>
        <v>-16663.03899999999</v>
      </c>
      <c r="CA23" s="338">
        <f t="shared" si="29"/>
        <v>8.6859999999869615</v>
      </c>
      <c r="CB23" s="338">
        <f t="shared" si="30"/>
        <v>-13881.903999999951</v>
      </c>
    </row>
    <row r="24" spans="1:80" x14ac:dyDescent="0.2">
      <c r="A24" s="92" t="s">
        <v>42</v>
      </c>
      <c r="B24" s="171">
        <v>21</v>
      </c>
      <c r="C24" s="184">
        <v>21</v>
      </c>
      <c r="D24" s="171">
        <v>21.75</v>
      </c>
      <c r="E24" s="171">
        <v>22.5</v>
      </c>
      <c r="F24" s="171">
        <v>23.25</v>
      </c>
      <c r="G24" s="171">
        <v>24</v>
      </c>
      <c r="H24" s="171">
        <v>24.5</v>
      </c>
      <c r="I24" s="171">
        <v>25</v>
      </c>
      <c r="J24" s="171">
        <v>23</v>
      </c>
      <c r="K24" s="171">
        <v>23</v>
      </c>
      <c r="L24" s="171">
        <v>22</v>
      </c>
      <c r="M24" s="171">
        <v>19</v>
      </c>
      <c r="N24" s="183">
        <v>18.8</v>
      </c>
      <c r="O24" s="184">
        <v>20</v>
      </c>
      <c r="P24" s="171">
        <v>20</v>
      </c>
      <c r="Q24" s="184">
        <v>17.2</v>
      </c>
      <c r="R24" s="171">
        <v>18.7</v>
      </c>
      <c r="S24" s="171">
        <v>20.3</v>
      </c>
      <c r="T24" s="184">
        <v>22.8</v>
      </c>
      <c r="U24" s="171">
        <v>20.6</v>
      </c>
      <c r="V24" s="171">
        <v>25</v>
      </c>
      <c r="W24" s="184">
        <v>21.7</v>
      </c>
      <c r="X24" s="171">
        <v>22.7</v>
      </c>
      <c r="Y24" s="171">
        <v>23.7</v>
      </c>
      <c r="Z24" s="184">
        <v>21.2</v>
      </c>
      <c r="AA24" s="171">
        <v>22.1</v>
      </c>
      <c r="AB24" s="171">
        <v>23</v>
      </c>
      <c r="AC24" s="184">
        <v>20</v>
      </c>
      <c r="AD24" s="171">
        <v>20.9</v>
      </c>
      <c r="AE24" s="171">
        <v>21.8</v>
      </c>
      <c r="AF24" s="184">
        <v>20.7</v>
      </c>
      <c r="AG24" s="171">
        <v>21.7</v>
      </c>
      <c r="AH24" s="171">
        <v>22.7</v>
      </c>
      <c r="AI24" s="184">
        <v>23.5</v>
      </c>
      <c r="AJ24" s="171">
        <v>24.4</v>
      </c>
      <c r="AK24" s="171">
        <v>25.299999999999997</v>
      </c>
      <c r="AL24" s="184">
        <v>24.900000000000002</v>
      </c>
      <c r="AM24" s="171">
        <v>26.1</v>
      </c>
      <c r="AN24" s="171">
        <v>27.3</v>
      </c>
      <c r="AO24" s="184">
        <v>26.6</v>
      </c>
      <c r="AP24" s="171">
        <v>27.8</v>
      </c>
      <c r="AQ24" s="171">
        <v>29</v>
      </c>
      <c r="AR24" s="228">
        <v>25.799999999999997</v>
      </c>
      <c r="AS24" s="238">
        <v>26.9</v>
      </c>
      <c r="AT24" s="229">
        <v>28</v>
      </c>
      <c r="AU24" s="275">
        <f t="shared" si="31"/>
        <v>26.5</v>
      </c>
      <c r="AV24" s="238">
        <v>27.5</v>
      </c>
      <c r="AW24" s="279">
        <f t="shared" si="32"/>
        <v>28.5</v>
      </c>
      <c r="AX24" s="275">
        <v>25.900000000000002</v>
      </c>
      <c r="AY24" s="238">
        <v>27.1</v>
      </c>
      <c r="AZ24" s="308">
        <v>28.3</v>
      </c>
      <c r="BA24" s="229">
        <v>23</v>
      </c>
      <c r="BB24" s="229">
        <v>24</v>
      </c>
      <c r="BC24" s="229">
        <v>25</v>
      </c>
      <c r="BD24" s="103">
        <f t="shared" si="27"/>
        <v>0.27500000000000002</v>
      </c>
      <c r="BE24" s="204">
        <f>+'[1]Under 5'!AM18+'[1]5 through 17'!AM18</f>
        <v>1079798</v>
      </c>
      <c r="BF24" s="158">
        <f>'Children in Poverty'!BE24*BD24</f>
        <v>296944.45</v>
      </c>
      <c r="BG24" s="103">
        <f t="shared" si="28"/>
        <v>0.217</v>
      </c>
      <c r="BH24" s="204">
        <f>+'[1]Under 5'!AH18+'[1]5 through 17'!AH18</f>
        <v>1073977</v>
      </c>
      <c r="BI24" s="248">
        <f>'Children in Poverty'!BH24*BG24</f>
        <v>233053.00899999999</v>
      </c>
      <c r="BK24" s="103">
        <f t="shared" si="33"/>
        <v>0.27100000000000002</v>
      </c>
      <c r="BL24" s="206">
        <f>+'[1]Under 5'!AN18+'[1]5 through 17'!AN18</f>
        <v>1084748</v>
      </c>
      <c r="BM24" s="248">
        <f>'Children in Poverty'!BL24*BK24</f>
        <v>293966.70800000004</v>
      </c>
      <c r="BN24" s="103">
        <f t="shared" si="34"/>
        <v>0.24399999999999999</v>
      </c>
      <c r="BO24" s="204">
        <f>+'[1]Under 5'!AI18+'[1]5 through 17'!AI18</f>
        <v>1079447</v>
      </c>
      <c r="BP24" s="248">
        <f>'Children in Poverty'!BO24*BN24</f>
        <v>263385.06799999997</v>
      </c>
      <c r="BR24" s="103">
        <f t="shared" si="13"/>
        <v>0.24</v>
      </c>
      <c r="BS24" s="204">
        <f>+'[1]Under 5'!AO18+'[1]5 through 17'!AO18</f>
        <v>1091588</v>
      </c>
      <c r="BT24" s="250">
        <f>'Children in Poverty'!BS24*BR24</f>
        <v>261981.12</v>
      </c>
      <c r="BU24" s="319">
        <f t="shared" si="14"/>
        <v>0.26100000000000001</v>
      </c>
      <c r="BV24" s="204">
        <f>+'[1]Under 5'!AJ18+'[1]5 through 17'!AJ18</f>
        <v>1079978</v>
      </c>
      <c r="BW24" s="248">
        <f>'Children in Poverty'!BU24*BV24</f>
        <v>281874.25800000003</v>
      </c>
      <c r="BX24" s="335">
        <f t="shared" si="6"/>
        <v>63891.441000000021</v>
      </c>
      <c r="BY24" s="335">
        <f t="shared" si="15"/>
        <v>30581.640000000072</v>
      </c>
      <c r="BZ24" s="335">
        <f t="shared" si="7"/>
        <v>-19893.138000000035</v>
      </c>
      <c r="CA24" s="338">
        <f t="shared" si="29"/>
        <v>-31985.588000000047</v>
      </c>
      <c r="CB24" s="338">
        <f t="shared" si="30"/>
        <v>-2977.7419999999693</v>
      </c>
    </row>
    <row r="25" spans="1:80" x14ac:dyDescent="0.2">
      <c r="A25" s="92" t="s">
        <v>44</v>
      </c>
      <c r="B25" s="171">
        <v>21</v>
      </c>
      <c r="C25" s="184">
        <v>22</v>
      </c>
      <c r="D25" s="171">
        <v>23</v>
      </c>
      <c r="E25" s="171">
        <v>24</v>
      </c>
      <c r="F25" s="171">
        <v>25</v>
      </c>
      <c r="G25" s="171">
        <v>26</v>
      </c>
      <c r="H25" s="171">
        <v>24</v>
      </c>
      <c r="I25" s="171">
        <v>22</v>
      </c>
      <c r="J25" s="171">
        <v>21</v>
      </c>
      <c r="K25" s="171">
        <v>19</v>
      </c>
      <c r="L25" s="171">
        <v>19</v>
      </c>
      <c r="M25" s="171">
        <v>20</v>
      </c>
      <c r="N25" s="183">
        <v>18</v>
      </c>
      <c r="O25" s="184">
        <v>21</v>
      </c>
      <c r="P25" s="171">
        <v>20</v>
      </c>
      <c r="Q25" s="184">
        <v>18.3</v>
      </c>
      <c r="R25" s="171">
        <v>19.899999999999999</v>
      </c>
      <c r="S25" s="171">
        <v>21.4</v>
      </c>
      <c r="T25" s="184">
        <v>21.1</v>
      </c>
      <c r="U25" s="171">
        <v>18.7</v>
      </c>
      <c r="V25" s="171">
        <v>23.5</v>
      </c>
      <c r="W25" s="184">
        <v>20.399999999999999</v>
      </c>
      <c r="X25" s="171">
        <v>21.4</v>
      </c>
      <c r="Y25" s="171">
        <v>22.4</v>
      </c>
      <c r="Z25" s="184">
        <v>21.8</v>
      </c>
      <c r="AA25" s="171">
        <v>22.7</v>
      </c>
      <c r="AB25" s="171">
        <v>23.6</v>
      </c>
      <c r="AC25" s="184">
        <v>21.9</v>
      </c>
      <c r="AD25" s="171">
        <v>23</v>
      </c>
      <c r="AE25" s="171">
        <v>24.1</v>
      </c>
      <c r="AF25" s="184">
        <v>20.8</v>
      </c>
      <c r="AG25" s="171">
        <v>21.8</v>
      </c>
      <c r="AH25" s="171">
        <v>22.8</v>
      </c>
      <c r="AI25" s="184">
        <v>23</v>
      </c>
      <c r="AJ25" s="171">
        <v>23.9</v>
      </c>
      <c r="AK25" s="171">
        <v>24.799999999999997</v>
      </c>
      <c r="AL25" s="184">
        <v>24.7</v>
      </c>
      <c r="AM25" s="171">
        <v>25.7</v>
      </c>
      <c r="AN25" s="171">
        <v>26.7</v>
      </c>
      <c r="AO25" s="184">
        <v>25.3</v>
      </c>
      <c r="AP25" s="171">
        <v>26.3</v>
      </c>
      <c r="AQ25" s="171">
        <v>27.3</v>
      </c>
      <c r="AR25" s="228">
        <v>24.900000000000002</v>
      </c>
      <c r="AS25" s="238">
        <v>25.8</v>
      </c>
      <c r="AT25" s="229">
        <v>26.7</v>
      </c>
      <c r="AU25" s="275">
        <f t="shared" si="31"/>
        <v>25.5</v>
      </c>
      <c r="AV25" s="238">
        <v>26.5</v>
      </c>
      <c r="AW25" s="279">
        <f t="shared" si="32"/>
        <v>27.5</v>
      </c>
      <c r="AX25" s="275">
        <v>25.200000000000003</v>
      </c>
      <c r="AY25" s="238">
        <v>26.200000000000003</v>
      </c>
      <c r="AZ25" s="308">
        <v>27.200000000000003</v>
      </c>
      <c r="BA25" s="229">
        <v>23.2</v>
      </c>
      <c r="BB25" s="229">
        <v>24.2</v>
      </c>
      <c r="BC25" s="229">
        <v>25.2</v>
      </c>
      <c r="BD25" s="103">
        <f t="shared" si="27"/>
        <v>0.26500000000000001</v>
      </c>
      <c r="BE25" s="204">
        <f>+'[1]Under 5'!AM19+'[1]5 through 17'!AM19</f>
        <v>1491577</v>
      </c>
      <c r="BF25" s="158">
        <f>'Children in Poverty'!BE25*BD25</f>
        <v>395267.90500000003</v>
      </c>
      <c r="BG25" s="103">
        <f t="shared" si="28"/>
        <v>0.218</v>
      </c>
      <c r="BH25" s="204">
        <f>+'[1]Under 5'!AH19+'[1]5 through 17'!AH19</f>
        <v>1495165</v>
      </c>
      <c r="BI25" s="248">
        <f>'Children in Poverty'!BH25*BG25</f>
        <v>325945.96999999997</v>
      </c>
      <c r="BK25" s="103">
        <f t="shared" si="33"/>
        <v>0.26200000000000001</v>
      </c>
      <c r="BL25" s="206">
        <f>+'[1]Under 5'!AN19+'[1]5 through 17'!AN19</f>
        <v>1494526</v>
      </c>
      <c r="BM25" s="248">
        <f>'Children in Poverty'!BL25*BK25</f>
        <v>391565.81200000003</v>
      </c>
      <c r="BN25" s="103">
        <f t="shared" si="34"/>
        <v>0.23899999999999999</v>
      </c>
      <c r="BO25" s="204">
        <f>+'[1]Under 5'!AI19+'[1]5 through 17'!AI19</f>
        <v>1494733</v>
      </c>
      <c r="BP25" s="248">
        <f>'Children in Poverty'!BO25*BN25</f>
        <v>357241.18699999998</v>
      </c>
      <c r="BR25" s="103">
        <f t="shared" si="13"/>
        <v>0.24199999999999999</v>
      </c>
      <c r="BS25" s="204">
        <f>+'[1]Under 5'!AO19+'[1]5 through 17'!AO19</f>
        <v>1497611</v>
      </c>
      <c r="BT25" s="250">
        <f>'Children in Poverty'!BS25*BR25</f>
        <v>362421.86199999996</v>
      </c>
      <c r="BU25" s="319">
        <f t="shared" si="14"/>
        <v>0.25700000000000001</v>
      </c>
      <c r="BV25" s="204">
        <f>+'[1]Under 5'!AJ19+'[1]5 through 17'!AJ19</f>
        <v>1495090</v>
      </c>
      <c r="BW25" s="248">
        <f>'Children in Poverty'!BU25*BV25</f>
        <v>384238.13</v>
      </c>
      <c r="BX25" s="335">
        <f t="shared" si="6"/>
        <v>69321.935000000056</v>
      </c>
      <c r="BY25" s="335">
        <f t="shared" si="15"/>
        <v>34324.625000000058</v>
      </c>
      <c r="BZ25" s="335">
        <f t="shared" si="7"/>
        <v>-21816.26800000004</v>
      </c>
      <c r="CA25" s="338">
        <f t="shared" si="29"/>
        <v>-29143.95000000007</v>
      </c>
      <c r="CB25" s="338">
        <f t="shared" si="30"/>
        <v>-3702.0929999999935</v>
      </c>
    </row>
    <row r="26" spans="1:80" x14ac:dyDescent="0.2">
      <c r="A26" s="92" t="s">
        <v>45</v>
      </c>
      <c r="B26" s="171">
        <v>24.3</v>
      </c>
      <c r="C26" s="184">
        <v>26</v>
      </c>
      <c r="D26" s="171">
        <v>26.75</v>
      </c>
      <c r="E26" s="171">
        <v>27.5</v>
      </c>
      <c r="F26" s="171">
        <v>28.25</v>
      </c>
      <c r="G26" s="171">
        <v>29</v>
      </c>
      <c r="H26" s="171">
        <v>28</v>
      </c>
      <c r="I26" s="171">
        <v>27</v>
      </c>
      <c r="J26" s="171">
        <v>26</v>
      </c>
      <c r="K26" s="171">
        <v>24</v>
      </c>
      <c r="L26" s="171">
        <v>22</v>
      </c>
      <c r="M26" s="171">
        <v>22</v>
      </c>
      <c r="N26" s="183">
        <v>20.5</v>
      </c>
      <c r="O26" s="184">
        <v>21</v>
      </c>
      <c r="P26" s="171">
        <v>22</v>
      </c>
      <c r="Q26" s="184">
        <v>21.9</v>
      </c>
      <c r="R26" s="171">
        <v>22.8</v>
      </c>
      <c r="S26" s="171">
        <v>23.8</v>
      </c>
      <c r="T26" s="184">
        <v>22.9</v>
      </c>
      <c r="U26" s="171">
        <v>21.9</v>
      </c>
      <c r="V26" s="171">
        <v>23.9</v>
      </c>
      <c r="W26" s="184">
        <v>24.4</v>
      </c>
      <c r="X26" s="171">
        <v>24.9</v>
      </c>
      <c r="Y26" s="171">
        <v>25.4</v>
      </c>
      <c r="Z26" s="184">
        <v>23.4</v>
      </c>
      <c r="AA26" s="171">
        <v>23.9</v>
      </c>
      <c r="AB26" s="171">
        <v>24.4</v>
      </c>
      <c r="AC26" s="184">
        <v>22.8</v>
      </c>
      <c r="AD26" s="171">
        <v>23.2</v>
      </c>
      <c r="AE26" s="171">
        <v>23.6</v>
      </c>
      <c r="AF26" s="184">
        <v>22</v>
      </c>
      <c r="AG26" s="171">
        <v>22.5</v>
      </c>
      <c r="AH26" s="171">
        <v>23</v>
      </c>
      <c r="AI26" s="184">
        <v>23.5</v>
      </c>
      <c r="AJ26" s="171">
        <v>24.4</v>
      </c>
      <c r="AK26" s="171">
        <v>25.299999999999997</v>
      </c>
      <c r="AL26" s="184">
        <v>25.3</v>
      </c>
      <c r="AM26" s="171">
        <v>25.7</v>
      </c>
      <c r="AN26" s="171">
        <v>26.099999999999998</v>
      </c>
      <c r="AO26" s="184">
        <v>26.1</v>
      </c>
      <c r="AP26" s="171">
        <v>26.6</v>
      </c>
      <c r="AQ26" s="171">
        <v>27.1</v>
      </c>
      <c r="AR26" s="228">
        <v>25.400000000000002</v>
      </c>
      <c r="AS26" s="238">
        <v>25.8</v>
      </c>
      <c r="AT26" s="229">
        <v>26.2</v>
      </c>
      <c r="AU26" s="275">
        <f t="shared" si="31"/>
        <v>24</v>
      </c>
      <c r="AV26" s="238">
        <v>25</v>
      </c>
      <c r="AW26" s="279">
        <f t="shared" si="32"/>
        <v>26</v>
      </c>
      <c r="AX26" s="275">
        <v>24.200000000000003</v>
      </c>
      <c r="AY26" s="238">
        <v>24.6</v>
      </c>
      <c r="AZ26" s="308">
        <v>25</v>
      </c>
      <c r="BA26" s="229">
        <v>22.5</v>
      </c>
      <c r="BB26" s="229">
        <v>23</v>
      </c>
      <c r="BC26" s="229">
        <v>23.5</v>
      </c>
      <c r="BD26" s="103">
        <f t="shared" si="27"/>
        <v>0.25</v>
      </c>
      <c r="BE26" s="204">
        <f>+'[1]Under 5'!AM20+'[1]5 through 17'!AM20</f>
        <v>7041986</v>
      </c>
      <c r="BF26" s="158">
        <f>'Children in Poverty'!BE26*BD26</f>
        <v>1760496.5</v>
      </c>
      <c r="BG26" s="103">
        <f t="shared" si="28"/>
        <v>0.22500000000000001</v>
      </c>
      <c r="BH26" s="204">
        <f>+'[1]Under 5'!AH20+'[1]5 through 17'!AH20</f>
        <v>6678677</v>
      </c>
      <c r="BI26" s="248">
        <f>'Children in Poverty'!BH26*BG26</f>
        <v>1502702.325</v>
      </c>
      <c r="BK26" s="103">
        <f t="shared" si="33"/>
        <v>0.24600000000000002</v>
      </c>
      <c r="BL26" s="206">
        <f>+'[1]Under 5'!AN20+'[1]5 through 17'!AN20</f>
        <v>7115614</v>
      </c>
      <c r="BM26" s="248">
        <f>'Children in Poverty'!BL26*BK26</f>
        <v>1750441.0440000002</v>
      </c>
      <c r="BN26" s="103">
        <f t="shared" si="34"/>
        <v>0.24399999999999999</v>
      </c>
      <c r="BO26" s="204">
        <f>+'[1]Under 5'!AI20+'[1]5 through 17'!AI20</f>
        <v>6794148</v>
      </c>
      <c r="BP26" s="248">
        <f>'Children in Poverty'!BO26*BN26</f>
        <v>1657772.112</v>
      </c>
      <c r="BR26" s="103">
        <f t="shared" si="13"/>
        <v>0.23</v>
      </c>
      <c r="BS26" s="204">
        <f>+'[1]Under 5'!AO20+'[1]5 through 17'!AO20</f>
        <v>7211771</v>
      </c>
      <c r="BT26" s="250">
        <f>'Children in Poverty'!BS26*BR26</f>
        <v>1658707.33</v>
      </c>
      <c r="BU26" s="319">
        <f t="shared" si="14"/>
        <v>0.25700000000000001</v>
      </c>
      <c r="BV26" s="204">
        <f>+'[1]Under 5'!AJ20+'[1]5 through 17'!AJ20</f>
        <v>6879014</v>
      </c>
      <c r="BW26" s="248">
        <f>'Children in Poverty'!BU26*BV26</f>
        <v>1767906.598</v>
      </c>
      <c r="BX26" s="335">
        <f t="shared" si="6"/>
        <v>257794.17500000005</v>
      </c>
      <c r="BY26" s="335">
        <f t="shared" si="15"/>
        <v>92668.932000000263</v>
      </c>
      <c r="BZ26" s="335">
        <f t="shared" si="7"/>
        <v>-109199.26799999992</v>
      </c>
      <c r="CA26" s="338">
        <f t="shared" si="29"/>
        <v>-91733.714000000153</v>
      </c>
      <c r="CB26" s="338">
        <f t="shared" si="30"/>
        <v>-10055.455999999773</v>
      </c>
    </row>
    <row r="27" spans="1:80" x14ac:dyDescent="0.2">
      <c r="A27" s="92" t="s">
        <v>48</v>
      </c>
      <c r="B27" s="171">
        <v>13.3</v>
      </c>
      <c r="C27" s="184">
        <v>16</v>
      </c>
      <c r="D27" s="171">
        <v>16.5</v>
      </c>
      <c r="E27" s="171">
        <v>17</v>
      </c>
      <c r="F27" s="171">
        <v>17.5</v>
      </c>
      <c r="G27" s="171">
        <v>18</v>
      </c>
      <c r="H27" s="171">
        <v>17</v>
      </c>
      <c r="I27" s="171">
        <v>16</v>
      </c>
      <c r="J27" s="171">
        <v>17</v>
      </c>
      <c r="K27" s="171">
        <v>17</v>
      </c>
      <c r="L27" s="171">
        <v>14</v>
      </c>
      <c r="M27" s="171">
        <v>13</v>
      </c>
      <c r="N27" s="183">
        <v>12.3</v>
      </c>
      <c r="O27" s="184">
        <v>12</v>
      </c>
      <c r="P27" s="171">
        <v>14</v>
      </c>
      <c r="Q27" s="184">
        <v>10</v>
      </c>
      <c r="R27" s="171">
        <v>11.6</v>
      </c>
      <c r="S27" s="171">
        <v>13.2</v>
      </c>
      <c r="T27" s="184">
        <v>12.9</v>
      </c>
      <c r="U27" s="171">
        <v>11.4</v>
      </c>
      <c r="V27" s="171">
        <v>14.4</v>
      </c>
      <c r="W27" s="184">
        <v>12.6</v>
      </c>
      <c r="X27" s="171">
        <v>13.3</v>
      </c>
      <c r="Y27" s="171">
        <v>14</v>
      </c>
      <c r="Z27" s="184">
        <v>11.5</v>
      </c>
      <c r="AA27" s="171">
        <v>12.2</v>
      </c>
      <c r="AB27" s="171">
        <v>12.9</v>
      </c>
      <c r="AC27" s="184">
        <v>12.3</v>
      </c>
      <c r="AD27" s="171">
        <v>13</v>
      </c>
      <c r="AE27" s="171">
        <v>13.7</v>
      </c>
      <c r="AF27" s="184">
        <v>13.100000000000001</v>
      </c>
      <c r="AG27" s="171">
        <v>13.8</v>
      </c>
      <c r="AH27" s="171">
        <v>14.5</v>
      </c>
      <c r="AI27" s="184">
        <v>13</v>
      </c>
      <c r="AJ27" s="171">
        <v>13.9</v>
      </c>
      <c r="AK27" s="171">
        <v>14.8</v>
      </c>
      <c r="AL27" s="184">
        <v>13.9</v>
      </c>
      <c r="AM27" s="171">
        <v>14.5</v>
      </c>
      <c r="AN27" s="171">
        <v>15.1</v>
      </c>
      <c r="AO27" s="184">
        <v>14.600000000000001</v>
      </c>
      <c r="AP27" s="171">
        <v>15.3</v>
      </c>
      <c r="AQ27" s="171">
        <v>16</v>
      </c>
      <c r="AR27" s="228">
        <v>14.700000000000001</v>
      </c>
      <c r="AS27" s="238">
        <v>15.3</v>
      </c>
      <c r="AT27" s="229">
        <v>15.9</v>
      </c>
      <c r="AU27" s="275">
        <f t="shared" si="31"/>
        <v>14.7</v>
      </c>
      <c r="AV27" s="238">
        <v>15.7</v>
      </c>
      <c r="AW27" s="279">
        <f t="shared" si="32"/>
        <v>16.7</v>
      </c>
      <c r="AX27" s="275">
        <v>15.100000000000001</v>
      </c>
      <c r="AY27" s="238">
        <v>15.8</v>
      </c>
      <c r="AZ27" s="308">
        <v>16.5</v>
      </c>
      <c r="BA27" s="229">
        <v>14.2</v>
      </c>
      <c r="BB27" s="229">
        <v>14.799999999999999</v>
      </c>
      <c r="BC27" s="229">
        <v>15.399999999999999</v>
      </c>
      <c r="BD27" s="103">
        <f t="shared" si="27"/>
        <v>0.157</v>
      </c>
      <c r="BE27" s="204">
        <f>+'[1]Under 5'!AM21+'[1]5 through 17'!AM21</f>
        <v>1864535</v>
      </c>
      <c r="BF27" s="158">
        <f>'Children in Poverty'!BE27*BD27</f>
        <v>292731.995</v>
      </c>
      <c r="BG27" s="103">
        <f t="shared" si="28"/>
        <v>0.13800000000000001</v>
      </c>
      <c r="BH27" s="204">
        <f>+'[1]Under 5'!AH21+'[1]5 through 17'!AH21</f>
        <v>1840282</v>
      </c>
      <c r="BI27" s="248">
        <f>'Children in Poverty'!BH27*BG27</f>
        <v>253958.91600000003</v>
      </c>
      <c r="BK27" s="103">
        <f t="shared" si="33"/>
        <v>0.158</v>
      </c>
      <c r="BL27" s="206">
        <f>+'[1]Under 5'!AN21+'[1]5 through 17'!AN21</f>
        <v>1869115</v>
      </c>
      <c r="BM27" s="248">
        <f>'Children in Poverty'!BL27*BK27</f>
        <v>295320.17</v>
      </c>
      <c r="BN27" s="103">
        <f t="shared" si="34"/>
        <v>0.13900000000000001</v>
      </c>
      <c r="BO27" s="204">
        <f>+'[1]Under 5'!AI21+'[1]5 through 17'!AI21</f>
        <v>1845996</v>
      </c>
      <c r="BP27" s="248">
        <f>'Children in Poverty'!BO27*BN27</f>
        <v>256593.44400000002</v>
      </c>
      <c r="BR27" s="103">
        <f t="shared" si="13"/>
        <v>0.14799999999999999</v>
      </c>
      <c r="BS27" s="204">
        <f>+'[1]Under 5'!AO21+'[1]5 through 17'!AO21</f>
        <v>1870422</v>
      </c>
      <c r="BT27" s="250">
        <f>'Children in Poverty'!BS27*BR27</f>
        <v>276822.45600000001</v>
      </c>
      <c r="BU27" s="319">
        <f t="shared" si="14"/>
        <v>0.14499999999999999</v>
      </c>
      <c r="BV27" s="204">
        <f>+'[1]Under 5'!AJ21+'[1]5 through 17'!AJ21</f>
        <v>1855025</v>
      </c>
      <c r="BW27" s="248">
        <f>'Children in Poverty'!BU27*BV27</f>
        <v>268978.625</v>
      </c>
      <c r="BX27" s="335">
        <f t="shared" si="6"/>
        <v>38773.078999999969</v>
      </c>
      <c r="BY27" s="335">
        <f t="shared" si="15"/>
        <v>38726.725999999966</v>
      </c>
      <c r="BZ27" s="335">
        <f t="shared" si="7"/>
        <v>7843.8310000000056</v>
      </c>
      <c r="CA27" s="338">
        <f t="shared" si="29"/>
        <v>-18497.713999999978</v>
      </c>
      <c r="CB27" s="338">
        <f t="shared" si="30"/>
        <v>2588.1749999999884</v>
      </c>
    </row>
    <row r="28" spans="1:80" x14ac:dyDescent="0.2">
      <c r="A28" s="97" t="s">
        <v>50</v>
      </c>
      <c r="B28" s="172">
        <v>26.2</v>
      </c>
      <c r="C28" s="192">
        <v>26</v>
      </c>
      <c r="D28" s="172">
        <v>27.75</v>
      </c>
      <c r="E28" s="172">
        <v>29.5</v>
      </c>
      <c r="F28" s="172">
        <v>31.25</v>
      </c>
      <c r="G28" s="172">
        <v>33</v>
      </c>
      <c r="H28" s="172">
        <v>31.5</v>
      </c>
      <c r="I28" s="172">
        <v>30</v>
      </c>
      <c r="J28" s="172">
        <v>30</v>
      </c>
      <c r="K28" s="172">
        <v>25</v>
      </c>
      <c r="L28" s="172">
        <v>24</v>
      </c>
      <c r="M28" s="172">
        <v>26</v>
      </c>
      <c r="N28" s="193">
        <v>24.3</v>
      </c>
      <c r="O28" s="192">
        <v>23</v>
      </c>
      <c r="P28" s="172">
        <v>25</v>
      </c>
      <c r="Q28" s="192">
        <v>23.1</v>
      </c>
      <c r="R28" s="172">
        <v>25.5</v>
      </c>
      <c r="S28" s="172">
        <v>27.9</v>
      </c>
      <c r="T28" s="192">
        <v>24.4</v>
      </c>
      <c r="U28" s="172">
        <v>21.1</v>
      </c>
      <c r="V28" s="172">
        <v>27.7</v>
      </c>
      <c r="W28" s="192">
        <v>23.9</v>
      </c>
      <c r="X28" s="172">
        <v>25.6</v>
      </c>
      <c r="Y28" s="172">
        <v>27.3</v>
      </c>
      <c r="Z28" s="192">
        <v>23.6</v>
      </c>
      <c r="AA28" s="172">
        <v>25.2</v>
      </c>
      <c r="AB28" s="172">
        <v>26.8</v>
      </c>
      <c r="AC28" s="192">
        <v>21.4</v>
      </c>
      <c r="AD28" s="172">
        <v>22.8</v>
      </c>
      <c r="AE28" s="172">
        <v>24.2</v>
      </c>
      <c r="AF28" s="192">
        <v>21.3</v>
      </c>
      <c r="AG28" s="172">
        <v>23</v>
      </c>
      <c r="AH28" s="172">
        <v>24.7</v>
      </c>
      <c r="AI28" s="192">
        <v>22.700000000000003</v>
      </c>
      <c r="AJ28" s="172">
        <v>23.6</v>
      </c>
      <c r="AK28" s="172">
        <v>24.5</v>
      </c>
      <c r="AL28" s="192">
        <v>23.7</v>
      </c>
      <c r="AM28" s="172">
        <v>25.5</v>
      </c>
      <c r="AN28" s="172">
        <v>27.3</v>
      </c>
      <c r="AO28" s="192">
        <v>24.1</v>
      </c>
      <c r="AP28" s="172">
        <v>25.8</v>
      </c>
      <c r="AQ28" s="172">
        <v>27.5</v>
      </c>
      <c r="AR28" s="230">
        <v>23</v>
      </c>
      <c r="AS28" s="239">
        <v>24.6</v>
      </c>
      <c r="AT28" s="231">
        <v>26.200000000000003</v>
      </c>
      <c r="AU28" s="277">
        <f t="shared" si="31"/>
        <v>26</v>
      </c>
      <c r="AV28" s="239">
        <v>27</v>
      </c>
      <c r="AW28" s="278">
        <f t="shared" si="32"/>
        <v>28</v>
      </c>
      <c r="AX28" s="277">
        <v>23.2</v>
      </c>
      <c r="AY28" s="239">
        <v>24.7</v>
      </c>
      <c r="AZ28" s="278">
        <v>26.2</v>
      </c>
      <c r="BA28" s="294">
        <v>23.4</v>
      </c>
      <c r="BB28" s="294">
        <v>25.2</v>
      </c>
      <c r="BC28" s="294">
        <v>27</v>
      </c>
      <c r="BD28" s="104">
        <f t="shared" si="27"/>
        <v>0.27</v>
      </c>
      <c r="BE28" s="208">
        <f>+'[1]Under 5'!AM22+'[1]5 through 17'!AM22</f>
        <v>381678</v>
      </c>
      <c r="BF28" s="162">
        <f>'Children in Poverty'!BE28*BD28</f>
        <v>103053.06000000001</v>
      </c>
      <c r="BG28" s="104">
        <f t="shared" si="28"/>
        <v>0.23</v>
      </c>
      <c r="BH28" s="208">
        <f>+'[1]Under 5'!AH22+'[1]5 through 17'!AH22</f>
        <v>390130</v>
      </c>
      <c r="BI28" s="252">
        <f>'Children in Poverty'!BH28*BG28</f>
        <v>89729.900000000009</v>
      </c>
      <c r="BK28" s="104">
        <f>AY28/100</f>
        <v>0.247</v>
      </c>
      <c r="BL28" s="206">
        <f>+'[1]Under 5'!AN22+'[1]5 through 17'!AN22</f>
        <v>380147</v>
      </c>
      <c r="BM28" s="248">
        <f>'Children in Poverty'!BL28*BK28</f>
        <v>93896.308999999994</v>
      </c>
      <c r="BN28" s="104">
        <v>0.2</v>
      </c>
      <c r="BO28" s="204">
        <f>+'[1]Under 5'!AI22+'[1]5 through 17'!AI22</f>
        <v>389001</v>
      </c>
      <c r="BP28" s="248">
        <f>'Children in Poverty'!BO28*BN28</f>
        <v>77800.2</v>
      </c>
      <c r="BR28" s="103">
        <f t="shared" si="13"/>
        <v>0.252</v>
      </c>
      <c r="BS28" s="204">
        <f>+'[1]Under 5'!AO22+'[1]5 through 17'!AO22</f>
        <v>379596</v>
      </c>
      <c r="BT28" s="250">
        <f>'Children in Poverty'!BS28*BR28</f>
        <v>95658.191999999995</v>
      </c>
      <c r="BU28" s="319">
        <f t="shared" si="14"/>
        <v>0.255</v>
      </c>
      <c r="BV28" s="204">
        <f>+'[1]Under 5'!AJ22+'[1]5 through 17'!AJ22</f>
        <v>387224</v>
      </c>
      <c r="BW28" s="252">
        <f>'Children in Poverty'!BU28*BV28</f>
        <v>98742.12</v>
      </c>
      <c r="BX28" s="335">
        <f t="shared" si="6"/>
        <v>13323.160000000003</v>
      </c>
      <c r="BY28" s="335">
        <f t="shared" si="15"/>
        <v>16096.108999999997</v>
      </c>
      <c r="BZ28" s="335">
        <f t="shared" si="7"/>
        <v>-3083.9279999999999</v>
      </c>
      <c r="CA28" s="338">
        <f t="shared" si="29"/>
        <v>1761.8830000000016</v>
      </c>
      <c r="CB28" s="338">
        <f t="shared" si="30"/>
        <v>-9156.7510000000184</v>
      </c>
    </row>
    <row r="29" spans="1:80" x14ac:dyDescent="0.2">
      <c r="A29" s="99" t="s">
        <v>4</v>
      </c>
      <c r="B29" s="173">
        <v>11.4</v>
      </c>
      <c r="C29" s="194">
        <v>15</v>
      </c>
      <c r="D29" s="173">
        <v>15.25</v>
      </c>
      <c r="E29" s="173">
        <v>15.5</v>
      </c>
      <c r="F29" s="173">
        <v>15.75</v>
      </c>
      <c r="G29" s="173">
        <v>16</v>
      </c>
      <c r="H29" s="173">
        <v>14.5</v>
      </c>
      <c r="I29" s="173">
        <v>13</v>
      </c>
      <c r="J29" s="173">
        <v>15</v>
      </c>
      <c r="K29" s="173">
        <v>16</v>
      </c>
      <c r="L29" s="173">
        <v>15</v>
      </c>
      <c r="M29" s="173">
        <v>13</v>
      </c>
      <c r="N29" s="195">
        <v>11.8</v>
      </c>
      <c r="O29" s="194">
        <v>9</v>
      </c>
      <c r="P29" s="173">
        <v>10</v>
      </c>
      <c r="Q29" s="194">
        <v>11.6</v>
      </c>
      <c r="R29" s="173">
        <v>13.8</v>
      </c>
      <c r="S29" s="173">
        <v>16.100000000000001</v>
      </c>
      <c r="T29" s="194">
        <v>11.2</v>
      </c>
      <c r="U29" s="173">
        <v>8.8000000000000007</v>
      </c>
      <c r="V29" s="173">
        <v>13.6</v>
      </c>
      <c r="W29" s="194">
        <v>12.7</v>
      </c>
      <c r="X29" s="173">
        <v>14.5</v>
      </c>
      <c r="Y29" s="173">
        <v>16.3</v>
      </c>
      <c r="Z29" s="194">
        <v>12.7</v>
      </c>
      <c r="AA29" s="173">
        <v>15.1</v>
      </c>
      <c r="AB29" s="173">
        <v>17.5</v>
      </c>
      <c r="AC29" s="194">
        <v>9.8000000000000007</v>
      </c>
      <c r="AD29" s="173">
        <v>11.5</v>
      </c>
      <c r="AE29" s="173">
        <v>13.2</v>
      </c>
      <c r="AF29" s="194">
        <v>9.3000000000000007</v>
      </c>
      <c r="AG29" s="173">
        <v>11</v>
      </c>
      <c r="AH29" s="173">
        <v>12.7</v>
      </c>
      <c r="AI29" s="194">
        <v>11.9</v>
      </c>
      <c r="AJ29" s="173">
        <v>12.8</v>
      </c>
      <c r="AK29" s="173">
        <v>13.700000000000001</v>
      </c>
      <c r="AL29" s="194">
        <v>11.3</v>
      </c>
      <c r="AM29" s="173">
        <v>12.9</v>
      </c>
      <c r="AN29" s="173">
        <v>14.5</v>
      </c>
      <c r="AO29" s="194">
        <v>12.4</v>
      </c>
      <c r="AP29" s="173">
        <v>14.5</v>
      </c>
      <c r="AQ29" s="173">
        <v>16.600000000000001</v>
      </c>
      <c r="AR29" s="232">
        <v>12.4</v>
      </c>
      <c r="AS29" s="240">
        <v>13.9</v>
      </c>
      <c r="AT29" s="233">
        <v>15.4</v>
      </c>
      <c r="AU29" s="280">
        <f>+AV29-1.4</f>
        <v>10.7</v>
      </c>
      <c r="AV29" s="240">
        <v>12.1</v>
      </c>
      <c r="AW29" s="282">
        <f>+AV29+1.4</f>
        <v>13.5</v>
      </c>
      <c r="AX29" s="280">
        <v>13.600000000000001</v>
      </c>
      <c r="AY29" s="240">
        <v>15.8</v>
      </c>
      <c r="AZ29" s="309">
        <v>18</v>
      </c>
      <c r="BA29" s="233">
        <v>13.399999999999999</v>
      </c>
      <c r="BB29" s="233">
        <v>15.2</v>
      </c>
      <c r="BC29" s="233">
        <v>17</v>
      </c>
      <c r="BD29" s="106">
        <f t="shared" si="27"/>
        <v>0.121</v>
      </c>
      <c r="BE29" s="204">
        <f>+'[1]Under 5'!AM25+'[1]5 through 17'!AM25</f>
        <v>188132</v>
      </c>
      <c r="BF29" s="163">
        <f>'Children in Poverty'!BE29*BD29</f>
        <v>22763.971999999998</v>
      </c>
      <c r="BG29" s="106">
        <f t="shared" si="28"/>
        <v>0.11</v>
      </c>
      <c r="BH29" s="204">
        <f>+'[1]Under 5'!AH25+'[1]5 through 17'!AH25</f>
        <v>182591</v>
      </c>
      <c r="BI29" s="253">
        <f>'Children in Poverty'!BH29*BG29</f>
        <v>20085.009999999998</v>
      </c>
      <c r="BK29" s="106">
        <f>AY29/100</f>
        <v>0.158</v>
      </c>
      <c r="BL29" s="301">
        <f>+'[1]Under 5'!AN25+'[1]5 through 17'!AN25</f>
        <v>186543</v>
      </c>
      <c r="BM29" s="315">
        <f>'Children in Poverty'!BL29*BK29</f>
        <v>29473.794000000002</v>
      </c>
      <c r="BN29" s="106">
        <f>AJ29/100</f>
        <v>0.128</v>
      </c>
      <c r="BO29" s="300">
        <f>+'[1]Under 5'!AI25+'[1]5 through 17'!AI25</f>
        <v>185688</v>
      </c>
      <c r="BP29" s="315">
        <f>'Children in Poverty'!BO29*BN29</f>
        <v>23768.064000000002</v>
      </c>
      <c r="BR29" s="102">
        <f t="shared" si="13"/>
        <v>0.152</v>
      </c>
      <c r="BS29" s="300">
        <f>+'[1]Under 5'!AO25+'[1]5 through 17'!AO25</f>
        <v>186266</v>
      </c>
      <c r="BT29" s="322">
        <f>'Children in Poverty'!BS29*BR29</f>
        <v>28312.432000000001</v>
      </c>
      <c r="BU29" s="318">
        <f t="shared" si="14"/>
        <v>0.129</v>
      </c>
      <c r="BV29" s="300">
        <f>+'[1]Under 5'!AJ25+'[1]5 through 17'!AJ25</f>
        <v>187902</v>
      </c>
      <c r="BW29" s="253">
        <f>'Children in Poverty'!BU29*BV29</f>
        <v>24239.358</v>
      </c>
      <c r="BX29" s="335">
        <f t="shared" si="6"/>
        <v>2678.9619999999995</v>
      </c>
      <c r="BY29" s="335">
        <f t="shared" si="15"/>
        <v>5705.73</v>
      </c>
      <c r="BZ29" s="335">
        <f t="shared" si="7"/>
        <v>4073.0740000000005</v>
      </c>
      <c r="CA29" s="338">
        <f t="shared" si="29"/>
        <v>-1161.362000000001</v>
      </c>
      <c r="CB29" s="338">
        <f t="shared" si="30"/>
        <v>6709.8220000000038</v>
      </c>
    </row>
    <row r="30" spans="1:80" x14ac:dyDescent="0.2">
      <c r="A30" s="92" t="s">
        <v>5</v>
      </c>
      <c r="B30" s="171">
        <v>22</v>
      </c>
      <c r="C30" s="184">
        <v>23</v>
      </c>
      <c r="D30" s="171">
        <v>24.25</v>
      </c>
      <c r="E30" s="171">
        <v>25.5</v>
      </c>
      <c r="F30" s="171">
        <v>26.75</v>
      </c>
      <c r="G30" s="171">
        <v>28</v>
      </c>
      <c r="H30" s="171">
        <v>26.5</v>
      </c>
      <c r="I30" s="171">
        <v>25</v>
      </c>
      <c r="J30" s="171">
        <v>24</v>
      </c>
      <c r="K30" s="171">
        <v>23</v>
      </c>
      <c r="L30" s="171">
        <v>23</v>
      </c>
      <c r="M30" s="171">
        <v>23</v>
      </c>
      <c r="N30" s="183">
        <v>19.3</v>
      </c>
      <c r="O30" s="184">
        <v>19</v>
      </c>
      <c r="P30" s="171">
        <v>20</v>
      </c>
      <c r="Q30" s="184">
        <v>19.2</v>
      </c>
      <c r="R30" s="171">
        <v>21.2</v>
      </c>
      <c r="S30" s="171">
        <v>23.2</v>
      </c>
      <c r="T30" s="184">
        <v>20.3</v>
      </c>
      <c r="U30" s="171">
        <v>18.3</v>
      </c>
      <c r="V30" s="171">
        <v>22.3</v>
      </c>
      <c r="W30" s="184">
        <v>19.3</v>
      </c>
      <c r="X30" s="171">
        <v>20.3</v>
      </c>
      <c r="Y30" s="171">
        <v>21.3</v>
      </c>
      <c r="Z30" s="184">
        <v>18.600000000000001</v>
      </c>
      <c r="AA30" s="171">
        <v>19.5</v>
      </c>
      <c r="AB30" s="171">
        <v>20.399999999999999</v>
      </c>
      <c r="AC30" s="184">
        <v>19.2</v>
      </c>
      <c r="AD30" s="171">
        <v>20.2</v>
      </c>
      <c r="AE30" s="171">
        <v>21.2</v>
      </c>
      <c r="AF30" s="184">
        <v>19.900000000000002</v>
      </c>
      <c r="AG30" s="171">
        <v>20.8</v>
      </c>
      <c r="AH30" s="171">
        <v>21.7</v>
      </c>
      <c r="AI30" s="184">
        <v>22.5</v>
      </c>
      <c r="AJ30" s="171">
        <v>23.4</v>
      </c>
      <c r="AK30" s="171">
        <v>24.299999999999997</v>
      </c>
      <c r="AL30" s="184">
        <v>23.299999999999997</v>
      </c>
      <c r="AM30" s="171">
        <v>24.4</v>
      </c>
      <c r="AN30" s="171">
        <v>25.5</v>
      </c>
      <c r="AO30" s="184">
        <v>25.9</v>
      </c>
      <c r="AP30" s="171">
        <v>27.2</v>
      </c>
      <c r="AQ30" s="171">
        <v>28.5</v>
      </c>
      <c r="AR30" s="228">
        <v>26.1</v>
      </c>
      <c r="AS30" s="238">
        <v>27</v>
      </c>
      <c r="AT30" s="229">
        <v>27.9</v>
      </c>
      <c r="AU30" s="275">
        <f t="shared" ref="AU30:AU41" si="35">+AV30-1.4</f>
        <v>25.1</v>
      </c>
      <c r="AV30" s="238">
        <v>26.5</v>
      </c>
      <c r="AW30" s="279">
        <f t="shared" ref="AW30:AW41" si="36">+AV30+1.4</f>
        <v>27.9</v>
      </c>
      <c r="AX30" s="275">
        <v>24.8</v>
      </c>
      <c r="AY30" s="238">
        <v>25.6</v>
      </c>
      <c r="AZ30" s="308">
        <v>26.400000000000002</v>
      </c>
      <c r="BA30" s="229">
        <v>23.7</v>
      </c>
      <c r="BB30" s="229">
        <v>24.7</v>
      </c>
      <c r="BC30" s="229">
        <v>25.7</v>
      </c>
      <c r="BD30" s="106">
        <f t="shared" si="27"/>
        <v>0.26500000000000001</v>
      </c>
      <c r="BE30" s="204">
        <f>+'[1]Under 5'!AM26+'[1]5 through 17'!AM26</f>
        <v>1616814</v>
      </c>
      <c r="BF30" s="158">
        <f>'Children in Poverty'!BE30*BD30</f>
        <v>428455.71</v>
      </c>
      <c r="BG30" s="106">
        <f t="shared" si="28"/>
        <v>0.20800000000000002</v>
      </c>
      <c r="BH30" s="204">
        <f>+'[1]Under 5'!AH26+'[1]5 through 17'!AH26</f>
        <v>1628092</v>
      </c>
      <c r="BI30" s="248">
        <f>'Children in Poverty'!BH30*BG30</f>
        <v>338643.13600000006</v>
      </c>
      <c r="BK30" s="106">
        <f t="shared" ref="BK30:BK40" si="37">AY30/100</f>
        <v>0.25600000000000001</v>
      </c>
      <c r="BL30" s="206">
        <f>+'[1]Under 5'!AN26+'[1]5 through 17'!AN26</f>
        <v>1621692</v>
      </c>
      <c r="BM30" s="248">
        <f>'Children in Poverty'!BL30*BK30</f>
        <v>415153.152</v>
      </c>
      <c r="BN30" s="106">
        <f>AJ30/100</f>
        <v>0.23399999999999999</v>
      </c>
      <c r="BO30" s="204">
        <f>+'[1]Under 5'!AI26+'[1]5 through 17'!AI26</f>
        <v>1626539</v>
      </c>
      <c r="BP30" s="248">
        <f>'Children in Poverty'!BO30*BN30</f>
        <v>380610.12599999999</v>
      </c>
      <c r="BR30" s="103">
        <f t="shared" si="13"/>
        <v>0.247</v>
      </c>
      <c r="BS30" s="204">
        <f>+'[1]Under 5'!AO26+'[1]5 through 17'!AO26</f>
        <v>1622850</v>
      </c>
      <c r="BT30" s="250">
        <f>'Children in Poverty'!BS30*BR30</f>
        <v>400843.95</v>
      </c>
      <c r="BU30" s="319">
        <f t="shared" si="14"/>
        <v>0.24399999999999999</v>
      </c>
      <c r="BV30" s="204">
        <f>+'[1]Under 5'!AJ26+'[1]5 through 17'!AJ26</f>
        <v>1628563</v>
      </c>
      <c r="BW30" s="248">
        <f>'Children in Poverty'!BU30*BV30</f>
        <v>397369.37199999997</v>
      </c>
      <c r="BX30" s="335">
        <f t="shared" si="6"/>
        <v>89812.573999999964</v>
      </c>
      <c r="BY30" s="335">
        <f t="shared" si="15"/>
        <v>34543.026000000013</v>
      </c>
      <c r="BZ30" s="335">
        <f t="shared" si="7"/>
        <v>3474.5780000000377</v>
      </c>
      <c r="CA30" s="338">
        <f t="shared" si="29"/>
        <v>-14309.20199999999</v>
      </c>
      <c r="CB30" s="338">
        <f t="shared" si="30"/>
        <v>-13302.558000000019</v>
      </c>
    </row>
    <row r="31" spans="1:80" x14ac:dyDescent="0.2">
      <c r="A31" s="92" t="s">
        <v>7</v>
      </c>
      <c r="B31" s="171">
        <v>18.2</v>
      </c>
      <c r="C31" s="184">
        <v>21</v>
      </c>
      <c r="D31" s="171">
        <v>22.25</v>
      </c>
      <c r="E31" s="171">
        <v>23.5</v>
      </c>
      <c r="F31" s="171">
        <v>24.75</v>
      </c>
      <c r="G31" s="171">
        <v>26</v>
      </c>
      <c r="H31" s="171">
        <v>25</v>
      </c>
      <c r="I31" s="171">
        <v>24</v>
      </c>
      <c r="J31" s="171">
        <v>25</v>
      </c>
      <c r="K31" s="171">
        <v>25</v>
      </c>
      <c r="L31" s="171">
        <v>23</v>
      </c>
      <c r="M31" s="171">
        <v>20</v>
      </c>
      <c r="N31" s="183">
        <v>19.5</v>
      </c>
      <c r="O31" s="184">
        <v>18</v>
      </c>
      <c r="P31" s="171">
        <v>19</v>
      </c>
      <c r="Q31" s="184">
        <v>18.399999999999999</v>
      </c>
      <c r="R31" s="171">
        <v>19</v>
      </c>
      <c r="S31" s="171">
        <v>19.7</v>
      </c>
      <c r="T31" s="184">
        <v>18.899999999999999</v>
      </c>
      <c r="U31" s="171">
        <v>18.100000000000001</v>
      </c>
      <c r="V31" s="171">
        <v>19.7</v>
      </c>
      <c r="W31" s="184">
        <v>18.100000000000001</v>
      </c>
      <c r="X31" s="171">
        <v>18.600000000000001</v>
      </c>
      <c r="Y31" s="171">
        <v>19.100000000000001</v>
      </c>
      <c r="Z31" s="184">
        <v>17.7</v>
      </c>
      <c r="AA31" s="171">
        <v>18.100000000000001</v>
      </c>
      <c r="AB31" s="171">
        <v>18.5</v>
      </c>
      <c r="AC31" s="184">
        <v>16.899999999999999</v>
      </c>
      <c r="AD31" s="171">
        <v>17.3</v>
      </c>
      <c r="AE31" s="171">
        <v>17.7</v>
      </c>
      <c r="AF31" s="184">
        <v>18.100000000000001</v>
      </c>
      <c r="AG31" s="171">
        <v>18.5</v>
      </c>
      <c r="AH31" s="171">
        <v>18.899999999999999</v>
      </c>
      <c r="AI31" s="184">
        <v>19</v>
      </c>
      <c r="AJ31" s="171">
        <v>19.899999999999999</v>
      </c>
      <c r="AK31" s="171">
        <v>20.799999999999997</v>
      </c>
      <c r="AL31" s="184">
        <v>21.6</v>
      </c>
      <c r="AM31" s="171">
        <v>22</v>
      </c>
      <c r="AN31" s="171">
        <v>22.4</v>
      </c>
      <c r="AO31" s="184">
        <v>22.400000000000002</v>
      </c>
      <c r="AP31" s="171">
        <v>22.8</v>
      </c>
      <c r="AQ31" s="171">
        <v>23.2</v>
      </c>
      <c r="AR31" s="228">
        <v>23.400000000000002</v>
      </c>
      <c r="AS31" s="238">
        <v>23.8</v>
      </c>
      <c r="AT31" s="229">
        <v>24.2</v>
      </c>
      <c r="AU31" s="275">
        <f t="shared" si="35"/>
        <v>22.1</v>
      </c>
      <c r="AV31" s="238">
        <v>23.5</v>
      </c>
      <c r="AW31" s="279">
        <f t="shared" si="36"/>
        <v>24.9</v>
      </c>
      <c r="AX31" s="275">
        <v>22.3</v>
      </c>
      <c r="AY31" s="238">
        <v>22.7</v>
      </c>
      <c r="AZ31" s="308">
        <v>23.099999999999998</v>
      </c>
      <c r="BA31" s="229">
        <v>20.9</v>
      </c>
      <c r="BB31" s="229">
        <v>21.2</v>
      </c>
      <c r="BC31" s="229">
        <v>21.5</v>
      </c>
      <c r="BD31" s="106">
        <f t="shared" si="27"/>
        <v>0.23499999999999999</v>
      </c>
      <c r="BE31" s="204">
        <f>+'[1]Under 5'!AM27+'[1]5 through 17'!AM27</f>
        <v>9174877</v>
      </c>
      <c r="BF31" s="158">
        <f>'Children in Poverty'!BE31*BD31</f>
        <v>2156096.0949999997</v>
      </c>
      <c r="BG31" s="106">
        <f t="shared" si="28"/>
        <v>0.185</v>
      </c>
      <c r="BH31" s="204">
        <f>+'[1]Under 5'!AH27+'[1]5 through 17'!AH27</f>
        <v>9321509</v>
      </c>
      <c r="BI31" s="248">
        <f>'Children in Poverty'!BH31*BG31</f>
        <v>1724479.165</v>
      </c>
      <c r="BK31" s="106">
        <f t="shared" si="37"/>
        <v>0.22699999999999998</v>
      </c>
      <c r="BL31" s="206">
        <f>+'[1]Under 5'!AN27+'[1]5 through 17'!AN27</f>
        <v>9153152</v>
      </c>
      <c r="BM31" s="248">
        <f>'Children in Poverty'!BL31*BK31</f>
        <v>2077765.5039999997</v>
      </c>
      <c r="BN31" s="106">
        <f t="shared" ref="BN31:BN52" si="38">AJ31/100</f>
        <v>0.19899999999999998</v>
      </c>
      <c r="BO31" s="204">
        <f>+'[1]Under 5'!AI27+'[1]5 through 17'!AI27</f>
        <v>9293604</v>
      </c>
      <c r="BP31" s="248">
        <f>'Children in Poverty'!BO31*BN31</f>
        <v>1849427.1959999998</v>
      </c>
      <c r="BR31" s="103">
        <f t="shared" si="13"/>
        <v>0.21199999999999999</v>
      </c>
      <c r="BS31" s="204">
        <f>+'[1]Under 5'!AO27+'[1]5 through 17'!AO27</f>
        <v>9120916</v>
      </c>
      <c r="BT31" s="250">
        <f>'Children in Poverty'!BS31*BR31</f>
        <v>1933634.192</v>
      </c>
      <c r="BU31" s="319">
        <f t="shared" si="14"/>
        <v>0.22</v>
      </c>
      <c r="BV31" s="204">
        <f>+'[1]Under 5'!AJ27+'[1]5 through 17'!AJ27</f>
        <v>9284094</v>
      </c>
      <c r="BW31" s="248">
        <f>'Children in Poverty'!BU31*BV31</f>
        <v>2042500.68</v>
      </c>
      <c r="BX31" s="335">
        <f t="shared" si="6"/>
        <v>431616.9299999997</v>
      </c>
      <c r="BY31" s="335">
        <f t="shared" si="15"/>
        <v>228338.30799999996</v>
      </c>
      <c r="BZ31" s="335">
        <f t="shared" si="7"/>
        <v>-108866.4879999999</v>
      </c>
      <c r="CA31" s="338">
        <f t="shared" si="29"/>
        <v>-144131.31199999969</v>
      </c>
      <c r="CB31" s="338">
        <f t="shared" si="30"/>
        <v>-78330.591000000015</v>
      </c>
    </row>
    <row r="32" spans="1:80" x14ac:dyDescent="0.2">
      <c r="A32" s="92" t="s">
        <v>8</v>
      </c>
      <c r="B32" s="171">
        <v>15.3</v>
      </c>
      <c r="C32" s="184">
        <v>18</v>
      </c>
      <c r="D32" s="171">
        <v>17.75</v>
      </c>
      <c r="E32" s="171">
        <v>17.5</v>
      </c>
      <c r="F32" s="171">
        <v>17.25</v>
      </c>
      <c r="G32" s="171">
        <v>17</v>
      </c>
      <c r="H32" s="171">
        <v>15.5</v>
      </c>
      <c r="I32" s="171">
        <v>14</v>
      </c>
      <c r="J32" s="171">
        <v>15</v>
      </c>
      <c r="K32" s="171">
        <v>15</v>
      </c>
      <c r="L32" s="171">
        <v>14</v>
      </c>
      <c r="M32" s="171">
        <v>10</v>
      </c>
      <c r="N32" s="183">
        <v>11.3</v>
      </c>
      <c r="O32" s="184">
        <v>13</v>
      </c>
      <c r="P32" s="171">
        <v>12</v>
      </c>
      <c r="Q32" s="184">
        <v>11</v>
      </c>
      <c r="R32" s="171">
        <v>13.2</v>
      </c>
      <c r="S32" s="171">
        <v>15.3</v>
      </c>
      <c r="T32" s="184">
        <v>14.5</v>
      </c>
      <c r="U32" s="171">
        <v>11.9</v>
      </c>
      <c r="V32" s="171">
        <v>17.100000000000001</v>
      </c>
      <c r="W32" s="184">
        <v>13.4</v>
      </c>
      <c r="X32" s="171">
        <v>14.2</v>
      </c>
      <c r="Y32" s="171">
        <v>15</v>
      </c>
      <c r="Z32" s="184">
        <v>14.9</v>
      </c>
      <c r="AA32" s="171">
        <v>15.7</v>
      </c>
      <c r="AB32" s="171">
        <v>16.5</v>
      </c>
      <c r="AC32" s="184">
        <v>15.4</v>
      </c>
      <c r="AD32" s="171">
        <v>16.3</v>
      </c>
      <c r="AE32" s="171">
        <v>17.2</v>
      </c>
      <c r="AF32" s="184">
        <v>14.1</v>
      </c>
      <c r="AG32" s="171">
        <v>15.1</v>
      </c>
      <c r="AH32" s="171">
        <v>16.100000000000001</v>
      </c>
      <c r="AI32" s="184">
        <v>16.5</v>
      </c>
      <c r="AJ32" s="171">
        <v>17.399999999999999</v>
      </c>
      <c r="AK32" s="171">
        <v>18.299999999999997</v>
      </c>
      <c r="AL32" s="184">
        <v>16.399999999999999</v>
      </c>
      <c r="AM32" s="171">
        <v>17.399999999999999</v>
      </c>
      <c r="AN32" s="171">
        <v>18.399999999999999</v>
      </c>
      <c r="AO32" s="184">
        <v>16.899999999999999</v>
      </c>
      <c r="AP32" s="171">
        <v>17.899999999999999</v>
      </c>
      <c r="AQ32" s="171">
        <v>18.899999999999999</v>
      </c>
      <c r="AR32" s="228">
        <v>17.5</v>
      </c>
      <c r="AS32" s="238">
        <v>18.5</v>
      </c>
      <c r="AT32" s="229">
        <v>19.5</v>
      </c>
      <c r="AU32" s="275">
        <f t="shared" si="35"/>
        <v>15.499999999999998</v>
      </c>
      <c r="AV32" s="238">
        <v>16.899999999999999</v>
      </c>
      <c r="AW32" s="279">
        <f t="shared" si="36"/>
        <v>18.299999999999997</v>
      </c>
      <c r="AX32" s="275">
        <v>14.5</v>
      </c>
      <c r="AY32" s="238">
        <v>15.4</v>
      </c>
      <c r="AZ32" s="308">
        <v>16.3</v>
      </c>
      <c r="BA32" s="229">
        <v>13.899999999999999</v>
      </c>
      <c r="BB32" s="229">
        <v>14.7</v>
      </c>
      <c r="BC32" s="229">
        <v>15.5</v>
      </c>
      <c r="BD32" s="106">
        <f t="shared" si="27"/>
        <v>0.16899999999999998</v>
      </c>
      <c r="BE32" s="204">
        <f>+'[1]Under 5'!AM28+'[1]5 through 17'!AM28</f>
        <v>1237932</v>
      </c>
      <c r="BF32" s="158">
        <f>'Children in Poverty'!BE32*BD32</f>
        <v>209210.50799999997</v>
      </c>
      <c r="BG32" s="106">
        <f t="shared" si="28"/>
        <v>0.151</v>
      </c>
      <c r="BH32" s="204">
        <f>+'[1]Under 5'!AH28+'[1]5 through 17'!AH28</f>
        <v>1203697</v>
      </c>
      <c r="BI32" s="248">
        <f>'Children in Poverty'!BH32*BG32</f>
        <v>181758.247</v>
      </c>
      <c r="BK32" s="106">
        <f t="shared" si="37"/>
        <v>0.154</v>
      </c>
      <c r="BL32" s="206">
        <f>+'[1]Under 5'!AN28+'[1]5 through 17'!AN28</f>
        <v>1246372</v>
      </c>
      <c r="BM32" s="248">
        <f>'Children in Poverty'!BL32*BK32</f>
        <v>191941.288</v>
      </c>
      <c r="BN32" s="106">
        <f t="shared" si="38"/>
        <v>0.17399999999999999</v>
      </c>
      <c r="BO32" s="204">
        <f>+'[1]Under 5'!AI28+'[1]5 through 17'!AI28</f>
        <v>1217397</v>
      </c>
      <c r="BP32" s="248">
        <f>'Children in Poverty'!BO32*BN32</f>
        <v>211827.07799999998</v>
      </c>
      <c r="BR32" s="103">
        <f t="shared" si="13"/>
        <v>0.14699999999999999</v>
      </c>
      <c r="BS32" s="204">
        <f>+'[1]Under 5'!AO28+'[1]5 through 17'!AO28</f>
        <v>1257065</v>
      </c>
      <c r="BT32" s="250">
        <f>'Children in Poverty'!BS32*BR32</f>
        <v>184788.55499999999</v>
      </c>
      <c r="BU32" s="319">
        <f t="shared" si="14"/>
        <v>0.17399999999999999</v>
      </c>
      <c r="BV32" s="204">
        <f>+'[1]Under 5'!AJ28+'[1]5 through 17'!AJ28</f>
        <v>1226619</v>
      </c>
      <c r="BW32" s="248">
        <f>'Children in Poverty'!BU32*BV32</f>
        <v>213431.70599999998</v>
      </c>
      <c r="BX32" s="335">
        <f t="shared" si="6"/>
        <v>27452.260999999969</v>
      </c>
      <c r="BY32" s="335">
        <f t="shared" si="15"/>
        <v>-19885.789999999979</v>
      </c>
      <c r="BZ32" s="335">
        <f t="shared" si="7"/>
        <v>-28643.150999999983</v>
      </c>
      <c r="CA32" s="338">
        <f t="shared" si="29"/>
        <v>-7152.7330000000075</v>
      </c>
      <c r="CB32" s="338">
        <f t="shared" si="30"/>
        <v>-17269.219999999972</v>
      </c>
    </row>
    <row r="33" spans="1:80" x14ac:dyDescent="0.2">
      <c r="A33" s="92" t="s">
        <v>13</v>
      </c>
      <c r="B33" s="171">
        <v>11.6</v>
      </c>
      <c r="C33" s="184">
        <v>15</v>
      </c>
      <c r="D33" s="171">
        <v>15</v>
      </c>
      <c r="E33" s="171">
        <v>15</v>
      </c>
      <c r="F33" s="171">
        <v>15</v>
      </c>
      <c r="G33" s="171">
        <v>15</v>
      </c>
      <c r="H33" s="171">
        <v>14.5</v>
      </c>
      <c r="I33" s="171">
        <v>14</v>
      </c>
      <c r="J33" s="171">
        <v>18</v>
      </c>
      <c r="K33" s="171">
        <v>16</v>
      </c>
      <c r="L33" s="171">
        <v>15</v>
      </c>
      <c r="M33" s="171">
        <v>13</v>
      </c>
      <c r="N33" s="183">
        <v>14.1</v>
      </c>
      <c r="O33" s="184">
        <v>14</v>
      </c>
      <c r="P33" s="171">
        <v>14</v>
      </c>
      <c r="Q33" s="184">
        <v>13.4</v>
      </c>
      <c r="R33" s="171">
        <v>15.3</v>
      </c>
      <c r="S33" s="171">
        <v>17.100000000000001</v>
      </c>
      <c r="T33" s="184">
        <v>14.4</v>
      </c>
      <c r="U33" s="171">
        <v>11.2</v>
      </c>
      <c r="V33" s="171">
        <v>17.600000000000001</v>
      </c>
      <c r="W33" s="184">
        <v>10.8</v>
      </c>
      <c r="X33" s="171">
        <v>12.7</v>
      </c>
      <c r="Y33" s="171">
        <v>14.6</v>
      </c>
      <c r="Z33" s="184">
        <v>9.8000000000000007</v>
      </c>
      <c r="AA33" s="171">
        <v>11.4</v>
      </c>
      <c r="AB33" s="171">
        <v>13</v>
      </c>
      <c r="AC33" s="184">
        <v>8.3000000000000007</v>
      </c>
      <c r="AD33" s="171">
        <v>9.8000000000000007</v>
      </c>
      <c r="AE33" s="171">
        <v>11.3</v>
      </c>
      <c r="AF33" s="184">
        <v>8.5</v>
      </c>
      <c r="AG33" s="171">
        <v>10</v>
      </c>
      <c r="AH33" s="171">
        <v>11.5</v>
      </c>
      <c r="AI33" s="184">
        <v>12.9</v>
      </c>
      <c r="AJ33" s="171">
        <v>13.8</v>
      </c>
      <c r="AK33" s="171">
        <v>14.700000000000001</v>
      </c>
      <c r="AL33" s="184">
        <v>12.200000000000001</v>
      </c>
      <c r="AM33" s="171">
        <v>13.9</v>
      </c>
      <c r="AN33" s="171">
        <v>15.6</v>
      </c>
      <c r="AO33" s="184">
        <v>15</v>
      </c>
      <c r="AP33" s="171">
        <v>17</v>
      </c>
      <c r="AQ33" s="171">
        <v>19</v>
      </c>
      <c r="AR33" s="228">
        <v>15.400000000000002</v>
      </c>
      <c r="AS33" s="238">
        <v>17.100000000000001</v>
      </c>
      <c r="AT33" s="229">
        <v>18.8</v>
      </c>
      <c r="AU33" s="275">
        <f t="shared" si="35"/>
        <v>11.9</v>
      </c>
      <c r="AV33" s="238">
        <v>13.3</v>
      </c>
      <c r="AW33" s="279">
        <f t="shared" si="36"/>
        <v>14.700000000000001</v>
      </c>
      <c r="AX33" s="275">
        <v>13.2</v>
      </c>
      <c r="AY33" s="238">
        <v>14.7</v>
      </c>
      <c r="AZ33" s="308">
        <v>16.2</v>
      </c>
      <c r="BA33" s="229">
        <v>12.6</v>
      </c>
      <c r="BB33" s="229">
        <v>14.2</v>
      </c>
      <c r="BC33" s="229">
        <v>15.799999999999999</v>
      </c>
      <c r="BD33" s="106">
        <f t="shared" si="27"/>
        <v>0.13300000000000001</v>
      </c>
      <c r="BE33" s="204">
        <f>+'[1]Under 5'!AM29+'[1]5 through 17'!AM29</f>
        <v>307266</v>
      </c>
      <c r="BF33" s="158">
        <f>'Children in Poverty'!BE33*BD33</f>
        <v>40866.378000000004</v>
      </c>
      <c r="BG33" s="106">
        <f t="shared" si="28"/>
        <v>0.1</v>
      </c>
      <c r="BH33" s="204">
        <f>+'[1]Under 5'!AH29+'[1]5 through 17'!AH29</f>
        <v>300320</v>
      </c>
      <c r="BI33" s="248">
        <f>'Children in Poverty'!BH33*BG33</f>
        <v>30032</v>
      </c>
      <c r="BK33" s="106">
        <f t="shared" si="37"/>
        <v>0.14699999999999999</v>
      </c>
      <c r="BL33" s="206">
        <f>+'[1]Under 5'!AN29+'[1]5 through 17'!AN29</f>
        <v>308444</v>
      </c>
      <c r="BM33" s="248">
        <f>'Children in Poverty'!BL33*BK33</f>
        <v>45341.267999999996</v>
      </c>
      <c r="BN33" s="106">
        <f t="shared" si="38"/>
        <v>0.13800000000000001</v>
      </c>
      <c r="BO33" s="204">
        <f>+'[1]Under 5'!AI29+'[1]5 through 17'!AI29</f>
        <v>302239</v>
      </c>
      <c r="BP33" s="248">
        <f>'Children in Poverty'!BO33*BN33</f>
        <v>41708.982000000004</v>
      </c>
      <c r="BR33" s="103">
        <f t="shared" si="13"/>
        <v>0.14199999999999999</v>
      </c>
      <c r="BS33" s="204">
        <f>+'[1]Under 5'!AO29+'[1]5 through 17'!AO29</f>
        <v>310833</v>
      </c>
      <c r="BT33" s="250">
        <f>'Children in Poverty'!BS33*BR33</f>
        <v>44138.285999999993</v>
      </c>
      <c r="BU33" s="319">
        <f t="shared" si="14"/>
        <v>0.13900000000000001</v>
      </c>
      <c r="BV33" s="204">
        <f>+'[1]Under 5'!AJ29+'[1]5 through 17'!AJ29</f>
        <v>303812</v>
      </c>
      <c r="BW33" s="248">
        <f>'Children in Poverty'!BU33*BV33</f>
        <v>42229.868000000002</v>
      </c>
      <c r="BX33" s="335">
        <f t="shared" si="6"/>
        <v>10834.378000000004</v>
      </c>
      <c r="BY33" s="335">
        <f t="shared" si="15"/>
        <v>3632.2859999999928</v>
      </c>
      <c r="BZ33" s="335">
        <f t="shared" si="7"/>
        <v>1908.4179999999906</v>
      </c>
      <c r="CA33" s="338">
        <f t="shared" si="29"/>
        <v>-1202.9820000000036</v>
      </c>
      <c r="CB33" s="338">
        <f t="shared" si="30"/>
        <v>4474.8899999999921</v>
      </c>
    </row>
    <row r="34" spans="1:80" x14ac:dyDescent="0.2">
      <c r="A34" s="92" t="s">
        <v>14</v>
      </c>
      <c r="B34" s="171">
        <v>16.2</v>
      </c>
      <c r="C34" s="184">
        <v>19</v>
      </c>
      <c r="D34" s="171">
        <v>18.25</v>
      </c>
      <c r="E34" s="171">
        <v>17.5</v>
      </c>
      <c r="F34" s="171">
        <v>16.75</v>
      </c>
      <c r="G34" s="171">
        <v>16</v>
      </c>
      <c r="H34" s="171">
        <v>16.5</v>
      </c>
      <c r="I34" s="171">
        <v>17</v>
      </c>
      <c r="J34" s="171">
        <v>16</v>
      </c>
      <c r="K34" s="171">
        <v>17</v>
      </c>
      <c r="L34" s="171">
        <v>17</v>
      </c>
      <c r="M34" s="171">
        <v>14</v>
      </c>
      <c r="N34" s="183">
        <v>14.3</v>
      </c>
      <c r="O34" s="184">
        <v>15</v>
      </c>
      <c r="P34" s="171">
        <v>16</v>
      </c>
      <c r="Q34" s="184">
        <v>15</v>
      </c>
      <c r="R34" s="171">
        <v>17.600000000000001</v>
      </c>
      <c r="S34" s="171">
        <v>20.2</v>
      </c>
      <c r="T34" s="184">
        <v>19.600000000000001</v>
      </c>
      <c r="U34" s="171">
        <v>17.100000000000001</v>
      </c>
      <c r="V34" s="171">
        <v>22.1</v>
      </c>
      <c r="W34" s="184">
        <v>16.2</v>
      </c>
      <c r="X34" s="171">
        <v>17.7</v>
      </c>
      <c r="Y34" s="171">
        <v>19.2</v>
      </c>
      <c r="Z34" s="184">
        <v>13.8</v>
      </c>
      <c r="AA34" s="171">
        <v>15.1</v>
      </c>
      <c r="AB34" s="171">
        <v>16.399999999999999</v>
      </c>
      <c r="AC34" s="184">
        <v>14.4</v>
      </c>
      <c r="AD34" s="171">
        <v>15.9</v>
      </c>
      <c r="AE34" s="171">
        <v>17.399999999999999</v>
      </c>
      <c r="AF34" s="184">
        <v>14.3</v>
      </c>
      <c r="AG34" s="171">
        <v>15.8</v>
      </c>
      <c r="AH34" s="171">
        <v>17.3</v>
      </c>
      <c r="AI34" s="184">
        <v>17.200000000000003</v>
      </c>
      <c r="AJ34" s="171">
        <v>18.100000000000001</v>
      </c>
      <c r="AK34" s="171">
        <v>19</v>
      </c>
      <c r="AL34" s="184">
        <v>17.7</v>
      </c>
      <c r="AM34" s="171">
        <v>19</v>
      </c>
      <c r="AN34" s="171">
        <v>20.3</v>
      </c>
      <c r="AO34" s="184">
        <v>18.7</v>
      </c>
      <c r="AP34" s="171">
        <v>20.399999999999999</v>
      </c>
      <c r="AQ34" s="171">
        <v>22.099999999999998</v>
      </c>
      <c r="AR34" s="228">
        <v>18.899999999999999</v>
      </c>
      <c r="AS34" s="238">
        <v>20.7</v>
      </c>
      <c r="AT34" s="229">
        <v>22.5</v>
      </c>
      <c r="AU34" s="275">
        <f t="shared" si="35"/>
        <v>17.700000000000003</v>
      </c>
      <c r="AV34" s="238">
        <v>19.100000000000001</v>
      </c>
      <c r="AW34" s="279">
        <f t="shared" si="36"/>
        <v>20.5</v>
      </c>
      <c r="AX34" s="275">
        <v>17.2</v>
      </c>
      <c r="AY34" s="238">
        <v>18.8</v>
      </c>
      <c r="AZ34" s="308">
        <v>20.400000000000002</v>
      </c>
      <c r="BA34" s="229">
        <v>16.3</v>
      </c>
      <c r="BB34" s="229">
        <v>17.8</v>
      </c>
      <c r="BC34" s="229">
        <v>19.3</v>
      </c>
      <c r="BD34" s="106">
        <f t="shared" si="27"/>
        <v>0.191</v>
      </c>
      <c r="BE34" s="204">
        <f>+'[1]Under 5'!AM30+'[1]5 through 17'!AM30</f>
        <v>427781</v>
      </c>
      <c r="BF34" s="158">
        <f>'Children in Poverty'!BE34*BD34</f>
        <v>81706.171000000002</v>
      </c>
      <c r="BG34" s="106">
        <f t="shared" si="28"/>
        <v>0.158</v>
      </c>
      <c r="BH34" s="204">
        <f>+'[1]Under 5'!AH30+'[1]5 through 17'!AH30</f>
        <v>421648</v>
      </c>
      <c r="BI34" s="248">
        <f>'Children in Poverty'!BH34*BG34</f>
        <v>66620.384000000005</v>
      </c>
      <c r="BK34" s="106">
        <f t="shared" si="37"/>
        <v>0.188</v>
      </c>
      <c r="BL34" s="206">
        <f>+'[1]Under 5'!AN30+'[1]5 through 17'!AN30</f>
        <v>431080</v>
      </c>
      <c r="BM34" s="248">
        <f>'Children in Poverty'!BL34*BK34</f>
        <v>81043.039999999994</v>
      </c>
      <c r="BN34" s="106">
        <f t="shared" si="38"/>
        <v>0.18100000000000002</v>
      </c>
      <c r="BO34" s="204">
        <f>+'[1]Under 5'!AI30+'[1]5 through 17'!AI30</f>
        <v>426258</v>
      </c>
      <c r="BP34" s="248">
        <f>'Children in Poverty'!BO34*BN34</f>
        <v>77152.698000000004</v>
      </c>
      <c r="BR34" s="103">
        <f t="shared" si="13"/>
        <v>0.17800000000000002</v>
      </c>
      <c r="BS34" s="204">
        <f>+'[1]Under 5'!AO30+'[1]5 through 17'!AO30</f>
        <v>432837</v>
      </c>
      <c r="BT34" s="250">
        <f>'Children in Poverty'!BS34*BR34</f>
        <v>77044.986000000004</v>
      </c>
      <c r="BU34" s="319">
        <f t="shared" si="14"/>
        <v>0.19</v>
      </c>
      <c r="BV34" s="204">
        <f>+'[1]Under 5'!AJ30+'[1]5 through 17'!AJ30</f>
        <v>428961</v>
      </c>
      <c r="BW34" s="248">
        <f>'Children in Poverty'!BU34*BV34</f>
        <v>81502.59</v>
      </c>
      <c r="BX34" s="335">
        <f t="shared" si="6"/>
        <v>15085.786999999997</v>
      </c>
      <c r="BY34" s="335">
        <f t="shared" si="15"/>
        <v>3890.3419999999896</v>
      </c>
      <c r="BZ34" s="335">
        <f t="shared" si="7"/>
        <v>-4457.6039999999921</v>
      </c>
      <c r="CA34" s="338">
        <f t="shared" si="29"/>
        <v>-3998.0539999999892</v>
      </c>
      <c r="CB34" s="338">
        <f t="shared" si="30"/>
        <v>-663.1310000000085</v>
      </c>
    </row>
    <row r="35" spans="1:80" x14ac:dyDescent="0.2">
      <c r="A35" s="92" t="s">
        <v>28</v>
      </c>
      <c r="B35" s="171">
        <v>20.5</v>
      </c>
      <c r="C35" s="184">
        <v>22</v>
      </c>
      <c r="D35" s="171">
        <v>21.5</v>
      </c>
      <c r="E35" s="171">
        <v>21</v>
      </c>
      <c r="F35" s="171">
        <v>20.5</v>
      </c>
      <c r="G35" s="171">
        <v>20</v>
      </c>
      <c r="H35" s="171">
        <v>21</v>
      </c>
      <c r="I35" s="171">
        <v>22</v>
      </c>
      <c r="J35" s="171">
        <v>21</v>
      </c>
      <c r="K35" s="171">
        <v>21</v>
      </c>
      <c r="L35" s="171">
        <v>22</v>
      </c>
      <c r="M35" s="171">
        <v>17</v>
      </c>
      <c r="N35" s="183">
        <v>19</v>
      </c>
      <c r="O35" s="184">
        <v>20</v>
      </c>
      <c r="P35" s="171">
        <v>20</v>
      </c>
      <c r="Q35" s="184">
        <v>15.3</v>
      </c>
      <c r="R35" s="171">
        <v>18</v>
      </c>
      <c r="S35" s="171">
        <v>20.8</v>
      </c>
      <c r="T35" s="184">
        <v>19.2</v>
      </c>
      <c r="U35" s="171">
        <v>17.3</v>
      </c>
      <c r="V35" s="171">
        <v>21.1</v>
      </c>
      <c r="W35" s="184">
        <v>17.8</v>
      </c>
      <c r="X35" s="171">
        <v>20.100000000000001</v>
      </c>
      <c r="Y35" s="171">
        <v>22.4</v>
      </c>
      <c r="Z35" s="184">
        <v>15.5</v>
      </c>
      <c r="AA35" s="171">
        <v>17.3</v>
      </c>
      <c r="AB35" s="171">
        <v>19.100000000000001</v>
      </c>
      <c r="AC35" s="184">
        <v>16.7</v>
      </c>
      <c r="AD35" s="171">
        <v>18.3</v>
      </c>
      <c r="AE35" s="171">
        <v>19.899999999999999</v>
      </c>
      <c r="AF35" s="184">
        <v>18.400000000000002</v>
      </c>
      <c r="AG35" s="171">
        <v>20.6</v>
      </c>
      <c r="AH35" s="171">
        <v>22.8</v>
      </c>
      <c r="AI35" s="184">
        <v>20.5</v>
      </c>
      <c r="AJ35" s="171">
        <v>21.4</v>
      </c>
      <c r="AK35" s="171">
        <v>22.299999999999997</v>
      </c>
      <c r="AL35" s="184">
        <v>18</v>
      </c>
      <c r="AM35" s="171">
        <v>20.100000000000001</v>
      </c>
      <c r="AN35" s="171">
        <v>22.200000000000003</v>
      </c>
      <c r="AO35" s="184">
        <v>17.899999999999999</v>
      </c>
      <c r="AP35" s="171">
        <v>19.7</v>
      </c>
      <c r="AQ35" s="171">
        <v>21.5</v>
      </c>
      <c r="AR35" s="228">
        <v>18.400000000000002</v>
      </c>
      <c r="AS35" s="238">
        <v>20.3</v>
      </c>
      <c r="AT35" s="229">
        <v>22.2</v>
      </c>
      <c r="AU35" s="275">
        <f t="shared" si="35"/>
        <v>19.900000000000002</v>
      </c>
      <c r="AV35" s="238">
        <v>21.3</v>
      </c>
      <c r="AW35" s="279">
        <f t="shared" si="36"/>
        <v>22.7</v>
      </c>
      <c r="AX35" s="275">
        <v>16.8</v>
      </c>
      <c r="AY35" s="238">
        <v>18.5</v>
      </c>
      <c r="AZ35" s="308">
        <v>20.2</v>
      </c>
      <c r="BA35" s="229">
        <v>17.000000000000004</v>
      </c>
      <c r="BB35" s="229">
        <v>19.400000000000002</v>
      </c>
      <c r="BC35" s="229">
        <v>21.8</v>
      </c>
      <c r="BD35" s="106">
        <f t="shared" si="27"/>
        <v>0.21299999999999999</v>
      </c>
      <c r="BE35" s="204">
        <f>+'[1]Under 5'!AM31+'[1]5 through 17'!AM31</f>
        <v>223981</v>
      </c>
      <c r="BF35" s="158">
        <f>'Children in Poverty'!BE35*BD35</f>
        <v>47707.953000000001</v>
      </c>
      <c r="BG35" s="106">
        <f t="shared" si="28"/>
        <v>0.20600000000000002</v>
      </c>
      <c r="BH35" s="204">
        <f>+'[1]Under 5'!AH31+'[1]5 through 17'!AH31</f>
        <v>223639</v>
      </c>
      <c r="BI35" s="248">
        <f>'Children in Poverty'!BH35*BG35</f>
        <v>46069.634000000005</v>
      </c>
      <c r="BK35" s="106">
        <f t="shared" si="37"/>
        <v>0.185</v>
      </c>
      <c r="BL35" s="206">
        <f>+'[1]Under 5'!AN31+'[1]5 through 17'!AN31</f>
        <v>225024</v>
      </c>
      <c r="BM35" s="248">
        <f>'Children in Poverty'!BL35*BK35</f>
        <v>41629.440000000002</v>
      </c>
      <c r="BN35" s="106">
        <f t="shared" si="38"/>
        <v>0.214</v>
      </c>
      <c r="BO35" s="204">
        <f>+'[1]Under 5'!AI31+'[1]5 through 17'!AI31</f>
        <v>223381</v>
      </c>
      <c r="BP35" s="248">
        <f>'Children in Poverty'!BO35*BN35</f>
        <v>47803.534</v>
      </c>
      <c r="BR35" s="103">
        <f t="shared" si="13"/>
        <v>0.19400000000000003</v>
      </c>
      <c r="BS35" s="204">
        <f>+'[1]Under 5'!AO31+'[1]5 through 17'!AO31</f>
        <v>226420</v>
      </c>
      <c r="BT35" s="250">
        <f>'Children in Poverty'!BS35*BR35</f>
        <v>43925.48000000001</v>
      </c>
      <c r="BU35" s="319">
        <f t="shared" si="14"/>
        <v>0.20100000000000001</v>
      </c>
      <c r="BV35" s="204">
        <f>+'[1]Under 5'!AJ31+'[1]5 through 17'!AJ31</f>
        <v>223292</v>
      </c>
      <c r="BW35" s="248">
        <f>'Children in Poverty'!BU35*BV35</f>
        <v>44881.692000000003</v>
      </c>
      <c r="BX35" s="335">
        <f t="shared" si="6"/>
        <v>1638.3189999999959</v>
      </c>
      <c r="BY35" s="335">
        <f t="shared" si="15"/>
        <v>-6174.0939999999973</v>
      </c>
      <c r="BZ35" s="335">
        <f t="shared" si="7"/>
        <v>-956.21199999999226</v>
      </c>
      <c r="CA35" s="338">
        <f t="shared" si="29"/>
        <v>2296.0400000000081</v>
      </c>
      <c r="CB35" s="338">
        <f t="shared" si="30"/>
        <v>-6078.512999999999</v>
      </c>
    </row>
    <row r="36" spans="1:80" x14ac:dyDescent="0.2">
      <c r="A36" s="92" t="s">
        <v>30</v>
      </c>
      <c r="B36" s="171">
        <v>13.3</v>
      </c>
      <c r="C36" s="184">
        <v>16</v>
      </c>
      <c r="D36" s="171">
        <v>16.25</v>
      </c>
      <c r="E36" s="171">
        <v>16.5</v>
      </c>
      <c r="F36" s="171">
        <v>16.75</v>
      </c>
      <c r="G36" s="171">
        <v>17</v>
      </c>
      <c r="H36" s="171">
        <v>16</v>
      </c>
      <c r="I36" s="171">
        <v>15</v>
      </c>
      <c r="J36" s="171">
        <v>14</v>
      </c>
      <c r="K36" s="171">
        <v>15</v>
      </c>
      <c r="L36" s="171">
        <v>15</v>
      </c>
      <c r="M36" s="171">
        <v>13</v>
      </c>
      <c r="N36" s="183">
        <v>14</v>
      </c>
      <c r="O36" s="184">
        <v>15</v>
      </c>
      <c r="P36" s="171">
        <v>17</v>
      </c>
      <c r="Q36" s="184">
        <v>12.8</v>
      </c>
      <c r="R36" s="171">
        <v>15.2</v>
      </c>
      <c r="S36" s="171">
        <v>17.5</v>
      </c>
      <c r="T36" s="184">
        <v>18.8</v>
      </c>
      <c r="U36" s="171">
        <v>15.4</v>
      </c>
      <c r="V36" s="171">
        <v>22.2</v>
      </c>
      <c r="W36" s="184">
        <v>13.3</v>
      </c>
      <c r="X36" s="171">
        <v>14.9</v>
      </c>
      <c r="Y36" s="171">
        <v>16.5</v>
      </c>
      <c r="Z36" s="184">
        <v>12.8</v>
      </c>
      <c r="AA36" s="171">
        <v>13.9</v>
      </c>
      <c r="AB36" s="171">
        <v>15</v>
      </c>
      <c r="AC36" s="184">
        <v>13.9</v>
      </c>
      <c r="AD36" s="171">
        <v>15.3</v>
      </c>
      <c r="AE36" s="171">
        <v>16.7</v>
      </c>
      <c r="AF36" s="184">
        <v>13.6</v>
      </c>
      <c r="AG36" s="171">
        <v>15</v>
      </c>
      <c r="AH36" s="171">
        <v>16.399999999999999</v>
      </c>
      <c r="AI36" s="184">
        <v>16.700000000000003</v>
      </c>
      <c r="AJ36" s="171">
        <v>17.600000000000001</v>
      </c>
      <c r="AK36" s="171">
        <v>18.5</v>
      </c>
      <c r="AL36" s="184">
        <v>20.399999999999999</v>
      </c>
      <c r="AM36" s="171">
        <v>22</v>
      </c>
      <c r="AN36" s="171">
        <v>23.6</v>
      </c>
      <c r="AO36" s="184">
        <v>20.5</v>
      </c>
      <c r="AP36" s="171">
        <v>22.1</v>
      </c>
      <c r="AQ36" s="171">
        <v>23.700000000000003</v>
      </c>
      <c r="AR36" s="228">
        <v>22.5</v>
      </c>
      <c r="AS36" s="238">
        <v>24</v>
      </c>
      <c r="AT36" s="229">
        <v>25.5</v>
      </c>
      <c r="AU36" s="275">
        <f t="shared" si="35"/>
        <v>21.3</v>
      </c>
      <c r="AV36" s="238">
        <v>22.7</v>
      </c>
      <c r="AW36" s="279">
        <f t="shared" si="36"/>
        <v>24.099999999999998</v>
      </c>
      <c r="AX36" s="275">
        <v>20.399999999999999</v>
      </c>
      <c r="AY36" s="238">
        <v>22</v>
      </c>
      <c r="AZ36" s="308">
        <v>23.6</v>
      </c>
      <c r="BA36" s="229">
        <v>19.399999999999999</v>
      </c>
      <c r="BB36" s="229">
        <v>20.9</v>
      </c>
      <c r="BC36" s="229">
        <v>22.4</v>
      </c>
      <c r="BD36" s="106">
        <f t="shared" si="27"/>
        <v>0.22699999999999998</v>
      </c>
      <c r="BE36" s="204">
        <f>+'[1]Under 5'!AM32+'[1]5 through 17'!AM32</f>
        <v>661605</v>
      </c>
      <c r="BF36" s="158">
        <f>'Children in Poverty'!BE36*BD36</f>
        <v>150184.33499999999</v>
      </c>
      <c r="BG36" s="106">
        <f t="shared" si="28"/>
        <v>0.15</v>
      </c>
      <c r="BH36" s="204">
        <f>+'[1]Under 5'!AH32+'[1]5 through 17'!AH32</f>
        <v>662595</v>
      </c>
      <c r="BI36" s="248">
        <f>'Children in Poverty'!BH36*BG36</f>
        <v>99389.25</v>
      </c>
      <c r="BK36" s="106">
        <f t="shared" si="37"/>
        <v>0.22</v>
      </c>
      <c r="BL36" s="206">
        <f>+'[1]Under 5'!AN32+'[1]5 through 17'!AN32</f>
        <v>663225</v>
      </c>
      <c r="BM36" s="248">
        <f>'Children in Poverty'!BL36*BK36</f>
        <v>145909.5</v>
      </c>
      <c r="BN36" s="106">
        <f t="shared" si="38"/>
        <v>0.17600000000000002</v>
      </c>
      <c r="BO36" s="204">
        <f>+'[1]Under 5'!AI32+'[1]5 through 17'!AI32</f>
        <v>665903</v>
      </c>
      <c r="BP36" s="248">
        <f>'Children in Poverty'!BO36*BN36</f>
        <v>117198.92800000001</v>
      </c>
      <c r="BR36" s="103">
        <f t="shared" si="13"/>
        <v>0.20899999999999999</v>
      </c>
      <c r="BS36" s="204">
        <f>+'[1]Under 5'!AO32+'[1]5 through 17'!AO32</f>
        <v>669164</v>
      </c>
      <c r="BT36" s="250">
        <f>'Children in Poverty'!BS36*BR36</f>
        <v>139855.27599999998</v>
      </c>
      <c r="BU36" s="319">
        <f t="shared" si="14"/>
        <v>0.22</v>
      </c>
      <c r="BV36" s="204">
        <f>+'[1]Under 5'!AJ32+'[1]5 through 17'!AJ32</f>
        <v>663180</v>
      </c>
      <c r="BW36" s="248">
        <f>'Children in Poverty'!BU36*BV36</f>
        <v>145899.6</v>
      </c>
      <c r="BX36" s="335">
        <f t="shared" si="6"/>
        <v>50795.084999999992</v>
      </c>
      <c r="BY36" s="335">
        <f t="shared" si="15"/>
        <v>28710.571999999986</v>
      </c>
      <c r="BZ36" s="335">
        <f t="shared" si="7"/>
        <v>-6044.3240000000224</v>
      </c>
      <c r="CA36" s="338">
        <f t="shared" si="29"/>
        <v>-6054.2240000000165</v>
      </c>
      <c r="CB36" s="338">
        <f t="shared" si="30"/>
        <v>-4274.8349999999919</v>
      </c>
    </row>
    <row r="37" spans="1:80" x14ac:dyDescent="0.2">
      <c r="A37" s="92" t="s">
        <v>33</v>
      </c>
      <c r="B37" s="171">
        <v>27.8</v>
      </c>
      <c r="C37" s="184">
        <v>27</v>
      </c>
      <c r="D37" s="171">
        <v>28</v>
      </c>
      <c r="E37" s="171">
        <v>29</v>
      </c>
      <c r="F37" s="171">
        <v>30</v>
      </c>
      <c r="G37" s="171">
        <v>31</v>
      </c>
      <c r="H37" s="171">
        <v>31.5</v>
      </c>
      <c r="I37" s="171">
        <v>32</v>
      </c>
      <c r="J37" s="171">
        <v>29</v>
      </c>
      <c r="K37" s="171">
        <v>28</v>
      </c>
      <c r="L37" s="171">
        <v>27</v>
      </c>
      <c r="M37" s="171">
        <v>26</v>
      </c>
      <c r="N37" s="183">
        <v>25</v>
      </c>
      <c r="O37" s="184">
        <v>24</v>
      </c>
      <c r="P37" s="171">
        <v>27</v>
      </c>
      <c r="Q37" s="184">
        <v>22.5</v>
      </c>
      <c r="R37" s="171">
        <v>25.6</v>
      </c>
      <c r="S37" s="171">
        <v>28.8</v>
      </c>
      <c r="T37" s="184">
        <v>27.7</v>
      </c>
      <c r="U37" s="171">
        <v>24.8</v>
      </c>
      <c r="V37" s="171">
        <v>30.6</v>
      </c>
      <c r="W37" s="184">
        <v>24.4</v>
      </c>
      <c r="X37" s="171">
        <v>26</v>
      </c>
      <c r="Y37" s="171">
        <v>27.6</v>
      </c>
      <c r="Z37" s="184">
        <v>24.1</v>
      </c>
      <c r="AA37" s="171">
        <v>25.6</v>
      </c>
      <c r="AB37" s="171">
        <v>27.1</v>
      </c>
      <c r="AC37" s="184">
        <v>23.9</v>
      </c>
      <c r="AD37" s="171">
        <v>25.5</v>
      </c>
      <c r="AE37" s="171">
        <v>27.1</v>
      </c>
      <c r="AF37" s="184">
        <v>22.5</v>
      </c>
      <c r="AG37" s="171">
        <v>24.2</v>
      </c>
      <c r="AH37" s="171">
        <v>25.9</v>
      </c>
      <c r="AI37" s="184">
        <v>24.400000000000002</v>
      </c>
      <c r="AJ37" s="171">
        <v>25.3</v>
      </c>
      <c r="AK37" s="171">
        <v>26.2</v>
      </c>
      <c r="AL37" s="184">
        <v>28.1</v>
      </c>
      <c r="AM37" s="171">
        <v>30</v>
      </c>
      <c r="AN37" s="171">
        <v>31.9</v>
      </c>
      <c r="AO37" s="184">
        <v>28.8</v>
      </c>
      <c r="AP37" s="171">
        <v>30.7</v>
      </c>
      <c r="AQ37" s="171">
        <v>32.6</v>
      </c>
      <c r="AR37" s="217">
        <v>27.8</v>
      </c>
      <c r="AS37" s="89">
        <v>29.3</v>
      </c>
      <c r="AT37" s="89">
        <v>30.8</v>
      </c>
      <c r="AU37" s="281">
        <f t="shared" si="35"/>
        <v>29.8</v>
      </c>
      <c r="AV37" s="89">
        <v>31.2</v>
      </c>
      <c r="AW37" s="283">
        <f t="shared" si="36"/>
        <v>32.6</v>
      </c>
      <c r="AX37" s="281">
        <v>27.7</v>
      </c>
      <c r="AY37" s="89">
        <v>29.5</v>
      </c>
      <c r="AZ37" s="310">
        <v>31.3</v>
      </c>
      <c r="BA37" s="27">
        <v>26.999999999999996</v>
      </c>
      <c r="BB37" s="27">
        <v>28.599999999999998</v>
      </c>
      <c r="BC37" s="27">
        <v>30.2</v>
      </c>
      <c r="BD37" s="106">
        <f t="shared" si="27"/>
        <v>0.312</v>
      </c>
      <c r="BE37" s="204">
        <f>+'[1]Under 5'!AM33+'[1]5 through 17'!AM33</f>
        <v>507540</v>
      </c>
      <c r="BF37" s="158">
        <f>'Children in Poverty'!BE37*BD37</f>
        <v>158352.48000000001</v>
      </c>
      <c r="BG37" s="106">
        <f t="shared" si="28"/>
        <v>0.24199999999999999</v>
      </c>
      <c r="BH37" s="204">
        <f>+'[1]Under 5'!AH33+'[1]5 through 17'!AH33</f>
        <v>512286</v>
      </c>
      <c r="BI37" s="248">
        <f>'Children in Poverty'!BH37*BG37</f>
        <v>123973.212</v>
      </c>
      <c r="BK37" s="106">
        <f t="shared" si="37"/>
        <v>0.29499999999999998</v>
      </c>
      <c r="BL37" s="206">
        <f>+'[1]Under 5'!AN33+'[1]5 through 17'!AN33</f>
        <v>501949</v>
      </c>
      <c r="BM37" s="248">
        <f>'Children in Poverty'!BL37*BK37</f>
        <v>148074.95499999999</v>
      </c>
      <c r="BN37" s="106">
        <f t="shared" si="38"/>
        <v>0.253</v>
      </c>
      <c r="BO37" s="204">
        <f>+'[1]Under 5'!AI33+'[1]5 through 17'!AI33</f>
        <v>516064</v>
      </c>
      <c r="BP37" s="248">
        <f>'Children in Poverty'!BO37*BN37</f>
        <v>130564.192</v>
      </c>
      <c r="BR37" s="103">
        <f t="shared" si="13"/>
        <v>0.28599999999999998</v>
      </c>
      <c r="BS37" s="204">
        <f>+'[1]Under 5'!AO33+'[1]5 through 17'!AO33</f>
        <v>496908</v>
      </c>
      <c r="BT37" s="250">
        <f>'Children in Poverty'!BS37*BR37</f>
        <v>142115.68799999999</v>
      </c>
      <c r="BU37" s="319">
        <f t="shared" si="14"/>
        <v>0.3</v>
      </c>
      <c r="BV37" s="204">
        <f>+'[1]Under 5'!AJ33+'[1]5 through 17'!AJ33</f>
        <v>518763</v>
      </c>
      <c r="BW37" s="248">
        <f>'Children in Poverty'!BU37*BV37</f>
        <v>155628.9</v>
      </c>
      <c r="BX37" s="335">
        <f t="shared" si="6"/>
        <v>34379.268000000011</v>
      </c>
      <c r="BY37" s="335">
        <f t="shared" si="15"/>
        <v>17510.762999999992</v>
      </c>
      <c r="BZ37" s="335">
        <f t="shared" si="7"/>
        <v>-13513.212</v>
      </c>
      <c r="CA37" s="338">
        <f t="shared" si="29"/>
        <v>-5959.2669999999925</v>
      </c>
      <c r="CB37" s="338">
        <f t="shared" si="30"/>
        <v>-10277.525000000023</v>
      </c>
    </row>
    <row r="38" spans="1:80" x14ac:dyDescent="0.2">
      <c r="A38" s="92" t="s">
        <v>39</v>
      </c>
      <c r="B38" s="171">
        <v>15.8</v>
      </c>
      <c r="C38" s="184">
        <v>19</v>
      </c>
      <c r="D38" s="171">
        <v>18.75</v>
      </c>
      <c r="E38" s="171">
        <v>18.5</v>
      </c>
      <c r="F38" s="171">
        <v>18.25</v>
      </c>
      <c r="G38" s="171">
        <v>18</v>
      </c>
      <c r="H38" s="171">
        <v>17</v>
      </c>
      <c r="I38" s="171">
        <v>16</v>
      </c>
      <c r="J38" s="171">
        <v>17</v>
      </c>
      <c r="K38" s="171">
        <v>16</v>
      </c>
      <c r="L38" s="171">
        <v>17</v>
      </c>
      <c r="M38" s="171">
        <v>18</v>
      </c>
      <c r="N38" s="183">
        <v>14.7</v>
      </c>
      <c r="O38" s="184">
        <v>18</v>
      </c>
      <c r="P38" s="171">
        <v>17</v>
      </c>
      <c r="Q38" s="184">
        <v>15.2</v>
      </c>
      <c r="R38" s="171">
        <v>17.5</v>
      </c>
      <c r="S38" s="171">
        <v>19.899999999999999</v>
      </c>
      <c r="T38" s="184">
        <v>19.100000000000001</v>
      </c>
      <c r="U38" s="171">
        <v>17</v>
      </c>
      <c r="V38" s="171">
        <v>21.2</v>
      </c>
      <c r="W38" s="184">
        <v>17.3</v>
      </c>
      <c r="X38" s="171">
        <v>18.399999999999999</v>
      </c>
      <c r="Y38" s="171">
        <v>19.5</v>
      </c>
      <c r="Z38" s="184">
        <v>15.7</v>
      </c>
      <c r="AA38" s="171">
        <v>16.8</v>
      </c>
      <c r="AB38" s="171">
        <v>17.899999999999999</v>
      </c>
      <c r="AC38" s="184">
        <v>15.9</v>
      </c>
      <c r="AD38" s="171">
        <v>16.899999999999999</v>
      </c>
      <c r="AE38" s="171">
        <v>17.899999999999999</v>
      </c>
      <c r="AF38" s="184">
        <v>16.900000000000002</v>
      </c>
      <c r="AG38" s="171">
        <v>18.100000000000001</v>
      </c>
      <c r="AH38" s="171">
        <v>19.3</v>
      </c>
      <c r="AI38" s="184">
        <v>18.3</v>
      </c>
      <c r="AJ38" s="171">
        <v>19.2</v>
      </c>
      <c r="AK38" s="171">
        <v>20.099999999999998</v>
      </c>
      <c r="AL38" s="184">
        <v>20.700000000000003</v>
      </c>
      <c r="AM38" s="171">
        <v>21.6</v>
      </c>
      <c r="AN38" s="171">
        <v>22.5</v>
      </c>
      <c r="AO38" s="184">
        <v>22.400000000000002</v>
      </c>
      <c r="AP38" s="171">
        <v>23.6</v>
      </c>
      <c r="AQ38" s="171">
        <v>24.8</v>
      </c>
      <c r="AR38" s="228">
        <v>21.8</v>
      </c>
      <c r="AS38" s="238">
        <v>23</v>
      </c>
      <c r="AT38" s="229">
        <v>24.2</v>
      </c>
      <c r="AU38" s="275">
        <f t="shared" si="35"/>
        <v>20.200000000000003</v>
      </c>
      <c r="AV38" s="238">
        <v>21.6</v>
      </c>
      <c r="AW38" s="279">
        <f t="shared" si="36"/>
        <v>23</v>
      </c>
      <c r="AX38" s="275">
        <v>20.5</v>
      </c>
      <c r="AY38" s="238">
        <v>21.6</v>
      </c>
      <c r="AZ38" s="308">
        <v>22.700000000000003</v>
      </c>
      <c r="BA38" s="229">
        <v>19</v>
      </c>
      <c r="BB38" s="229">
        <v>20.3</v>
      </c>
      <c r="BC38" s="229">
        <v>21.6</v>
      </c>
      <c r="BD38" s="106">
        <f t="shared" si="27"/>
        <v>0.21600000000000003</v>
      </c>
      <c r="BE38" s="204">
        <f>+'[1]Under 5'!AM34+'[1]5 through 17'!AM34</f>
        <v>857606</v>
      </c>
      <c r="BF38" s="158">
        <f>'Children in Poverty'!BE38*BD38</f>
        <v>185242.89600000001</v>
      </c>
      <c r="BG38" s="106">
        <f t="shared" si="28"/>
        <v>0.18100000000000002</v>
      </c>
      <c r="BH38" s="204">
        <f>+'[1]Under 5'!AH34+'[1]5 through 17'!AH34</f>
        <v>865892</v>
      </c>
      <c r="BI38" s="248">
        <f>'Children in Poverty'!BH38*BG38</f>
        <v>156726.45200000002</v>
      </c>
      <c r="BK38" s="106">
        <f t="shared" si="37"/>
        <v>0.21600000000000003</v>
      </c>
      <c r="BL38" s="206">
        <f>+'[1]Under 5'!AN34+'[1]5 through 17'!AN34</f>
        <v>858022</v>
      </c>
      <c r="BM38" s="248">
        <f>'Children in Poverty'!BL38*BK38</f>
        <v>185332.75200000001</v>
      </c>
      <c r="BN38" s="106">
        <f t="shared" si="38"/>
        <v>0.192</v>
      </c>
      <c r="BO38" s="204">
        <f>+'[1]Under 5'!AI34+'[1]5 through 17'!AI34</f>
        <v>865573</v>
      </c>
      <c r="BP38" s="248">
        <f>'Children in Poverty'!BO38*BN38</f>
        <v>166190.016</v>
      </c>
      <c r="BR38" s="103">
        <f t="shared" si="13"/>
        <v>0.20300000000000001</v>
      </c>
      <c r="BS38" s="204">
        <f>+'[1]Under 5'!AO34+'[1]5 through 17'!AO34</f>
        <v>862856</v>
      </c>
      <c r="BT38" s="250">
        <f>'Children in Poverty'!BS38*BR38</f>
        <v>175159.76800000001</v>
      </c>
      <c r="BU38" s="319">
        <f t="shared" si="14"/>
        <v>0.21600000000000003</v>
      </c>
      <c r="BV38" s="204">
        <f>+'[1]Under 5'!AJ34+'[1]5 through 17'!AJ34</f>
        <v>865129</v>
      </c>
      <c r="BW38" s="248">
        <f>'Children in Poverty'!BU38*BV38</f>
        <v>186867.86400000003</v>
      </c>
      <c r="BX38" s="335">
        <f t="shared" si="6"/>
        <v>28516.443999999989</v>
      </c>
      <c r="BY38" s="335">
        <f t="shared" si="15"/>
        <v>19142.736000000004</v>
      </c>
      <c r="BZ38" s="335">
        <f t="shared" si="7"/>
        <v>-11708.09600000002</v>
      </c>
      <c r="CA38" s="338">
        <f t="shared" si="29"/>
        <v>-10172.983999999997</v>
      </c>
      <c r="CB38" s="338">
        <f t="shared" si="30"/>
        <v>89.855999999999767</v>
      </c>
    </row>
    <row r="39" spans="1:80" x14ac:dyDescent="0.2">
      <c r="A39" s="92" t="s">
        <v>46</v>
      </c>
      <c r="B39" s="171">
        <v>12.5</v>
      </c>
      <c r="C39" s="184">
        <v>16</v>
      </c>
      <c r="D39" s="171">
        <v>15.5</v>
      </c>
      <c r="E39" s="171">
        <v>15</v>
      </c>
      <c r="F39" s="171">
        <v>14.5</v>
      </c>
      <c r="G39" s="171">
        <v>14</v>
      </c>
      <c r="H39" s="171">
        <v>12.5</v>
      </c>
      <c r="I39" s="171">
        <v>11</v>
      </c>
      <c r="J39" s="171">
        <v>12</v>
      </c>
      <c r="K39" s="171">
        <v>13</v>
      </c>
      <c r="L39" s="171">
        <v>13</v>
      </c>
      <c r="M39" s="171">
        <v>10</v>
      </c>
      <c r="N39" s="183">
        <v>10.1</v>
      </c>
      <c r="O39" s="184">
        <v>9</v>
      </c>
      <c r="P39" s="171">
        <v>14</v>
      </c>
      <c r="Q39" s="184">
        <v>10.199999999999999</v>
      </c>
      <c r="R39" s="171">
        <v>11.8</v>
      </c>
      <c r="S39" s="171">
        <v>13.4</v>
      </c>
      <c r="T39" s="184">
        <v>13.3</v>
      </c>
      <c r="U39" s="171">
        <v>11.3</v>
      </c>
      <c r="V39" s="171">
        <v>15.3</v>
      </c>
      <c r="W39" s="184">
        <v>9.9</v>
      </c>
      <c r="X39" s="171">
        <v>10.9</v>
      </c>
      <c r="Y39" s="171">
        <v>11.9</v>
      </c>
      <c r="Z39" s="184">
        <v>11</v>
      </c>
      <c r="AA39" s="171">
        <v>11.9</v>
      </c>
      <c r="AB39" s="171">
        <v>12.8</v>
      </c>
      <c r="AC39" s="184">
        <v>10.1</v>
      </c>
      <c r="AD39" s="171">
        <v>11</v>
      </c>
      <c r="AE39" s="171">
        <v>11.9</v>
      </c>
      <c r="AF39" s="184">
        <v>9.6999999999999993</v>
      </c>
      <c r="AG39" s="171">
        <v>10.5</v>
      </c>
      <c r="AH39" s="171">
        <v>11.3</v>
      </c>
      <c r="AI39" s="184">
        <v>11.299999999999999</v>
      </c>
      <c r="AJ39" s="171">
        <v>12.2</v>
      </c>
      <c r="AK39" s="171">
        <v>13.1</v>
      </c>
      <c r="AL39" s="184">
        <v>14.7</v>
      </c>
      <c r="AM39" s="171">
        <v>15.7</v>
      </c>
      <c r="AN39" s="171">
        <v>16.7</v>
      </c>
      <c r="AO39" s="184">
        <v>14.700000000000001</v>
      </c>
      <c r="AP39" s="171">
        <v>15.9</v>
      </c>
      <c r="AQ39" s="171">
        <v>17.100000000000001</v>
      </c>
      <c r="AR39" s="228">
        <v>13.9</v>
      </c>
      <c r="AS39" s="238">
        <v>15.1</v>
      </c>
      <c r="AT39" s="229">
        <v>16.3</v>
      </c>
      <c r="AU39" s="275">
        <f t="shared" si="35"/>
        <v>13.4</v>
      </c>
      <c r="AV39" s="238">
        <v>14.8</v>
      </c>
      <c r="AW39" s="279">
        <f t="shared" si="36"/>
        <v>16.2</v>
      </c>
      <c r="AX39" s="275">
        <v>12.200000000000001</v>
      </c>
      <c r="AY39" s="238">
        <v>13.3</v>
      </c>
      <c r="AZ39" s="308">
        <v>14.4</v>
      </c>
      <c r="BA39" s="229">
        <v>12</v>
      </c>
      <c r="BB39" s="229">
        <v>12.9</v>
      </c>
      <c r="BC39" s="229">
        <v>13.8</v>
      </c>
      <c r="BD39" s="106">
        <f t="shared" si="27"/>
        <v>0.14800000000000002</v>
      </c>
      <c r="BE39" s="204">
        <f>+'[1]Under 5'!AM35+'[1]5 through 17'!AM35</f>
        <v>896589</v>
      </c>
      <c r="BF39" s="158">
        <f>'Children in Poverty'!BE39*BD39</f>
        <v>132695.17200000002</v>
      </c>
      <c r="BG39" s="106">
        <f t="shared" si="28"/>
        <v>0.105</v>
      </c>
      <c r="BH39" s="204">
        <f>+'[1]Under 5'!AH35+'[1]5 through 17'!AH35</f>
        <v>836299</v>
      </c>
      <c r="BI39" s="248">
        <f>'Children in Poverty'!BH39*BG39</f>
        <v>87811.39499999999</v>
      </c>
      <c r="BK39" s="106">
        <f t="shared" si="37"/>
        <v>0.13300000000000001</v>
      </c>
      <c r="BL39" s="206">
        <f>+'[1]Under 5'!AN35+'[1]5 through 17'!AN35</f>
        <v>904115</v>
      </c>
      <c r="BM39" s="248">
        <f>'Children in Poverty'!BL39*BK39</f>
        <v>120247.29500000001</v>
      </c>
      <c r="BN39" s="106">
        <f t="shared" si="38"/>
        <v>0.122</v>
      </c>
      <c r="BO39" s="204">
        <f>+'[1]Under 5'!AI35+'[1]5 through 17'!AI35</f>
        <v>856621</v>
      </c>
      <c r="BP39" s="248">
        <f>'Children in Poverty'!BO39*BN39</f>
        <v>104507.762</v>
      </c>
      <c r="BR39" s="103">
        <f t="shared" si="13"/>
        <v>0.129</v>
      </c>
      <c r="BS39" s="204">
        <f>+'[1]Under 5'!AO35+'[1]5 through 17'!AO35</f>
        <v>912496</v>
      </c>
      <c r="BT39" s="250">
        <f>'Children in Poverty'!BS39*BR39</f>
        <v>117711.984</v>
      </c>
      <c r="BU39" s="319">
        <f t="shared" si="14"/>
        <v>0.157</v>
      </c>
      <c r="BV39" s="204">
        <f>+'[1]Under 5'!AJ35+'[1]5 through 17'!AJ35</f>
        <v>873019</v>
      </c>
      <c r="BW39" s="248">
        <f>'Children in Poverty'!BU39*BV39</f>
        <v>137063.98300000001</v>
      </c>
      <c r="BX39" s="335">
        <f t="shared" si="6"/>
        <v>44883.777000000031</v>
      </c>
      <c r="BY39" s="335">
        <f t="shared" si="15"/>
        <v>15739.53300000001</v>
      </c>
      <c r="BZ39" s="335">
        <f t="shared" si="7"/>
        <v>-19351.999000000011</v>
      </c>
      <c r="CA39" s="338">
        <f t="shared" si="29"/>
        <v>-2535.3110000000161</v>
      </c>
      <c r="CB39" s="338">
        <f t="shared" si="30"/>
        <v>-12447.877000000008</v>
      </c>
    </row>
    <row r="40" spans="1:80" x14ac:dyDescent="0.2">
      <c r="A40" s="92" t="s">
        <v>49</v>
      </c>
      <c r="B40" s="171">
        <v>14.5</v>
      </c>
      <c r="C40" s="184">
        <v>17</v>
      </c>
      <c r="D40" s="171">
        <v>17</v>
      </c>
      <c r="E40" s="171">
        <v>17</v>
      </c>
      <c r="F40" s="171">
        <v>17</v>
      </c>
      <c r="G40" s="171">
        <v>17</v>
      </c>
      <c r="H40" s="171">
        <v>16</v>
      </c>
      <c r="I40" s="171">
        <v>15</v>
      </c>
      <c r="J40" s="171">
        <v>17</v>
      </c>
      <c r="K40" s="171">
        <v>15</v>
      </c>
      <c r="L40" s="171">
        <v>14</v>
      </c>
      <c r="M40" s="171">
        <v>16</v>
      </c>
      <c r="N40" s="183">
        <v>13.7</v>
      </c>
      <c r="O40" s="184">
        <v>14</v>
      </c>
      <c r="P40" s="171">
        <v>15</v>
      </c>
      <c r="Q40" s="184">
        <v>12</v>
      </c>
      <c r="R40" s="171">
        <v>13.9</v>
      </c>
      <c r="S40" s="171">
        <v>15.8</v>
      </c>
      <c r="T40" s="184">
        <v>17.2</v>
      </c>
      <c r="U40" s="171">
        <v>15.8</v>
      </c>
      <c r="V40" s="171">
        <v>18.600000000000001</v>
      </c>
      <c r="W40" s="184">
        <v>14.3</v>
      </c>
      <c r="X40" s="171">
        <v>15.1</v>
      </c>
      <c r="Y40" s="171">
        <v>15.9</v>
      </c>
      <c r="Z40" s="184">
        <v>14.7</v>
      </c>
      <c r="AA40" s="171">
        <v>15.4</v>
      </c>
      <c r="AB40" s="171">
        <v>16.100000000000001</v>
      </c>
      <c r="AC40" s="184">
        <v>14.3</v>
      </c>
      <c r="AD40" s="171">
        <v>15</v>
      </c>
      <c r="AE40" s="171">
        <v>15.7</v>
      </c>
      <c r="AF40" s="184">
        <v>13.5</v>
      </c>
      <c r="AG40" s="171">
        <v>14.3</v>
      </c>
      <c r="AH40" s="171">
        <v>15.100000000000001</v>
      </c>
      <c r="AI40" s="184">
        <v>15.299999999999999</v>
      </c>
      <c r="AJ40" s="171">
        <v>16.2</v>
      </c>
      <c r="AK40" s="171">
        <v>17.099999999999998</v>
      </c>
      <c r="AL40" s="184">
        <v>17.3</v>
      </c>
      <c r="AM40" s="171">
        <v>18.2</v>
      </c>
      <c r="AN40" s="171">
        <v>19.099999999999998</v>
      </c>
      <c r="AO40" s="184">
        <v>17.5</v>
      </c>
      <c r="AP40" s="171">
        <v>18.3</v>
      </c>
      <c r="AQ40" s="171">
        <v>19.100000000000001</v>
      </c>
      <c r="AR40" s="228">
        <v>17.600000000000001</v>
      </c>
      <c r="AS40" s="238">
        <v>18.5</v>
      </c>
      <c r="AT40" s="229">
        <v>19.399999999999999</v>
      </c>
      <c r="AU40" s="275">
        <f t="shared" si="35"/>
        <v>17.400000000000002</v>
      </c>
      <c r="AV40" s="238">
        <v>18.8</v>
      </c>
      <c r="AW40" s="279">
        <f t="shared" si="36"/>
        <v>20.2</v>
      </c>
      <c r="AX40" s="275">
        <v>16.7</v>
      </c>
      <c r="AY40" s="238">
        <v>17.5</v>
      </c>
      <c r="AZ40" s="308">
        <v>18.3</v>
      </c>
      <c r="BA40" s="229">
        <v>14.7</v>
      </c>
      <c r="BB40" s="229">
        <v>15.5</v>
      </c>
      <c r="BC40" s="229">
        <v>16.3</v>
      </c>
      <c r="BD40" s="106">
        <f t="shared" si="27"/>
        <v>0.188</v>
      </c>
      <c r="BE40" s="204">
        <f>+'[1]Under 5'!AM36+'[1]5 through 17'!AM36</f>
        <v>1595795</v>
      </c>
      <c r="BF40" s="158">
        <f>'Children in Poverty'!BE40*BD40</f>
        <v>300009.46000000002</v>
      </c>
      <c r="BG40" s="106">
        <f t="shared" si="28"/>
        <v>0.14300000000000002</v>
      </c>
      <c r="BH40" s="204">
        <f>+'[1]Under 5'!AH36+'[1]5 through 17'!AH36</f>
        <v>1559513</v>
      </c>
      <c r="BI40" s="248">
        <f>'Children in Poverty'!BH40*BG40</f>
        <v>223010.35900000003</v>
      </c>
      <c r="BK40" s="106">
        <f t="shared" si="37"/>
        <v>0.17499999999999999</v>
      </c>
      <c r="BL40" s="206">
        <f>+'[1]Under 5'!AN36+'[1]5 through 17'!AN36</f>
        <v>1602721</v>
      </c>
      <c r="BM40" s="248">
        <f>'Children in Poverty'!BL40*BK40</f>
        <v>280476.17499999999</v>
      </c>
      <c r="BN40" s="106">
        <f t="shared" si="38"/>
        <v>0.16200000000000001</v>
      </c>
      <c r="BO40" s="204">
        <f>+'[1]Under 5'!AI36+'[1]5 through 17'!AI36</f>
        <v>1573981</v>
      </c>
      <c r="BP40" s="248">
        <f>'Children in Poverty'!BO40*BN40</f>
        <v>254984.92200000002</v>
      </c>
      <c r="BR40" s="103">
        <f t="shared" si="13"/>
        <v>0.155</v>
      </c>
      <c r="BS40" s="204">
        <f>+'[1]Under 5'!AO36+'[1]5 through 17'!AO36</f>
        <v>1611842</v>
      </c>
      <c r="BT40" s="250">
        <f>'Children in Poverty'!BS40*BR40</f>
        <v>249835.51</v>
      </c>
      <c r="BU40" s="319">
        <f t="shared" si="14"/>
        <v>0.182</v>
      </c>
      <c r="BV40" s="204">
        <f>+'[1]Under 5'!AJ36+'[1]5 through 17'!AJ36</f>
        <v>1581436</v>
      </c>
      <c r="BW40" s="248">
        <f>'Children in Poverty'!BU40*BV40</f>
        <v>287821.35200000001</v>
      </c>
      <c r="BX40" s="335">
        <f t="shared" si="6"/>
        <v>76999.100999999995</v>
      </c>
      <c r="BY40" s="335">
        <f t="shared" si="15"/>
        <v>25491.252999999968</v>
      </c>
      <c r="BZ40" s="335">
        <f t="shared" si="7"/>
        <v>-37985.842000000004</v>
      </c>
      <c r="CA40" s="338">
        <f t="shared" si="29"/>
        <v>-30640.664999999979</v>
      </c>
      <c r="CB40" s="338">
        <f t="shared" si="30"/>
        <v>-19533.285000000033</v>
      </c>
    </row>
    <row r="41" spans="1:80" x14ac:dyDescent="0.2">
      <c r="A41" s="97" t="s">
        <v>52</v>
      </c>
      <c r="B41" s="172">
        <v>14.4</v>
      </c>
      <c r="C41" s="192">
        <v>16</v>
      </c>
      <c r="D41" s="172">
        <v>15.75</v>
      </c>
      <c r="E41" s="172">
        <v>15.5</v>
      </c>
      <c r="F41" s="172">
        <v>15.25</v>
      </c>
      <c r="G41" s="172">
        <v>15</v>
      </c>
      <c r="H41" s="172">
        <v>15.5</v>
      </c>
      <c r="I41" s="172">
        <v>16</v>
      </c>
      <c r="J41" s="172">
        <v>14</v>
      </c>
      <c r="K41" s="172">
        <v>15</v>
      </c>
      <c r="L41" s="172">
        <v>15</v>
      </c>
      <c r="M41" s="172">
        <v>15</v>
      </c>
      <c r="N41" s="193">
        <v>14.5</v>
      </c>
      <c r="O41" s="192">
        <v>13</v>
      </c>
      <c r="P41" s="172">
        <v>14</v>
      </c>
      <c r="Q41" s="192">
        <v>10.4</v>
      </c>
      <c r="R41" s="172">
        <v>12.3</v>
      </c>
      <c r="S41" s="172">
        <v>14.2</v>
      </c>
      <c r="T41" s="192">
        <v>14</v>
      </c>
      <c r="U41" s="172">
        <v>12.6</v>
      </c>
      <c r="V41" s="172">
        <v>15.4</v>
      </c>
      <c r="W41" s="192">
        <v>9.3000000000000007</v>
      </c>
      <c r="X41" s="172">
        <v>11.1</v>
      </c>
      <c r="Y41" s="172">
        <v>12.9</v>
      </c>
      <c r="Z41" s="192">
        <v>9.6999999999999993</v>
      </c>
      <c r="AA41" s="172">
        <v>12</v>
      </c>
      <c r="AB41" s="172">
        <v>14.3</v>
      </c>
      <c r="AC41" s="192">
        <v>8.8000000000000007</v>
      </c>
      <c r="AD41" s="172">
        <v>11.6</v>
      </c>
      <c r="AE41" s="172">
        <v>14.4</v>
      </c>
      <c r="AF41" s="192">
        <v>9.3999999999999986</v>
      </c>
      <c r="AG41" s="172">
        <v>11.6</v>
      </c>
      <c r="AH41" s="172">
        <v>13.8</v>
      </c>
      <c r="AI41" s="192">
        <v>11.7</v>
      </c>
      <c r="AJ41" s="172">
        <v>12.6</v>
      </c>
      <c r="AK41" s="172">
        <v>13.5</v>
      </c>
      <c r="AL41" s="192">
        <v>11.700000000000001</v>
      </c>
      <c r="AM41" s="172">
        <v>14.3</v>
      </c>
      <c r="AN41" s="172">
        <v>16.900000000000002</v>
      </c>
      <c r="AO41" s="192">
        <v>13.5</v>
      </c>
      <c r="AP41" s="172">
        <v>15.6</v>
      </c>
      <c r="AQ41" s="172">
        <v>17.7</v>
      </c>
      <c r="AR41" s="230">
        <v>14.499999999999998</v>
      </c>
      <c r="AS41" s="239">
        <v>16.899999999999999</v>
      </c>
      <c r="AT41" s="231">
        <v>19.299999999999997</v>
      </c>
      <c r="AU41" s="277">
        <f t="shared" si="35"/>
        <v>11.799999999999999</v>
      </c>
      <c r="AV41" s="239">
        <v>13.2</v>
      </c>
      <c r="AW41" s="278">
        <f t="shared" si="36"/>
        <v>14.6</v>
      </c>
      <c r="AX41" s="277">
        <v>10.9</v>
      </c>
      <c r="AY41" s="239">
        <v>12.8</v>
      </c>
      <c r="AZ41" s="278">
        <v>14.700000000000001</v>
      </c>
      <c r="BA41" s="294">
        <v>10.3</v>
      </c>
      <c r="BB41" s="294">
        <v>13.200000000000001</v>
      </c>
      <c r="BC41" s="294">
        <v>16.100000000000001</v>
      </c>
      <c r="BD41" s="243">
        <f t="shared" si="27"/>
        <v>0.13200000000000001</v>
      </c>
      <c r="BE41" s="208">
        <f>+'[1]Under 5'!AM37+'[1]5 through 17'!AM37</f>
        <v>137679</v>
      </c>
      <c r="BF41" s="162">
        <f>'Children in Poverty'!BE41*BD41</f>
        <v>18173.628000000001</v>
      </c>
      <c r="BG41" s="243">
        <f t="shared" si="28"/>
        <v>0.11599999999999999</v>
      </c>
      <c r="BH41" s="208">
        <f>+'[1]Under 5'!AH37+'[1]5 through 17'!AH37</f>
        <v>131453</v>
      </c>
      <c r="BI41" s="252">
        <f>'Children in Poverty'!BH41*BG41</f>
        <v>15248.547999999999</v>
      </c>
      <c r="BK41" s="243">
        <f>AY41/100</f>
        <v>0.128</v>
      </c>
      <c r="BL41" s="206">
        <f>+'[1]Under 5'!AN37+'[1]5 through 17'!AN37</f>
        <v>138323</v>
      </c>
      <c r="BM41" s="248">
        <f>'Children in Poverty'!BL41*BK41</f>
        <v>17705.344000000001</v>
      </c>
      <c r="BN41" s="106">
        <f>AJ41/100</f>
        <v>0.126</v>
      </c>
      <c r="BO41" s="204">
        <f>+'[1]Under 5'!AI37+'[1]5 through 17'!AI37</f>
        <v>134911</v>
      </c>
      <c r="BP41" s="248">
        <f>'Children in Poverty'!BO41*BN41</f>
        <v>16998.786</v>
      </c>
      <c r="BR41" s="103">
        <f t="shared" si="13"/>
        <v>0.13200000000000001</v>
      </c>
      <c r="BS41" s="204">
        <f>+'[1]Under 5'!AO37+'[1]5 through 17'!AO37</f>
        <v>138895</v>
      </c>
      <c r="BT41" s="250">
        <f>'Children in Poverty'!BS41*BR41</f>
        <v>18334.14</v>
      </c>
      <c r="BU41" s="319">
        <f t="shared" si="14"/>
        <v>0.14300000000000002</v>
      </c>
      <c r="BV41" s="204">
        <f>+'[1]Under 5'!AJ37+'[1]5 through 17'!AJ37</f>
        <v>135351</v>
      </c>
      <c r="BW41" s="252">
        <f>'Children in Poverty'!BU41*BV41</f>
        <v>19355.193000000003</v>
      </c>
      <c r="BX41" s="335">
        <f t="shared" si="6"/>
        <v>2925.0800000000017</v>
      </c>
      <c r="BY41" s="335">
        <f t="shared" si="15"/>
        <v>706.5580000000009</v>
      </c>
      <c r="BZ41" s="335">
        <f t="shared" si="7"/>
        <v>-1021.0530000000035</v>
      </c>
      <c r="CA41" s="338">
        <f t="shared" si="29"/>
        <v>628.79599999999846</v>
      </c>
      <c r="CB41" s="338">
        <f t="shared" si="30"/>
        <v>-468.28399999999965</v>
      </c>
    </row>
    <row r="42" spans="1:80" x14ac:dyDescent="0.2">
      <c r="A42" s="92" t="s">
        <v>15</v>
      </c>
      <c r="B42" s="171">
        <v>17</v>
      </c>
      <c r="C42" s="184">
        <v>18</v>
      </c>
      <c r="D42" s="171">
        <v>18.5</v>
      </c>
      <c r="E42" s="171">
        <v>19</v>
      </c>
      <c r="F42" s="171">
        <v>19.5</v>
      </c>
      <c r="G42" s="171">
        <v>20</v>
      </c>
      <c r="H42" s="171">
        <v>19.5</v>
      </c>
      <c r="I42" s="171">
        <v>19</v>
      </c>
      <c r="J42" s="171">
        <v>18</v>
      </c>
      <c r="K42" s="171">
        <v>18</v>
      </c>
      <c r="L42" s="171">
        <v>15</v>
      </c>
      <c r="M42" s="171">
        <v>15</v>
      </c>
      <c r="N42" s="183">
        <v>14.3</v>
      </c>
      <c r="O42" s="184">
        <v>15</v>
      </c>
      <c r="P42" s="171">
        <v>16</v>
      </c>
      <c r="Q42" s="184">
        <v>14.6</v>
      </c>
      <c r="R42" s="171">
        <v>15.8</v>
      </c>
      <c r="S42" s="171">
        <v>16.899999999999999</v>
      </c>
      <c r="T42" s="184">
        <v>16.8</v>
      </c>
      <c r="U42" s="171">
        <v>15.6</v>
      </c>
      <c r="V42" s="171">
        <v>18</v>
      </c>
      <c r="W42" s="184">
        <v>15.7</v>
      </c>
      <c r="X42" s="171">
        <v>16.399999999999999</v>
      </c>
      <c r="Y42" s="171">
        <v>17.100000000000001</v>
      </c>
      <c r="Z42" s="184">
        <v>16.5</v>
      </c>
      <c r="AA42" s="171">
        <v>17.100000000000001</v>
      </c>
      <c r="AB42" s="171">
        <v>17.7</v>
      </c>
      <c r="AC42" s="184">
        <v>16</v>
      </c>
      <c r="AD42" s="171">
        <v>16.600000000000001</v>
      </c>
      <c r="AE42" s="171">
        <v>17.2</v>
      </c>
      <c r="AF42" s="184">
        <v>16.5</v>
      </c>
      <c r="AG42" s="171">
        <v>17</v>
      </c>
      <c r="AH42" s="171">
        <v>17.5</v>
      </c>
      <c r="AI42" s="184">
        <v>18</v>
      </c>
      <c r="AJ42" s="171">
        <v>18.899999999999999</v>
      </c>
      <c r="AK42" s="171">
        <v>19.799999999999997</v>
      </c>
      <c r="AL42" s="184">
        <v>18.899999999999999</v>
      </c>
      <c r="AM42" s="171">
        <v>19.399999999999999</v>
      </c>
      <c r="AN42" s="171">
        <v>19.899999999999999</v>
      </c>
      <c r="AO42" s="184">
        <v>21</v>
      </c>
      <c r="AP42" s="171">
        <v>21.6</v>
      </c>
      <c r="AQ42" s="171">
        <v>22.200000000000003</v>
      </c>
      <c r="AR42" s="228">
        <v>20.099999999999998</v>
      </c>
      <c r="AS42" s="238">
        <v>20.7</v>
      </c>
      <c r="AT42" s="229">
        <v>21.3</v>
      </c>
      <c r="AU42" s="275">
        <f>+AV42-0.6</f>
        <v>20.099999999999998</v>
      </c>
      <c r="AV42" s="238">
        <v>20.7</v>
      </c>
      <c r="AW42" s="279">
        <f>+AV42-0.6</f>
        <v>20.099999999999998</v>
      </c>
      <c r="AX42" s="275">
        <v>19.600000000000001</v>
      </c>
      <c r="AY42" s="238">
        <v>20.200000000000003</v>
      </c>
      <c r="AZ42" s="308">
        <v>20.800000000000004</v>
      </c>
      <c r="BA42" s="229">
        <v>18.400000000000002</v>
      </c>
      <c r="BB42" s="229">
        <v>19.100000000000001</v>
      </c>
      <c r="BC42" s="229">
        <v>19.8</v>
      </c>
      <c r="BD42" s="106">
        <f t="shared" si="27"/>
        <v>0.20699999999999999</v>
      </c>
      <c r="BE42" s="204">
        <f>+'[1]Under 5'!AM40+'[1]5 through 17'!AM51</f>
        <v>1762464</v>
      </c>
      <c r="BF42" s="158">
        <f>'Children in Poverty'!BE42*BD42</f>
        <v>364830.04800000001</v>
      </c>
      <c r="BG42" s="106">
        <f t="shared" si="28"/>
        <v>0.17</v>
      </c>
      <c r="BH42" s="204">
        <f>+'[1]Under 5'!AH40+'[1]5 through 17'!AH40</f>
        <v>3152610</v>
      </c>
      <c r="BI42" s="248">
        <f>'Children in Poverty'!BH42*BG42</f>
        <v>535943.70000000007</v>
      </c>
      <c r="BK42" s="106">
        <f>AY42/100</f>
        <v>0.20200000000000004</v>
      </c>
      <c r="BL42" s="301">
        <f>+'[1]Under 5'!AN40+'[1]5 through 17'!AN40</f>
        <v>2988474</v>
      </c>
      <c r="BM42" s="315">
        <f>'Children in Poverty'!BL42*BK42</f>
        <v>603671.74800000014</v>
      </c>
      <c r="BN42" s="316">
        <f t="shared" si="38"/>
        <v>0.18899999999999997</v>
      </c>
      <c r="BO42" s="300">
        <f>+'[1]Under 5'!AI40+'[1]5 through 17'!AI40</f>
        <v>3138534</v>
      </c>
      <c r="BP42" s="315">
        <f>'Children in Poverty'!BO42*BN42</f>
        <v>593182.92599999986</v>
      </c>
      <c r="BR42" s="102">
        <f t="shared" si="13"/>
        <v>0.191</v>
      </c>
      <c r="BS42" s="300">
        <f>+'[1]Under 5'!AO40+'[1]5 through 17'!AO40</f>
        <v>2958673</v>
      </c>
      <c r="BT42" s="322">
        <f>'Children in Poverty'!BS42*BR42</f>
        <v>565106.54300000006</v>
      </c>
      <c r="BU42" s="318">
        <f t="shared" si="14"/>
        <v>0.19399999999999998</v>
      </c>
      <c r="BV42" s="300">
        <f>+'[1]Under 5'!AJ40+'[1]5 through 17'!AJ40</f>
        <v>3122092</v>
      </c>
      <c r="BW42" s="248">
        <f>'Children in Poverty'!BU42*BV42</f>
        <v>605685.84799999988</v>
      </c>
      <c r="BX42" s="335">
        <f t="shared" si="6"/>
        <v>-171113.65200000006</v>
      </c>
      <c r="BY42" s="335">
        <f t="shared" si="15"/>
        <v>10488.822000000277</v>
      </c>
      <c r="BZ42" s="335">
        <f t="shared" si="7"/>
        <v>-40579.304999999818</v>
      </c>
      <c r="CA42" s="338">
        <f t="shared" si="29"/>
        <v>-38565.205000000075</v>
      </c>
      <c r="CB42" s="338">
        <f t="shared" si="30"/>
        <v>238841.70000000013</v>
      </c>
    </row>
    <row r="43" spans="1:80" x14ac:dyDescent="0.2">
      <c r="A43" s="92" t="s">
        <v>16</v>
      </c>
      <c r="B43" s="171">
        <v>14.2</v>
      </c>
      <c r="C43" s="184">
        <v>15</v>
      </c>
      <c r="D43" s="171">
        <v>15.5</v>
      </c>
      <c r="E43" s="171">
        <v>16</v>
      </c>
      <c r="F43" s="171">
        <v>16.5</v>
      </c>
      <c r="G43" s="171">
        <v>17</v>
      </c>
      <c r="H43" s="171">
        <v>16</v>
      </c>
      <c r="I43" s="171">
        <v>15</v>
      </c>
      <c r="J43" s="171">
        <v>14</v>
      </c>
      <c r="K43" s="171">
        <v>15</v>
      </c>
      <c r="L43" s="171">
        <v>14</v>
      </c>
      <c r="M43" s="171">
        <v>14</v>
      </c>
      <c r="N43" s="183">
        <v>12.2</v>
      </c>
      <c r="O43" s="184">
        <v>13</v>
      </c>
      <c r="P43" s="171">
        <v>15</v>
      </c>
      <c r="Q43" s="184">
        <v>12.3</v>
      </c>
      <c r="R43" s="171">
        <v>13.5</v>
      </c>
      <c r="S43" s="171">
        <v>14.8</v>
      </c>
      <c r="T43" s="184">
        <v>14.8</v>
      </c>
      <c r="U43" s="171">
        <v>12.9</v>
      </c>
      <c r="V43" s="171">
        <v>16.7</v>
      </c>
      <c r="W43" s="184">
        <v>15.9</v>
      </c>
      <c r="X43" s="171">
        <v>16.7</v>
      </c>
      <c r="Y43" s="171">
        <v>17.5</v>
      </c>
      <c r="Z43" s="184">
        <v>17</v>
      </c>
      <c r="AA43" s="171">
        <v>17.899999999999999</v>
      </c>
      <c r="AB43" s="171">
        <v>18.8</v>
      </c>
      <c r="AC43" s="184">
        <v>16.5</v>
      </c>
      <c r="AD43" s="171">
        <v>17.3</v>
      </c>
      <c r="AE43" s="171">
        <v>18.100000000000001</v>
      </c>
      <c r="AF43" s="184">
        <v>17.400000000000002</v>
      </c>
      <c r="AG43" s="171">
        <v>18.3</v>
      </c>
      <c r="AH43" s="171">
        <v>19.2</v>
      </c>
      <c r="AI43" s="184">
        <v>19.100000000000001</v>
      </c>
      <c r="AJ43" s="171">
        <v>20</v>
      </c>
      <c r="AK43" s="171">
        <v>20.9</v>
      </c>
      <c r="AL43" s="184">
        <v>20.9</v>
      </c>
      <c r="AM43" s="171">
        <v>21.7</v>
      </c>
      <c r="AN43" s="171">
        <v>22.5</v>
      </c>
      <c r="AO43" s="184">
        <v>22</v>
      </c>
      <c r="AP43" s="171">
        <v>23</v>
      </c>
      <c r="AQ43" s="171">
        <v>24</v>
      </c>
      <c r="AR43" s="228">
        <v>21.599999999999998</v>
      </c>
      <c r="AS43" s="238">
        <v>22.4</v>
      </c>
      <c r="AT43" s="229">
        <v>23.2</v>
      </c>
      <c r="AU43" s="275">
        <f t="shared" ref="AU43:AU53" si="39">+AV43-0.6</f>
        <v>21.599999999999998</v>
      </c>
      <c r="AV43" s="238">
        <v>22.2</v>
      </c>
      <c r="AW43" s="279">
        <f t="shared" ref="AW43:AW53" si="40">+AV43-0.6</f>
        <v>21.599999999999998</v>
      </c>
      <c r="AX43" s="275">
        <v>20.6</v>
      </c>
      <c r="AY43" s="238">
        <v>21.5</v>
      </c>
      <c r="AZ43" s="308">
        <v>22.4</v>
      </c>
      <c r="BA43" s="229">
        <v>20</v>
      </c>
      <c r="BB43" s="229">
        <v>20.9</v>
      </c>
      <c r="BC43" s="229">
        <v>21.799999999999997</v>
      </c>
      <c r="BD43" s="106">
        <f t="shared" si="27"/>
        <v>0.222</v>
      </c>
      <c r="BE43" s="204">
        <f>+'[1]Under 5'!AM41+'[1]5 through 17'!AM52</f>
        <v>9251117</v>
      </c>
      <c r="BF43" s="158">
        <f>'Children in Poverty'!BE43*BD43</f>
        <v>2053747.9739999999</v>
      </c>
      <c r="BG43" s="106">
        <f t="shared" si="28"/>
        <v>0.183</v>
      </c>
      <c r="BH43" s="204">
        <f>+'[1]Under 5'!AH41+'[1]5 through 17'!AH41</f>
        <v>1610215</v>
      </c>
      <c r="BI43" s="248">
        <f>'Children in Poverty'!BH43*BG43</f>
        <v>294669.34499999997</v>
      </c>
      <c r="BK43" s="106">
        <f>AY43/100</f>
        <v>0.215</v>
      </c>
      <c r="BL43" s="206">
        <f>+'[1]Under 5'!AN41+'[1]5 through 17'!AN41</f>
        <v>1581927</v>
      </c>
      <c r="BM43" s="248">
        <f>'Children in Poverty'!BL43*BK43</f>
        <v>340114.30499999999</v>
      </c>
      <c r="BN43" s="106">
        <f t="shared" si="38"/>
        <v>0.2</v>
      </c>
      <c r="BO43" s="204">
        <f>+'[1]Under 5'!AI41+'[1]5 through 17'!AI41</f>
        <v>1609815</v>
      </c>
      <c r="BP43" s="248">
        <f>'Children in Poverty'!BO43*BN43</f>
        <v>321963</v>
      </c>
      <c r="BR43" s="103">
        <f t="shared" si="13"/>
        <v>0.20899999999999999</v>
      </c>
      <c r="BS43" s="204">
        <f>+'[1]Under 5'!AO41+'[1]5 through 17'!AO41</f>
        <v>1579456</v>
      </c>
      <c r="BT43" s="250">
        <f>'Children in Poverty'!BS43*BR43</f>
        <v>330106.304</v>
      </c>
      <c r="BU43" s="319">
        <f t="shared" si="14"/>
        <v>0.217</v>
      </c>
      <c r="BV43" s="204">
        <f>+'[1]Under 5'!AJ41+'[1]5 through 17'!AJ41</f>
        <v>1605883</v>
      </c>
      <c r="BW43" s="248">
        <f>'Children in Poverty'!BU43*BV43</f>
        <v>348476.61099999998</v>
      </c>
      <c r="BX43" s="335">
        <f t="shared" si="6"/>
        <v>1759078.629</v>
      </c>
      <c r="BY43" s="335">
        <f t="shared" si="15"/>
        <v>18151.304999999993</v>
      </c>
      <c r="BZ43" s="335">
        <f t="shared" si="7"/>
        <v>-18370.306999999972</v>
      </c>
      <c r="CA43" s="338">
        <f t="shared" si="29"/>
        <v>-10008.000999999989</v>
      </c>
      <c r="CB43" s="338">
        <f t="shared" si="30"/>
        <v>-1713633.669</v>
      </c>
    </row>
    <row r="44" spans="1:80" x14ac:dyDescent="0.2">
      <c r="A44" s="92" t="s">
        <v>17</v>
      </c>
      <c r="B44" s="171">
        <v>14.3</v>
      </c>
      <c r="C44" s="184">
        <v>15</v>
      </c>
      <c r="D44" s="171">
        <v>15</v>
      </c>
      <c r="E44" s="171">
        <v>15</v>
      </c>
      <c r="F44" s="171">
        <v>15</v>
      </c>
      <c r="G44" s="171">
        <v>15</v>
      </c>
      <c r="H44" s="171">
        <v>14.5</v>
      </c>
      <c r="I44" s="171">
        <v>14</v>
      </c>
      <c r="J44" s="171">
        <v>13</v>
      </c>
      <c r="K44" s="171">
        <v>14</v>
      </c>
      <c r="L44" s="171">
        <v>14</v>
      </c>
      <c r="M44" s="171">
        <v>13</v>
      </c>
      <c r="N44" s="183">
        <v>11</v>
      </c>
      <c r="O44" s="184">
        <v>13</v>
      </c>
      <c r="P44" s="171">
        <v>14</v>
      </c>
      <c r="Q44" s="184">
        <v>10.6</v>
      </c>
      <c r="R44" s="171">
        <v>12.1</v>
      </c>
      <c r="S44" s="171">
        <v>13.6</v>
      </c>
      <c r="T44" s="184">
        <v>12.4</v>
      </c>
      <c r="U44" s="171">
        <v>11.1</v>
      </c>
      <c r="V44" s="171">
        <v>13.7</v>
      </c>
      <c r="W44" s="184">
        <v>13</v>
      </c>
      <c r="X44" s="171">
        <v>14</v>
      </c>
      <c r="Y44" s="171">
        <v>15</v>
      </c>
      <c r="Z44" s="184">
        <v>12.8</v>
      </c>
      <c r="AA44" s="171">
        <v>13.7</v>
      </c>
      <c r="AB44" s="171">
        <v>14.6</v>
      </c>
      <c r="AC44" s="184">
        <v>12.6</v>
      </c>
      <c r="AD44" s="171">
        <v>13.6</v>
      </c>
      <c r="AE44" s="171">
        <v>14.6</v>
      </c>
      <c r="AF44" s="184">
        <v>13.4</v>
      </c>
      <c r="AG44" s="171">
        <v>14.4</v>
      </c>
      <c r="AH44" s="171">
        <v>15.4</v>
      </c>
      <c r="AI44" s="184">
        <v>14.799999999999999</v>
      </c>
      <c r="AJ44" s="171">
        <v>15.7</v>
      </c>
      <c r="AK44" s="171">
        <v>16.599999999999998</v>
      </c>
      <c r="AL44" s="184">
        <v>15.3</v>
      </c>
      <c r="AM44" s="171">
        <v>16.3</v>
      </c>
      <c r="AN44" s="171">
        <v>17.3</v>
      </c>
      <c r="AO44" s="184">
        <v>16.3</v>
      </c>
      <c r="AP44" s="171">
        <v>17.3</v>
      </c>
      <c r="AQ44" s="171">
        <v>18.3</v>
      </c>
      <c r="AR44" s="228">
        <v>14.8</v>
      </c>
      <c r="AS44" s="238">
        <v>15.9</v>
      </c>
      <c r="AT44" s="229">
        <v>17</v>
      </c>
      <c r="AU44" s="275">
        <f t="shared" si="39"/>
        <v>15.6</v>
      </c>
      <c r="AV44" s="238">
        <v>16.2</v>
      </c>
      <c r="AW44" s="279">
        <f t="shared" si="40"/>
        <v>15.6</v>
      </c>
      <c r="AX44" s="275">
        <v>14.299999999999999</v>
      </c>
      <c r="AY44" s="238">
        <v>15.299999999999999</v>
      </c>
      <c r="AZ44" s="308">
        <v>16.299999999999997</v>
      </c>
      <c r="BA44" s="229">
        <v>13.899999999999999</v>
      </c>
      <c r="BB44" s="229">
        <v>14.799999999999999</v>
      </c>
      <c r="BC44" s="229">
        <v>15.7</v>
      </c>
      <c r="BD44" s="106">
        <f t="shared" si="27"/>
        <v>0.16200000000000001</v>
      </c>
      <c r="BE44" s="204">
        <f>+'[1]Under 5'!AM42+'[1]5 through 17'!AM53</f>
        <v>194726</v>
      </c>
      <c r="BF44" s="158">
        <f>'Children in Poverty'!BE44*BD44</f>
        <v>31545.612000000001</v>
      </c>
      <c r="BG44" s="106">
        <f t="shared" si="28"/>
        <v>0.14400000000000002</v>
      </c>
      <c r="BH44" s="204">
        <f>+'[1]Under 5'!AH42+'[1]5 through 17'!AH42</f>
        <v>722614</v>
      </c>
      <c r="BI44" s="248">
        <f>'Children in Poverty'!BH44*BG44</f>
        <v>104056.41600000001</v>
      </c>
      <c r="BK44" s="106">
        <f t="shared" ref="BK44:BK52" si="41">AY44/100</f>
        <v>0.153</v>
      </c>
      <c r="BL44" s="206">
        <f>+'[1]Under 5'!AN42+'[1]5 through 17'!AN42</f>
        <v>725954</v>
      </c>
      <c r="BM44" s="248">
        <f>'Children in Poverty'!BL44*BK44</f>
        <v>111070.962</v>
      </c>
      <c r="BN44" s="106">
        <f t="shared" si="38"/>
        <v>0.157</v>
      </c>
      <c r="BO44" s="204">
        <f>+'[1]Under 5'!AI42+'[1]5 through 17'!AI42</f>
        <v>725565</v>
      </c>
      <c r="BP44" s="248">
        <f>'Children in Poverty'!BO44*BN44</f>
        <v>113913.705</v>
      </c>
      <c r="BR44" s="103">
        <f t="shared" si="13"/>
        <v>0.14799999999999999</v>
      </c>
      <c r="BS44" s="204">
        <f>+'[1]Under 5'!AO42+'[1]5 through 17'!AO42</f>
        <v>728796</v>
      </c>
      <c r="BT44" s="250">
        <f>'Children in Poverty'!BS44*BR44</f>
        <v>107861.80799999999</v>
      </c>
      <c r="BU44" s="319">
        <f t="shared" si="14"/>
        <v>0.16300000000000001</v>
      </c>
      <c r="BV44" s="204">
        <f>+'[1]Under 5'!AJ42+'[1]5 through 17'!AJ42</f>
        <v>727717</v>
      </c>
      <c r="BW44" s="248">
        <f>'Children in Poverty'!BU44*BV44</f>
        <v>118617.871</v>
      </c>
      <c r="BX44" s="335">
        <f t="shared" si="6"/>
        <v>-72510.804000000004</v>
      </c>
      <c r="BY44" s="335">
        <f t="shared" si="15"/>
        <v>-2842.7430000000022</v>
      </c>
      <c r="BZ44" s="335">
        <f t="shared" si="7"/>
        <v>-10756.063000000009</v>
      </c>
      <c r="CA44" s="338">
        <f t="shared" si="29"/>
        <v>-3209.1540000000095</v>
      </c>
      <c r="CB44" s="338">
        <f t="shared" si="30"/>
        <v>79525.350000000006</v>
      </c>
    </row>
    <row r="45" spans="1:80" x14ac:dyDescent="0.2">
      <c r="A45" s="92" t="s">
        <v>18</v>
      </c>
      <c r="B45" s="171">
        <v>14.3</v>
      </c>
      <c r="C45" s="184">
        <v>16</v>
      </c>
      <c r="D45" s="171">
        <v>16.25</v>
      </c>
      <c r="E45" s="171">
        <v>16.5</v>
      </c>
      <c r="F45" s="171">
        <v>16.75</v>
      </c>
      <c r="G45" s="171">
        <v>17</v>
      </c>
      <c r="H45" s="171">
        <v>16</v>
      </c>
      <c r="I45" s="171">
        <v>15</v>
      </c>
      <c r="J45" s="171">
        <v>14</v>
      </c>
      <c r="K45" s="171">
        <v>15</v>
      </c>
      <c r="L45" s="171">
        <v>14</v>
      </c>
      <c r="M45" s="171">
        <v>12</v>
      </c>
      <c r="N45" s="183">
        <v>12</v>
      </c>
      <c r="O45" s="184">
        <v>13</v>
      </c>
      <c r="P45" s="171">
        <v>16</v>
      </c>
      <c r="Q45" s="184">
        <v>11.8</v>
      </c>
      <c r="R45" s="171">
        <v>14.2</v>
      </c>
      <c r="S45" s="171">
        <v>16.600000000000001</v>
      </c>
      <c r="T45" s="184">
        <v>12.5</v>
      </c>
      <c r="U45" s="171">
        <v>11.1</v>
      </c>
      <c r="V45" s="171">
        <v>13.9</v>
      </c>
      <c r="W45" s="184">
        <v>13.9</v>
      </c>
      <c r="X45" s="171">
        <v>15.1</v>
      </c>
      <c r="Y45" s="171">
        <v>16.3</v>
      </c>
      <c r="Z45" s="184">
        <v>14.5</v>
      </c>
      <c r="AA45" s="171">
        <v>15.6</v>
      </c>
      <c r="AB45" s="171">
        <v>16.7</v>
      </c>
      <c r="AC45" s="184">
        <v>13.6</v>
      </c>
      <c r="AD45" s="171">
        <v>14.6</v>
      </c>
      <c r="AE45" s="171">
        <v>15.6</v>
      </c>
      <c r="AF45" s="184">
        <v>13.5</v>
      </c>
      <c r="AG45" s="171">
        <v>14.5</v>
      </c>
      <c r="AH45" s="171">
        <v>15.5</v>
      </c>
      <c r="AI45" s="184">
        <v>16.700000000000003</v>
      </c>
      <c r="AJ45" s="171">
        <v>17.600000000000001</v>
      </c>
      <c r="AK45" s="171">
        <v>18.5</v>
      </c>
      <c r="AL45" s="184">
        <v>17.099999999999998</v>
      </c>
      <c r="AM45" s="171">
        <v>18.399999999999999</v>
      </c>
      <c r="AN45" s="171">
        <v>19.7</v>
      </c>
      <c r="AO45" s="184">
        <v>17.7</v>
      </c>
      <c r="AP45" s="171">
        <v>18.8</v>
      </c>
      <c r="AQ45" s="171">
        <v>19.900000000000002</v>
      </c>
      <c r="AR45" s="228">
        <v>18</v>
      </c>
      <c r="AS45" s="238">
        <v>19</v>
      </c>
      <c r="AT45" s="229">
        <v>20</v>
      </c>
      <c r="AU45" s="275">
        <f t="shared" si="39"/>
        <v>18.099999999999998</v>
      </c>
      <c r="AV45" s="238">
        <v>18.7</v>
      </c>
      <c r="AW45" s="279">
        <f t="shared" si="40"/>
        <v>18.099999999999998</v>
      </c>
      <c r="AX45" s="275">
        <v>16.7</v>
      </c>
      <c r="AY45" s="238">
        <v>17.7</v>
      </c>
      <c r="AZ45" s="308">
        <v>18.7</v>
      </c>
      <c r="BA45" s="229">
        <v>16.099999999999998</v>
      </c>
      <c r="BB45" s="229">
        <v>17.2</v>
      </c>
      <c r="BC45" s="229">
        <v>18.3</v>
      </c>
      <c r="BD45" s="106">
        <f t="shared" ref="BD45:BD63" si="42">+AV45/100</f>
        <v>0.187</v>
      </c>
      <c r="BE45" s="204">
        <f>+'[1]Under 5'!AM43+'[1]5 through 17'!AM54</f>
        <v>794035</v>
      </c>
      <c r="BF45" s="158">
        <f>'Children in Poverty'!BE45*BD45</f>
        <v>148484.54500000001</v>
      </c>
      <c r="BG45" s="106">
        <f t="shared" ref="BG45:BG63" si="43">+AG45/100</f>
        <v>0.14499999999999999</v>
      </c>
      <c r="BH45" s="204">
        <f>+'[1]Under 5'!AH43+'[1]5 through 17'!AH43</f>
        <v>713589</v>
      </c>
      <c r="BI45" s="248">
        <f>'Children in Poverty'!BH45*BG45</f>
        <v>103470.405</v>
      </c>
      <c r="BK45" s="106">
        <f t="shared" si="41"/>
        <v>0.17699999999999999</v>
      </c>
      <c r="BL45" s="206">
        <f>+'[1]Under 5'!AN43+'[1]5 through 17'!AN43</f>
        <v>722666</v>
      </c>
      <c r="BM45" s="248">
        <f>'Children in Poverty'!BL45*BK45</f>
        <v>127911.882</v>
      </c>
      <c r="BN45" s="106">
        <f t="shared" si="38"/>
        <v>0.17600000000000002</v>
      </c>
      <c r="BO45" s="204">
        <f>+'[1]Under 5'!AI43+'[1]5 through 17'!AI43</f>
        <v>721426</v>
      </c>
      <c r="BP45" s="248">
        <f>'Children in Poverty'!BO45*BN45</f>
        <v>126970.97600000001</v>
      </c>
      <c r="BR45" s="103">
        <f t="shared" si="13"/>
        <v>0.17199999999999999</v>
      </c>
      <c r="BS45" s="204">
        <f>+'[1]Under 5'!AO43+'[1]5 through 17'!AO43</f>
        <v>719557</v>
      </c>
      <c r="BT45" s="250">
        <f>'Children in Poverty'!BS45*BR45</f>
        <v>123763.80399999999</v>
      </c>
      <c r="BU45" s="319">
        <f t="shared" si="14"/>
        <v>0.184</v>
      </c>
      <c r="BV45" s="204">
        <f>+'[1]Under 5'!AJ43+'[1]5 through 17'!AJ43</f>
        <v>727729</v>
      </c>
      <c r="BW45" s="248">
        <f>'Children in Poverty'!BU45*BV45</f>
        <v>133902.136</v>
      </c>
      <c r="BX45" s="335">
        <f t="shared" si="6"/>
        <v>45014.140000000014</v>
      </c>
      <c r="BY45" s="335">
        <f t="shared" si="15"/>
        <v>940.90599999998813</v>
      </c>
      <c r="BZ45" s="335">
        <f t="shared" si="7"/>
        <v>-10138.332000000009</v>
      </c>
      <c r="CA45" s="338">
        <f t="shared" ref="CA45:CA63" si="44">BT45-BM45</f>
        <v>-4148.0780000000086</v>
      </c>
      <c r="CB45" s="338">
        <f t="shared" ref="CB45:CB63" si="45">BM45-BF45</f>
        <v>-20572.663000000015</v>
      </c>
    </row>
    <row r="46" spans="1:80" x14ac:dyDescent="0.2">
      <c r="A46" s="92" t="s">
        <v>24</v>
      </c>
      <c r="B46" s="171">
        <v>18.600000000000001</v>
      </c>
      <c r="C46" s="184">
        <v>19</v>
      </c>
      <c r="D46" s="171">
        <v>20.25</v>
      </c>
      <c r="E46" s="171">
        <v>21.5</v>
      </c>
      <c r="F46" s="171">
        <v>22.75</v>
      </c>
      <c r="G46" s="171">
        <v>24</v>
      </c>
      <c r="H46" s="171">
        <v>22</v>
      </c>
      <c r="I46" s="171">
        <v>20</v>
      </c>
      <c r="J46" s="171">
        <v>19</v>
      </c>
      <c r="K46" s="171">
        <v>18</v>
      </c>
      <c r="L46" s="171">
        <v>17</v>
      </c>
      <c r="M46" s="171">
        <v>14</v>
      </c>
      <c r="N46" s="183">
        <v>13.9</v>
      </c>
      <c r="O46" s="184">
        <v>15</v>
      </c>
      <c r="P46" s="171">
        <v>16</v>
      </c>
      <c r="Q46" s="184">
        <v>14.6</v>
      </c>
      <c r="R46" s="171">
        <v>15.7</v>
      </c>
      <c r="S46" s="171">
        <v>16.7</v>
      </c>
      <c r="T46" s="184">
        <v>17.600000000000001</v>
      </c>
      <c r="U46" s="171">
        <v>16.2</v>
      </c>
      <c r="V46" s="171">
        <v>19</v>
      </c>
      <c r="W46" s="184">
        <v>17.899999999999999</v>
      </c>
      <c r="X46" s="171">
        <v>18.5</v>
      </c>
      <c r="Y46" s="171">
        <v>19.100000000000001</v>
      </c>
      <c r="Z46" s="184">
        <v>17.7</v>
      </c>
      <c r="AA46" s="171">
        <v>18.3</v>
      </c>
      <c r="AB46" s="171">
        <v>18.899999999999999</v>
      </c>
      <c r="AC46" s="184">
        <v>18.8</v>
      </c>
      <c r="AD46" s="171">
        <v>19.399999999999999</v>
      </c>
      <c r="AE46" s="171">
        <v>20</v>
      </c>
      <c r="AF46" s="184">
        <v>18.799999999999997</v>
      </c>
      <c r="AG46" s="171">
        <v>19.399999999999999</v>
      </c>
      <c r="AH46" s="171">
        <v>20</v>
      </c>
      <c r="AI46" s="184">
        <v>21.6</v>
      </c>
      <c r="AJ46" s="171">
        <v>22.5</v>
      </c>
      <c r="AK46" s="171">
        <v>23.4</v>
      </c>
      <c r="AL46" s="184">
        <v>22.8</v>
      </c>
      <c r="AM46" s="171">
        <v>23.5</v>
      </c>
      <c r="AN46" s="171">
        <v>24.2</v>
      </c>
      <c r="AO46" s="184">
        <v>24.1</v>
      </c>
      <c r="AP46" s="171">
        <v>24.8</v>
      </c>
      <c r="AQ46" s="171">
        <v>25.5</v>
      </c>
      <c r="AR46" s="228">
        <v>24.2</v>
      </c>
      <c r="AS46" s="238">
        <v>24.9</v>
      </c>
      <c r="AT46" s="229">
        <v>25.599999999999998</v>
      </c>
      <c r="AU46" s="275">
        <f t="shared" si="39"/>
        <v>23.2</v>
      </c>
      <c r="AV46" s="238">
        <v>23.8</v>
      </c>
      <c r="AW46" s="279">
        <f t="shared" si="40"/>
        <v>23.2</v>
      </c>
      <c r="AX46" s="275">
        <v>22</v>
      </c>
      <c r="AY46" s="238">
        <v>22.6</v>
      </c>
      <c r="AZ46" s="308">
        <v>23.200000000000003</v>
      </c>
      <c r="BA46" s="229">
        <v>21.700000000000003</v>
      </c>
      <c r="BB46" s="229">
        <v>22.400000000000002</v>
      </c>
      <c r="BC46" s="229">
        <v>23.1</v>
      </c>
      <c r="BD46" s="106">
        <f t="shared" si="42"/>
        <v>0.23800000000000002</v>
      </c>
      <c r="BE46" s="204">
        <f>+'[1]Under 5'!AM44+'[1]5 through 17'!AM55</f>
        <v>769030</v>
      </c>
      <c r="BF46" s="158">
        <f>'Children in Poverty'!BE46*BD46</f>
        <v>183029.14</v>
      </c>
      <c r="BG46" s="106">
        <f t="shared" si="43"/>
        <v>0.19399999999999998</v>
      </c>
      <c r="BH46" s="204">
        <f>+'[1]Under 5'!AH44+'[1]5 through 17'!AH44</f>
        <v>2418742</v>
      </c>
      <c r="BI46" s="248">
        <f>'Children in Poverty'!BH46*BG46</f>
        <v>469235.94799999997</v>
      </c>
      <c r="BK46" s="106">
        <f t="shared" si="41"/>
        <v>0.22600000000000001</v>
      </c>
      <c r="BL46" s="206">
        <f>+'[1]Under 5'!AN44+'[1]5 through 17'!AN44</f>
        <v>2223790</v>
      </c>
      <c r="BM46" s="248">
        <f>'Children in Poverty'!BL46*BK46</f>
        <v>502576.54000000004</v>
      </c>
      <c r="BN46" s="106">
        <f t="shared" si="38"/>
        <v>0.22500000000000001</v>
      </c>
      <c r="BO46" s="204">
        <f>+'[1]Under 5'!AI44+'[1]5 through 17'!AI44</f>
        <v>2372505</v>
      </c>
      <c r="BP46" s="248">
        <f>'Children in Poverty'!BO46*BN46</f>
        <v>533813.625</v>
      </c>
      <c r="BR46" s="103">
        <f t="shared" si="13"/>
        <v>0.22400000000000003</v>
      </c>
      <c r="BS46" s="204">
        <f>+'[1]Under 5'!AO44+'[1]5 through 17'!AO44</f>
        <v>2207304</v>
      </c>
      <c r="BT46" s="250">
        <f>'Children in Poverty'!BS46*BR46</f>
        <v>494436.09600000008</v>
      </c>
      <c r="BU46" s="319">
        <f t="shared" si="14"/>
        <v>0.23499999999999999</v>
      </c>
      <c r="BV46" s="204">
        <f>+'[1]Under 5'!AJ44+'[1]5 through 17'!AJ44</f>
        <v>2333121</v>
      </c>
      <c r="BW46" s="248">
        <f>'Children in Poverty'!BU46*BV46</f>
        <v>548283.43499999994</v>
      </c>
      <c r="BX46" s="335">
        <f t="shared" si="6"/>
        <v>-286206.80799999996</v>
      </c>
      <c r="BY46" s="335">
        <f t="shared" si="15"/>
        <v>-31237.084999999963</v>
      </c>
      <c r="BZ46" s="335">
        <f t="shared" si="7"/>
        <v>-53847.338999999862</v>
      </c>
      <c r="CA46" s="338">
        <f t="shared" si="44"/>
        <v>-8140.4439999999595</v>
      </c>
      <c r="CB46" s="338">
        <f t="shared" si="45"/>
        <v>319547.40000000002</v>
      </c>
    </row>
    <row r="47" spans="1:80" x14ac:dyDescent="0.2">
      <c r="A47" s="92" t="s">
        <v>25</v>
      </c>
      <c r="B47" s="171">
        <v>12.7</v>
      </c>
      <c r="C47" s="184">
        <v>14</v>
      </c>
      <c r="D47" s="171">
        <v>14.25</v>
      </c>
      <c r="E47" s="171">
        <v>14.5</v>
      </c>
      <c r="F47" s="171">
        <v>14.75</v>
      </c>
      <c r="G47" s="171">
        <v>15</v>
      </c>
      <c r="H47" s="171">
        <v>13.5</v>
      </c>
      <c r="I47" s="171">
        <v>12</v>
      </c>
      <c r="J47" s="171">
        <v>11</v>
      </c>
      <c r="K47" s="171">
        <v>13</v>
      </c>
      <c r="L47" s="171">
        <v>13</v>
      </c>
      <c r="M47" s="171">
        <v>9</v>
      </c>
      <c r="N47" s="183">
        <v>9.6</v>
      </c>
      <c r="O47" s="184">
        <v>11</v>
      </c>
      <c r="P47" s="171">
        <v>12</v>
      </c>
      <c r="Q47" s="184">
        <v>8.4</v>
      </c>
      <c r="R47" s="171">
        <v>9.4</v>
      </c>
      <c r="S47" s="171">
        <v>10.4</v>
      </c>
      <c r="T47" s="184">
        <v>10.7</v>
      </c>
      <c r="U47" s="171">
        <v>8.9</v>
      </c>
      <c r="V47" s="171">
        <v>12.5</v>
      </c>
      <c r="W47" s="184">
        <v>10.9</v>
      </c>
      <c r="X47" s="171">
        <v>11.6</v>
      </c>
      <c r="Y47" s="171">
        <v>12.3</v>
      </c>
      <c r="Z47" s="184">
        <v>11.6</v>
      </c>
      <c r="AA47" s="171">
        <v>12.2</v>
      </c>
      <c r="AB47" s="171">
        <v>12.8</v>
      </c>
      <c r="AC47" s="184">
        <v>11.3</v>
      </c>
      <c r="AD47" s="171">
        <v>12</v>
      </c>
      <c r="AE47" s="171">
        <v>12.7</v>
      </c>
      <c r="AF47" s="184">
        <v>10.8</v>
      </c>
      <c r="AG47" s="171">
        <v>11.4</v>
      </c>
      <c r="AH47" s="171">
        <v>12</v>
      </c>
      <c r="AI47" s="184">
        <v>13.2</v>
      </c>
      <c r="AJ47" s="171">
        <v>14.1</v>
      </c>
      <c r="AK47" s="171">
        <v>15</v>
      </c>
      <c r="AL47" s="184">
        <v>14.5</v>
      </c>
      <c r="AM47" s="171">
        <v>15.2</v>
      </c>
      <c r="AN47" s="171">
        <v>15.899999999999999</v>
      </c>
      <c r="AO47" s="184">
        <v>14.700000000000001</v>
      </c>
      <c r="AP47" s="171">
        <v>15.4</v>
      </c>
      <c r="AQ47" s="171">
        <v>16.100000000000001</v>
      </c>
      <c r="AR47" s="228">
        <v>13.9</v>
      </c>
      <c r="AS47" s="238">
        <v>14.6</v>
      </c>
      <c r="AT47" s="229">
        <v>15.299999999999999</v>
      </c>
      <c r="AU47" s="275">
        <f t="shared" si="39"/>
        <v>13.4</v>
      </c>
      <c r="AV47" s="238">
        <v>14</v>
      </c>
      <c r="AW47" s="279">
        <f t="shared" si="40"/>
        <v>13.4</v>
      </c>
      <c r="AX47" s="275">
        <v>14.099999999999998</v>
      </c>
      <c r="AY47" s="238">
        <v>14.899999999999999</v>
      </c>
      <c r="AZ47" s="308">
        <v>15.7</v>
      </c>
      <c r="BA47" s="229">
        <v>12.400000000000002</v>
      </c>
      <c r="BB47" s="229">
        <v>13.100000000000001</v>
      </c>
      <c r="BC47" s="229">
        <v>13.8</v>
      </c>
      <c r="BD47" s="106">
        <f t="shared" si="42"/>
        <v>0.14000000000000001</v>
      </c>
      <c r="BE47" s="204">
        <f>+'[1]Under 5'!AM45+'[1]5 through 17'!AM56</f>
        <v>1375967</v>
      </c>
      <c r="BF47" s="158">
        <f>'Children in Poverty'!BE47*BD47</f>
        <v>192635.38</v>
      </c>
      <c r="BG47" s="106">
        <f t="shared" si="43"/>
        <v>0.114</v>
      </c>
      <c r="BH47" s="204">
        <f>+'[1]Under 5'!AH45+'[1]5 through 17'!AH45</f>
        <v>1282500</v>
      </c>
      <c r="BI47" s="248">
        <f>'Children in Poverty'!BH47*BG47</f>
        <v>146205</v>
      </c>
      <c r="BK47" s="106">
        <f t="shared" si="41"/>
        <v>0.14899999999999999</v>
      </c>
      <c r="BL47" s="206">
        <f>+'[1]Under 5'!AN45+'[1]5 through 17'!AN45</f>
        <v>1281826</v>
      </c>
      <c r="BM47" s="248">
        <f>'Children in Poverty'!BL47*BK47</f>
        <v>190992.07399999999</v>
      </c>
      <c r="BN47" s="106">
        <f t="shared" si="38"/>
        <v>0.14099999999999999</v>
      </c>
      <c r="BO47" s="204">
        <f>+'[1]Under 5'!AI45+'[1]5 through 17'!AI45</f>
        <v>1282317</v>
      </c>
      <c r="BP47" s="248">
        <f>'Children in Poverty'!BO47*BN47</f>
        <v>180806.69699999999</v>
      </c>
      <c r="BR47" s="103">
        <f t="shared" si="13"/>
        <v>0.13100000000000001</v>
      </c>
      <c r="BS47" s="204">
        <f>+'[1]Under 5'!AO45+'[1]5 through 17'!AO45</f>
        <v>1284387</v>
      </c>
      <c r="BT47" s="250">
        <f>'Children in Poverty'!BS47*BR47</f>
        <v>168254.69700000001</v>
      </c>
      <c r="BU47" s="319">
        <f t="shared" si="14"/>
        <v>0.152</v>
      </c>
      <c r="BV47" s="204">
        <f>+'[1]Under 5'!AJ45+'[1]5 through 17'!AJ45</f>
        <v>1282693</v>
      </c>
      <c r="BW47" s="248">
        <f>'Children in Poverty'!BU47*BV47</f>
        <v>194969.33599999998</v>
      </c>
      <c r="BX47" s="335">
        <f t="shared" si="6"/>
        <v>46430.380000000005</v>
      </c>
      <c r="BY47" s="335">
        <f t="shared" si="15"/>
        <v>10185.377000000008</v>
      </c>
      <c r="BZ47" s="335">
        <f t="shared" si="7"/>
        <v>-26714.638999999966</v>
      </c>
      <c r="CA47" s="338">
        <f t="shared" si="44"/>
        <v>-22737.376999999979</v>
      </c>
      <c r="CB47" s="338">
        <f t="shared" si="45"/>
        <v>-1643.3060000000114</v>
      </c>
    </row>
    <row r="48" spans="1:80" x14ac:dyDescent="0.2">
      <c r="A48" s="92" t="s">
        <v>27</v>
      </c>
      <c r="B48" s="171">
        <v>17.7</v>
      </c>
      <c r="C48" s="184">
        <v>19</v>
      </c>
      <c r="D48" s="171">
        <v>19.75</v>
      </c>
      <c r="E48" s="171">
        <v>20.5</v>
      </c>
      <c r="F48" s="171">
        <v>21.25</v>
      </c>
      <c r="G48" s="171">
        <v>22</v>
      </c>
      <c r="H48" s="171">
        <v>21</v>
      </c>
      <c r="I48" s="171">
        <v>20</v>
      </c>
      <c r="J48" s="171">
        <v>19</v>
      </c>
      <c r="K48" s="171">
        <v>18</v>
      </c>
      <c r="L48" s="171">
        <v>17</v>
      </c>
      <c r="M48" s="171">
        <v>16</v>
      </c>
      <c r="N48" s="183">
        <v>15.7</v>
      </c>
      <c r="O48" s="184">
        <v>16</v>
      </c>
      <c r="P48" s="171">
        <v>17</v>
      </c>
      <c r="Q48" s="184">
        <v>14.4</v>
      </c>
      <c r="R48" s="171">
        <v>15.7</v>
      </c>
      <c r="S48" s="171">
        <v>17.100000000000001</v>
      </c>
      <c r="T48" s="184">
        <v>16.2</v>
      </c>
      <c r="U48" s="171">
        <v>14.1</v>
      </c>
      <c r="V48" s="171">
        <v>18.3</v>
      </c>
      <c r="W48" s="184">
        <v>18</v>
      </c>
      <c r="X48" s="171">
        <v>19</v>
      </c>
      <c r="Y48" s="171">
        <v>20</v>
      </c>
      <c r="Z48" s="184">
        <v>17.8</v>
      </c>
      <c r="AA48" s="171">
        <v>18.600000000000001</v>
      </c>
      <c r="AB48" s="171">
        <v>19.399999999999999</v>
      </c>
      <c r="AC48" s="184">
        <v>16.899999999999999</v>
      </c>
      <c r="AD48" s="171">
        <v>17.7</v>
      </c>
      <c r="AE48" s="171">
        <v>18.5</v>
      </c>
      <c r="AF48" s="184">
        <v>17.8</v>
      </c>
      <c r="AG48" s="171">
        <v>18.600000000000001</v>
      </c>
      <c r="AH48" s="171">
        <v>19.400000000000002</v>
      </c>
      <c r="AI48" s="184">
        <v>19.8</v>
      </c>
      <c r="AJ48" s="171">
        <v>20.7</v>
      </c>
      <c r="AK48" s="171">
        <v>21.599999999999998</v>
      </c>
      <c r="AL48" s="184">
        <v>20.099999999999998</v>
      </c>
      <c r="AM48" s="171">
        <v>20.9</v>
      </c>
      <c r="AN48" s="171">
        <v>21.7</v>
      </c>
      <c r="AO48" s="184">
        <v>21.200000000000003</v>
      </c>
      <c r="AP48" s="171">
        <v>22.1</v>
      </c>
      <c r="AQ48" s="171">
        <v>23</v>
      </c>
      <c r="AR48" s="228">
        <v>21.8</v>
      </c>
      <c r="AS48" s="238">
        <v>22.6</v>
      </c>
      <c r="AT48" s="229">
        <v>23.400000000000002</v>
      </c>
      <c r="AU48" s="275">
        <f t="shared" si="39"/>
        <v>21.599999999999998</v>
      </c>
      <c r="AV48" s="238">
        <v>22.2</v>
      </c>
      <c r="AW48" s="279">
        <f t="shared" si="40"/>
        <v>21.599999999999998</v>
      </c>
      <c r="AX48" s="275">
        <v>20.2</v>
      </c>
      <c r="AY48" s="238">
        <v>21.099999999999998</v>
      </c>
      <c r="AZ48" s="308">
        <v>21.999999999999996</v>
      </c>
      <c r="BA48" s="229">
        <v>19.300000000000004</v>
      </c>
      <c r="BB48" s="229">
        <v>20.200000000000003</v>
      </c>
      <c r="BC48" s="229">
        <v>21.1</v>
      </c>
      <c r="BD48" s="106">
        <f t="shared" si="42"/>
        <v>0.222</v>
      </c>
      <c r="BE48" s="204">
        <f>+'[1]Under 5'!AM46+'[1]5 through 17'!AM57</f>
        <v>582298</v>
      </c>
      <c r="BF48" s="158">
        <f>'Children in Poverty'!BE48*BD48</f>
        <v>129270.156</v>
      </c>
      <c r="BG48" s="106">
        <f t="shared" si="43"/>
        <v>0.18600000000000003</v>
      </c>
      <c r="BH48" s="204">
        <f>+'[1]Under 5'!AH46+'[1]5 through 17'!AH46</f>
        <v>1429413</v>
      </c>
      <c r="BI48" s="248">
        <f>'Children in Poverty'!BH48*BG48</f>
        <v>265870.81800000003</v>
      </c>
      <c r="BK48" s="106">
        <f t="shared" si="41"/>
        <v>0.21099999999999997</v>
      </c>
      <c r="BL48" s="206">
        <f>+'[1]Under 5'!AN46+'[1]5 through 17'!AN46</f>
        <v>1392623</v>
      </c>
      <c r="BM48" s="248">
        <f>'Children in Poverty'!BL48*BK48</f>
        <v>293843.45299999998</v>
      </c>
      <c r="BN48" s="106">
        <f t="shared" si="38"/>
        <v>0.20699999999999999</v>
      </c>
      <c r="BO48" s="204">
        <f>+'[1]Under 5'!AI46+'[1]5 through 17'!AI46</f>
        <v>1427029</v>
      </c>
      <c r="BP48" s="248">
        <f>'Children in Poverty'!BO48*BN48</f>
        <v>295395.00299999997</v>
      </c>
      <c r="BR48" s="103">
        <f t="shared" si="13"/>
        <v>0.20200000000000004</v>
      </c>
      <c r="BS48" s="204">
        <f>+'[1]Under 5'!AO46+'[1]5 through 17'!AO46</f>
        <v>1391476</v>
      </c>
      <c r="BT48" s="250">
        <f>'Children in Poverty'!BS48*BR48</f>
        <v>281078.15200000006</v>
      </c>
      <c r="BU48" s="319">
        <f t="shared" si="14"/>
        <v>0.20899999999999999</v>
      </c>
      <c r="BV48" s="204">
        <f>+'[1]Under 5'!AJ46+'[1]5 through 17'!AJ46</f>
        <v>1424042</v>
      </c>
      <c r="BW48" s="248">
        <f>'Children in Poverty'!BU48*BV48</f>
        <v>297624.77799999999</v>
      </c>
      <c r="BX48" s="335">
        <f t="shared" si="6"/>
        <v>-136600.66200000001</v>
      </c>
      <c r="BY48" s="335">
        <f t="shared" si="15"/>
        <v>-1551.5499999999884</v>
      </c>
      <c r="BZ48" s="335">
        <f t="shared" si="7"/>
        <v>-16546.625999999931</v>
      </c>
      <c r="CA48" s="338">
        <f t="shared" si="44"/>
        <v>-12765.300999999919</v>
      </c>
      <c r="CB48" s="338">
        <f t="shared" si="45"/>
        <v>164573.29699999996</v>
      </c>
    </row>
    <row r="49" spans="1:80" x14ac:dyDescent="0.2">
      <c r="A49" s="92" t="s">
        <v>29</v>
      </c>
      <c r="B49" s="171">
        <v>13.8</v>
      </c>
      <c r="C49" s="184">
        <v>16</v>
      </c>
      <c r="D49" s="171">
        <v>15.5</v>
      </c>
      <c r="E49" s="171">
        <v>15</v>
      </c>
      <c r="F49" s="171">
        <v>14.5</v>
      </c>
      <c r="G49" s="171">
        <v>14</v>
      </c>
      <c r="H49" s="171">
        <v>13.5</v>
      </c>
      <c r="I49" s="171">
        <v>13</v>
      </c>
      <c r="J49" s="171">
        <v>12</v>
      </c>
      <c r="K49" s="171">
        <v>13</v>
      </c>
      <c r="L49" s="171">
        <v>14</v>
      </c>
      <c r="M49" s="171">
        <v>10</v>
      </c>
      <c r="N49" s="183">
        <v>12.3</v>
      </c>
      <c r="O49" s="184">
        <v>14</v>
      </c>
      <c r="P49" s="171">
        <v>14</v>
      </c>
      <c r="Q49" s="184">
        <v>10.9</v>
      </c>
      <c r="R49" s="171">
        <v>12.6</v>
      </c>
      <c r="S49" s="171">
        <v>14.4</v>
      </c>
      <c r="T49" s="184">
        <v>13.1</v>
      </c>
      <c r="U49" s="171">
        <v>11.8</v>
      </c>
      <c r="V49" s="171">
        <v>14.4</v>
      </c>
      <c r="W49" s="184">
        <v>13.8</v>
      </c>
      <c r="X49" s="171">
        <v>14.8</v>
      </c>
      <c r="Y49" s="171">
        <v>15.8</v>
      </c>
      <c r="Z49" s="184">
        <v>13.2</v>
      </c>
      <c r="AA49" s="171">
        <v>14.4</v>
      </c>
      <c r="AB49" s="171">
        <v>15.6</v>
      </c>
      <c r="AC49" s="184">
        <v>13.9</v>
      </c>
      <c r="AD49" s="171">
        <v>14.9</v>
      </c>
      <c r="AE49" s="171">
        <v>15.9</v>
      </c>
      <c r="AF49" s="184">
        <v>12.3</v>
      </c>
      <c r="AG49" s="171">
        <v>13.4</v>
      </c>
      <c r="AH49" s="171">
        <v>14.5</v>
      </c>
      <c r="AI49" s="184">
        <v>14.299999999999999</v>
      </c>
      <c r="AJ49" s="171">
        <v>15.2</v>
      </c>
      <c r="AK49" s="171">
        <v>16.099999999999998</v>
      </c>
      <c r="AL49" s="184">
        <v>16.7</v>
      </c>
      <c r="AM49" s="171">
        <v>18.2</v>
      </c>
      <c r="AN49" s="171">
        <v>19.7</v>
      </c>
      <c r="AO49" s="184">
        <v>16.8</v>
      </c>
      <c r="AP49" s="171">
        <v>18.100000000000001</v>
      </c>
      <c r="AQ49" s="171">
        <v>19.400000000000002</v>
      </c>
      <c r="AR49" s="228">
        <v>16.7</v>
      </c>
      <c r="AS49" s="238">
        <v>17.899999999999999</v>
      </c>
      <c r="AT49" s="229">
        <v>19.099999999999998</v>
      </c>
      <c r="AU49" s="275">
        <f t="shared" si="39"/>
        <v>17.099999999999998</v>
      </c>
      <c r="AV49" s="238">
        <v>17.7</v>
      </c>
      <c r="AW49" s="279">
        <f t="shared" si="40"/>
        <v>17.099999999999998</v>
      </c>
      <c r="AX49" s="275">
        <v>14.899999999999999</v>
      </c>
      <c r="AY49" s="238">
        <v>16.2</v>
      </c>
      <c r="AZ49" s="308">
        <v>17.5</v>
      </c>
      <c r="BA49" s="229">
        <v>15.600000000000001</v>
      </c>
      <c r="BB49" s="229">
        <v>16.8</v>
      </c>
      <c r="BC49" s="229">
        <v>18</v>
      </c>
      <c r="BD49" s="106">
        <f t="shared" si="42"/>
        <v>0.17699999999999999</v>
      </c>
      <c r="BE49" s="204">
        <f>+'[1]Under 5'!AM47+'[1]5 through 17'!AM58</f>
        <v>1619042</v>
      </c>
      <c r="BF49" s="158">
        <f>'Children in Poverty'!BE49*BD49</f>
        <v>286570.43400000001</v>
      </c>
      <c r="BG49" s="106">
        <f t="shared" si="43"/>
        <v>0.13400000000000001</v>
      </c>
      <c r="BH49" s="204">
        <f>+'[1]Under 5'!AH47+'[1]5 through 17'!AH47</f>
        <v>452890</v>
      </c>
      <c r="BI49" s="248">
        <f>'Children in Poverty'!BH49*BG49</f>
        <v>60687.26</v>
      </c>
      <c r="BK49" s="106">
        <f t="shared" si="41"/>
        <v>0.16200000000000001</v>
      </c>
      <c r="BL49" s="206">
        <f>+'[1]Under 5'!AN47+'[1]5 through 17'!AN47</f>
        <v>466609</v>
      </c>
      <c r="BM49" s="248">
        <f>'Children in Poverty'!BL49*BK49</f>
        <v>75590.657999999996</v>
      </c>
      <c r="BN49" s="106">
        <f t="shared" si="38"/>
        <v>0.152</v>
      </c>
      <c r="BO49" s="204">
        <f>+'[1]Under 5'!AI47+'[1]5 through 17'!AI47</f>
        <v>455514</v>
      </c>
      <c r="BP49" s="248">
        <f>'Children in Poverty'!BO49*BN49</f>
        <v>69238.127999999997</v>
      </c>
      <c r="BR49" s="103">
        <f t="shared" si="13"/>
        <v>0.16800000000000001</v>
      </c>
      <c r="BS49" s="204">
        <f>+'[1]Under 5'!AO47+'[1]5 through 17'!AO47</f>
        <v>470337</v>
      </c>
      <c r="BT49" s="250">
        <f>'Children in Poverty'!BS49*BR49</f>
        <v>79016.616000000009</v>
      </c>
      <c r="BU49" s="319">
        <f t="shared" si="14"/>
        <v>0.182</v>
      </c>
      <c r="BV49" s="204">
        <f>+'[1]Under 5'!AJ47+'[1]5 through 17'!AJ47</f>
        <v>459621</v>
      </c>
      <c r="BW49" s="248">
        <f>'Children in Poverty'!BU49*BV49</f>
        <v>83651.021999999997</v>
      </c>
      <c r="BX49" s="335">
        <f t="shared" si="6"/>
        <v>225883.174</v>
      </c>
      <c r="BY49" s="335">
        <f t="shared" si="15"/>
        <v>6352.5299999999988</v>
      </c>
      <c r="BZ49" s="335">
        <f t="shared" si="7"/>
        <v>-4634.4059999999881</v>
      </c>
      <c r="CA49" s="338">
        <f t="shared" si="44"/>
        <v>3425.9580000000133</v>
      </c>
      <c r="CB49" s="338">
        <f t="shared" si="45"/>
        <v>-210979.77600000001</v>
      </c>
    </row>
    <row r="50" spans="1:80" x14ac:dyDescent="0.2">
      <c r="A50" s="92" t="s">
        <v>36</v>
      </c>
      <c r="B50" s="171">
        <v>17.100000000000001</v>
      </c>
      <c r="C50" s="184">
        <v>18</v>
      </c>
      <c r="D50" s="171">
        <v>17.5</v>
      </c>
      <c r="E50" s="171">
        <v>17</v>
      </c>
      <c r="F50" s="171">
        <v>16.5</v>
      </c>
      <c r="G50" s="171">
        <v>16</v>
      </c>
      <c r="H50" s="171">
        <v>16</v>
      </c>
      <c r="I50" s="171">
        <v>16</v>
      </c>
      <c r="J50" s="171">
        <v>15</v>
      </c>
      <c r="K50" s="171">
        <v>17</v>
      </c>
      <c r="L50" s="171">
        <v>17</v>
      </c>
      <c r="M50" s="171">
        <v>15</v>
      </c>
      <c r="N50" s="183">
        <v>14</v>
      </c>
      <c r="O50" s="184">
        <v>15</v>
      </c>
      <c r="P50" s="171">
        <v>13</v>
      </c>
      <c r="Q50" s="184">
        <v>11.9</v>
      </c>
      <c r="R50" s="171">
        <v>13.8</v>
      </c>
      <c r="S50" s="171">
        <v>15.6</v>
      </c>
      <c r="T50" s="184">
        <v>15.5</v>
      </c>
      <c r="U50" s="171">
        <v>12.1</v>
      </c>
      <c r="V50" s="171">
        <v>18.899999999999999</v>
      </c>
      <c r="W50" s="184">
        <v>11.5</v>
      </c>
      <c r="X50" s="171">
        <v>13.5</v>
      </c>
      <c r="Y50" s="171">
        <v>15.5</v>
      </c>
      <c r="Z50" s="184">
        <v>11.3</v>
      </c>
      <c r="AA50" s="171">
        <v>13</v>
      </c>
      <c r="AB50" s="171">
        <v>14.7</v>
      </c>
      <c r="AC50" s="184">
        <v>11.7</v>
      </c>
      <c r="AD50" s="171">
        <v>13.4</v>
      </c>
      <c r="AE50" s="171">
        <v>15.1</v>
      </c>
      <c r="AF50" s="184">
        <v>13.3</v>
      </c>
      <c r="AG50" s="171">
        <v>15.3</v>
      </c>
      <c r="AH50" s="171">
        <v>17.3</v>
      </c>
      <c r="AI50" s="184">
        <v>12.1</v>
      </c>
      <c r="AJ50" s="171">
        <v>13</v>
      </c>
      <c r="AK50" s="171">
        <v>13.9</v>
      </c>
      <c r="AL50" s="184">
        <v>14.2</v>
      </c>
      <c r="AM50" s="171">
        <v>16.2</v>
      </c>
      <c r="AN50" s="171">
        <v>18.2</v>
      </c>
      <c r="AO50" s="184">
        <v>12.7</v>
      </c>
      <c r="AP50" s="171">
        <v>14.6</v>
      </c>
      <c r="AQ50" s="171">
        <v>16.5</v>
      </c>
      <c r="AR50" s="228">
        <v>12.1</v>
      </c>
      <c r="AS50" s="238">
        <v>13.2</v>
      </c>
      <c r="AT50" s="229">
        <v>14.299999999999999</v>
      </c>
      <c r="AU50" s="275">
        <f t="shared" si="39"/>
        <v>11.4</v>
      </c>
      <c r="AV50" s="238">
        <v>12</v>
      </c>
      <c r="AW50" s="279">
        <f t="shared" si="40"/>
        <v>11.4</v>
      </c>
      <c r="AX50" s="275">
        <v>12.899999999999999</v>
      </c>
      <c r="AY50" s="238">
        <v>14.799999999999999</v>
      </c>
      <c r="AZ50" s="308">
        <v>16.7</v>
      </c>
      <c r="BA50" s="229">
        <v>10.5</v>
      </c>
      <c r="BB50" s="229">
        <v>12.1</v>
      </c>
      <c r="BC50" s="229">
        <v>13.7</v>
      </c>
      <c r="BD50" s="106">
        <f t="shared" si="42"/>
        <v>0.12</v>
      </c>
      <c r="BE50" s="204">
        <f>+'[1]Under 5'!AM48+'[1]5 through 17'!AM59</f>
        <v>3115116</v>
      </c>
      <c r="BF50" s="158">
        <f>'Children in Poverty'!BE50*BD50</f>
        <v>373813.92</v>
      </c>
      <c r="BG50" s="106">
        <f t="shared" si="43"/>
        <v>0.153</v>
      </c>
      <c r="BH50" s="204">
        <f>+'[1]Under 5'!AH48+'[1]5 through 17'!AH48</f>
        <v>146950</v>
      </c>
      <c r="BI50" s="248">
        <f>'Children in Poverty'!BH50*BG50</f>
        <v>22483.35</v>
      </c>
      <c r="BK50" s="106">
        <f t="shared" si="41"/>
        <v>0.14799999999999999</v>
      </c>
      <c r="BL50" s="206">
        <f>+'[1]Under 5'!AN48+'[1]5 through 17'!AN48</f>
        <v>168527</v>
      </c>
      <c r="BM50" s="248">
        <f>'Children in Poverty'!BL50*BK50</f>
        <v>24941.995999999999</v>
      </c>
      <c r="BN50" s="106">
        <f t="shared" si="38"/>
        <v>0.13</v>
      </c>
      <c r="BO50" s="204">
        <f>+'[1]Under 5'!AI48+'[1]5 through 17'!AI48</f>
        <v>147903</v>
      </c>
      <c r="BP50" s="248">
        <f>'Children in Poverty'!BO50*BN50</f>
        <v>19227.39</v>
      </c>
      <c r="BR50" s="103">
        <f t="shared" si="13"/>
        <v>0.121</v>
      </c>
      <c r="BS50" s="204">
        <f>+'[1]Under 5'!AO48+'[1]5 through 17'!AO48</f>
        <v>173926</v>
      </c>
      <c r="BT50" s="250">
        <f>'Children in Poverty'!BS50*BR50</f>
        <v>21045.045999999998</v>
      </c>
      <c r="BU50" s="319">
        <f t="shared" si="14"/>
        <v>0.16200000000000001</v>
      </c>
      <c r="BV50" s="204">
        <f>+'[1]Under 5'!AJ48+'[1]5 through 17'!AJ48</f>
        <v>150179</v>
      </c>
      <c r="BW50" s="248">
        <f>'Children in Poverty'!BU50*BV50</f>
        <v>24328.998</v>
      </c>
      <c r="BX50" s="335">
        <f t="shared" si="6"/>
        <v>351330.57</v>
      </c>
      <c r="BY50" s="335">
        <f t="shared" si="15"/>
        <v>5714.6059999999998</v>
      </c>
      <c r="BZ50" s="335">
        <f t="shared" si="7"/>
        <v>-3283.9520000000011</v>
      </c>
      <c r="CA50" s="338">
        <f t="shared" si="44"/>
        <v>-3896.9500000000007</v>
      </c>
      <c r="CB50" s="338">
        <f t="shared" si="45"/>
        <v>-348871.924</v>
      </c>
    </row>
    <row r="51" spans="1:80" x14ac:dyDescent="0.2">
      <c r="A51" s="92" t="s">
        <v>37</v>
      </c>
      <c r="B51" s="171">
        <v>17.8</v>
      </c>
      <c r="C51" s="184">
        <v>18</v>
      </c>
      <c r="D51" s="171">
        <v>19</v>
      </c>
      <c r="E51" s="171">
        <v>20</v>
      </c>
      <c r="F51" s="171">
        <v>21</v>
      </c>
      <c r="G51" s="171">
        <v>22</v>
      </c>
      <c r="H51" s="171">
        <v>20</v>
      </c>
      <c r="I51" s="171">
        <v>18</v>
      </c>
      <c r="J51" s="171">
        <v>17</v>
      </c>
      <c r="K51" s="171">
        <v>16</v>
      </c>
      <c r="L51" s="171">
        <v>16</v>
      </c>
      <c r="M51" s="171">
        <v>16</v>
      </c>
      <c r="N51" s="183">
        <v>14.4</v>
      </c>
      <c r="O51" s="184">
        <v>16</v>
      </c>
      <c r="P51" s="171">
        <v>17</v>
      </c>
      <c r="Q51" s="184">
        <v>16.899999999999999</v>
      </c>
      <c r="R51" s="171">
        <v>17.899999999999999</v>
      </c>
      <c r="S51" s="171">
        <v>18.8</v>
      </c>
      <c r="T51" s="184">
        <v>18.3</v>
      </c>
      <c r="U51" s="171">
        <v>16.7</v>
      </c>
      <c r="V51" s="171">
        <v>19.899999999999999</v>
      </c>
      <c r="W51" s="184">
        <v>18</v>
      </c>
      <c r="X51" s="171">
        <v>18.600000000000001</v>
      </c>
      <c r="Y51" s="171">
        <v>19.2</v>
      </c>
      <c r="Z51" s="184">
        <v>18</v>
      </c>
      <c r="AA51" s="171">
        <v>18.7</v>
      </c>
      <c r="AB51" s="171">
        <v>19.399999999999999</v>
      </c>
      <c r="AC51" s="184">
        <v>17.899999999999999</v>
      </c>
      <c r="AD51" s="171">
        <v>18.5</v>
      </c>
      <c r="AE51" s="171">
        <v>19.100000000000001</v>
      </c>
      <c r="AF51" s="184">
        <v>17.899999999999999</v>
      </c>
      <c r="AG51" s="171">
        <v>18.5</v>
      </c>
      <c r="AH51" s="171">
        <v>19.100000000000001</v>
      </c>
      <c r="AI51" s="184">
        <v>21</v>
      </c>
      <c r="AJ51" s="171">
        <v>21.9</v>
      </c>
      <c r="AK51" s="171">
        <v>22.799999999999997</v>
      </c>
      <c r="AL51" s="184">
        <v>22.7</v>
      </c>
      <c r="AM51" s="171">
        <v>23.3</v>
      </c>
      <c r="AN51" s="171">
        <v>23.900000000000002</v>
      </c>
      <c r="AO51" s="184">
        <v>23.5</v>
      </c>
      <c r="AP51" s="171">
        <v>24.2</v>
      </c>
      <c r="AQ51" s="171">
        <v>24.9</v>
      </c>
      <c r="AR51" s="228">
        <v>23.2</v>
      </c>
      <c r="AS51" s="238">
        <v>23.8</v>
      </c>
      <c r="AT51" s="229">
        <v>24.400000000000002</v>
      </c>
      <c r="AU51" s="275">
        <f t="shared" si="39"/>
        <v>22.099999999999998</v>
      </c>
      <c r="AV51" s="238">
        <v>22.7</v>
      </c>
      <c r="AW51" s="279">
        <f t="shared" si="40"/>
        <v>22.099999999999998</v>
      </c>
      <c r="AX51" s="275">
        <v>22.3</v>
      </c>
      <c r="AY51" s="238">
        <v>22.900000000000002</v>
      </c>
      <c r="AZ51" s="308">
        <v>23.500000000000004</v>
      </c>
      <c r="BA51" s="229">
        <v>20.6</v>
      </c>
      <c r="BB51" s="229">
        <v>21.3</v>
      </c>
      <c r="BC51" s="229">
        <v>22</v>
      </c>
      <c r="BD51" s="106">
        <f t="shared" si="42"/>
        <v>0.22699999999999998</v>
      </c>
      <c r="BE51" s="204">
        <f>+'[1]Under 5'!AM49+'[1]5 through 17'!AM60</f>
        <v>2690562</v>
      </c>
      <c r="BF51" s="158">
        <f>'Children in Poverty'!BE51*BD51</f>
        <v>610757.57399999991</v>
      </c>
      <c r="BG51" s="106">
        <f t="shared" si="43"/>
        <v>0.185</v>
      </c>
      <c r="BH51" s="204">
        <f>+'[1]Under 5'!AH49+'[1]5 through 17'!AH49</f>
        <v>2769618</v>
      </c>
      <c r="BI51" s="248">
        <f>'Children in Poverty'!BH51*BG51</f>
        <v>512379.33</v>
      </c>
      <c r="BK51" s="106">
        <f t="shared" si="41"/>
        <v>0.22900000000000001</v>
      </c>
      <c r="BL51" s="206">
        <f>+'[1]Under 5'!AN49+'[1]5 through 17'!AN49</f>
        <v>2638304</v>
      </c>
      <c r="BM51" s="248">
        <f>'Children in Poverty'!BL51*BK51</f>
        <v>604171.61600000004</v>
      </c>
      <c r="BN51" s="106">
        <f t="shared" si="38"/>
        <v>0.21899999999999997</v>
      </c>
      <c r="BO51" s="204">
        <f>+'[1]Under 5'!AI49+'[1]5 through 17'!AI49</f>
        <v>2748083</v>
      </c>
      <c r="BP51" s="248">
        <f>'Children in Poverty'!BO51*BN51</f>
        <v>601830.17699999991</v>
      </c>
      <c r="BR51" s="103">
        <f t="shared" si="13"/>
        <v>0.21299999999999999</v>
      </c>
      <c r="BS51" s="204">
        <f>+'[1]Under 5'!AO49+'[1]5 through 17'!AO49</f>
        <v>2628477</v>
      </c>
      <c r="BT51" s="250">
        <f>'Children in Poverty'!BS51*BR51</f>
        <v>559865.60100000002</v>
      </c>
      <c r="BU51" s="319">
        <f t="shared" si="14"/>
        <v>0.23300000000000001</v>
      </c>
      <c r="BV51" s="204">
        <f>+'[1]Under 5'!AJ49+'[1]5 through 17'!AJ49</f>
        <v>2722589</v>
      </c>
      <c r="BW51" s="248">
        <f>'Children in Poverty'!BU51*BV51</f>
        <v>634363.23700000008</v>
      </c>
      <c r="BX51" s="335">
        <f t="shared" si="6"/>
        <v>98378.24399999989</v>
      </c>
      <c r="BY51" s="335">
        <f t="shared" si="15"/>
        <v>2341.4390000001295</v>
      </c>
      <c r="BZ51" s="335">
        <f t="shared" si="7"/>
        <v>-74497.636000000057</v>
      </c>
      <c r="CA51" s="338">
        <f t="shared" si="44"/>
        <v>-44306.015000000014</v>
      </c>
      <c r="CB51" s="338">
        <f t="shared" si="45"/>
        <v>-6585.9579999998678</v>
      </c>
    </row>
    <row r="52" spans="1:80" x14ac:dyDescent="0.2">
      <c r="A52" s="92" t="s">
        <v>43</v>
      </c>
      <c r="B52" s="171">
        <v>20.399999999999999</v>
      </c>
      <c r="C52" s="184">
        <v>20</v>
      </c>
      <c r="D52" s="171">
        <v>19.75</v>
      </c>
      <c r="E52" s="171">
        <v>19.5</v>
      </c>
      <c r="F52" s="171">
        <v>19.25</v>
      </c>
      <c r="G52" s="171">
        <v>19</v>
      </c>
      <c r="H52" s="171">
        <v>19.5</v>
      </c>
      <c r="I52" s="171">
        <v>20</v>
      </c>
      <c r="J52" s="171">
        <v>19</v>
      </c>
      <c r="K52" s="171">
        <v>19</v>
      </c>
      <c r="L52" s="171">
        <v>18</v>
      </c>
      <c r="M52" s="171">
        <v>14</v>
      </c>
      <c r="N52" s="183">
        <v>17.2</v>
      </c>
      <c r="O52" s="184">
        <v>14</v>
      </c>
      <c r="P52" s="171">
        <v>14</v>
      </c>
      <c r="Q52" s="184">
        <v>11.8</v>
      </c>
      <c r="R52" s="171">
        <v>13.7</v>
      </c>
      <c r="S52" s="171">
        <v>15.7</v>
      </c>
      <c r="T52" s="184">
        <v>14.8</v>
      </c>
      <c r="U52" s="171">
        <v>12.1</v>
      </c>
      <c r="V52" s="171">
        <v>17.5</v>
      </c>
      <c r="W52" s="184">
        <v>16.2</v>
      </c>
      <c r="X52" s="171">
        <v>18.2</v>
      </c>
      <c r="Y52" s="171">
        <v>20.2</v>
      </c>
      <c r="Z52" s="184">
        <v>14.9</v>
      </c>
      <c r="AA52" s="171">
        <v>16.8</v>
      </c>
      <c r="AB52" s="171">
        <v>18.7</v>
      </c>
      <c r="AC52" s="184">
        <v>15.2</v>
      </c>
      <c r="AD52" s="171">
        <v>16.8</v>
      </c>
      <c r="AE52" s="171">
        <v>18.399999999999999</v>
      </c>
      <c r="AF52" s="184">
        <v>15.500000000000002</v>
      </c>
      <c r="AG52" s="171">
        <v>17.600000000000001</v>
      </c>
      <c r="AH52" s="171">
        <v>19.700000000000003</v>
      </c>
      <c r="AI52" s="184">
        <v>17.600000000000001</v>
      </c>
      <c r="AJ52" s="171">
        <v>18.5</v>
      </c>
      <c r="AK52" s="171">
        <v>19.399999999999999</v>
      </c>
      <c r="AL52" s="184">
        <v>16.2</v>
      </c>
      <c r="AM52" s="171">
        <v>18.2</v>
      </c>
      <c r="AN52" s="171">
        <v>20.2</v>
      </c>
      <c r="AO52" s="184">
        <v>16.399999999999999</v>
      </c>
      <c r="AP52" s="171">
        <v>18.2</v>
      </c>
      <c r="AQ52" s="171">
        <v>20</v>
      </c>
      <c r="AR52" s="228">
        <v>16.100000000000001</v>
      </c>
      <c r="AS52" s="238">
        <v>17.5</v>
      </c>
      <c r="AT52" s="229">
        <v>18.899999999999999</v>
      </c>
      <c r="AU52" s="275">
        <f t="shared" si="39"/>
        <v>18</v>
      </c>
      <c r="AV52" s="238">
        <v>18.600000000000001</v>
      </c>
      <c r="AW52" s="279">
        <f t="shared" si="40"/>
        <v>18</v>
      </c>
      <c r="AX52" s="275">
        <v>16.5</v>
      </c>
      <c r="AY52" s="238">
        <v>18</v>
      </c>
      <c r="AZ52" s="308">
        <v>19.5</v>
      </c>
      <c r="BA52" s="229">
        <v>16.399999999999999</v>
      </c>
      <c r="BB52" s="229">
        <v>18.099999999999998</v>
      </c>
      <c r="BC52" s="229">
        <v>19.799999999999997</v>
      </c>
      <c r="BD52" s="106">
        <f t="shared" si="42"/>
        <v>0.18600000000000003</v>
      </c>
      <c r="BE52" s="204">
        <f>+'[1]Under 5'!AM50+'[1]5 through 17'!AM61</f>
        <v>219312</v>
      </c>
      <c r="BF52" s="158">
        <f>'Children in Poverty'!BE52*BD52</f>
        <v>40792.032000000007</v>
      </c>
      <c r="BG52" s="106">
        <f t="shared" si="43"/>
        <v>0.17600000000000002</v>
      </c>
      <c r="BH52" s="204">
        <f>+'[1]Under 5'!AH50+'[1]5 through 17'!AH50</f>
        <v>198958</v>
      </c>
      <c r="BI52" s="248">
        <f>'Children in Poverty'!BH52*BG52</f>
        <v>35016.608</v>
      </c>
      <c r="BK52" s="106">
        <f t="shared" si="41"/>
        <v>0.18</v>
      </c>
      <c r="BL52" s="206">
        <f>+'[1]Under 5'!AN50+'[1]5 through 17'!AN50</f>
        <v>210407</v>
      </c>
      <c r="BM52" s="248">
        <f>'Children in Poverty'!BL52*BK52</f>
        <v>37873.26</v>
      </c>
      <c r="BN52" s="106">
        <f t="shared" si="38"/>
        <v>0.185</v>
      </c>
      <c r="BO52" s="204">
        <f>+'[1]Under 5'!AI50+'[1]5 through 17'!AI50</f>
        <v>199783</v>
      </c>
      <c r="BP52" s="248">
        <f>'Children in Poverty'!BO52*BN52</f>
        <v>36959.854999999996</v>
      </c>
      <c r="BR52" s="103">
        <f t="shared" si="13"/>
        <v>0.18099999999999997</v>
      </c>
      <c r="BS52" s="204">
        <f>+'[1]Under 5'!AO50+'[1]5 through 17'!AO50</f>
        <v>211324</v>
      </c>
      <c r="BT52" s="250">
        <f>'Children in Poverty'!BS52*BR52</f>
        <v>38249.643999999993</v>
      </c>
      <c r="BU52" s="319">
        <f t="shared" si="14"/>
        <v>0.182</v>
      </c>
      <c r="BV52" s="204">
        <f>+'[1]Under 5'!AJ50+'[1]5 through 17'!AJ50</f>
        <v>203145</v>
      </c>
      <c r="BW52" s="248">
        <f>'Children in Poverty'!BU52*BV52</f>
        <v>36972.39</v>
      </c>
      <c r="BX52" s="335">
        <f t="shared" si="6"/>
        <v>5775.4240000000063</v>
      </c>
      <c r="BY52" s="335">
        <f t="shared" si="15"/>
        <v>913.40500000000611</v>
      </c>
      <c r="BZ52" s="335">
        <f t="shared" si="7"/>
        <v>1277.2539999999935</v>
      </c>
      <c r="CA52" s="338">
        <f t="shared" si="44"/>
        <v>376.38399999999092</v>
      </c>
      <c r="CB52" s="338">
        <f t="shared" si="45"/>
        <v>-2918.7720000000045</v>
      </c>
    </row>
    <row r="53" spans="1:80" x14ac:dyDescent="0.2">
      <c r="A53" s="97" t="s">
        <v>51</v>
      </c>
      <c r="B53" s="172">
        <v>14.9</v>
      </c>
      <c r="C53" s="192">
        <v>15</v>
      </c>
      <c r="D53" s="172">
        <v>15.25</v>
      </c>
      <c r="E53" s="172">
        <v>15.5</v>
      </c>
      <c r="F53" s="172">
        <v>15.75</v>
      </c>
      <c r="G53" s="172">
        <v>16</v>
      </c>
      <c r="H53" s="172">
        <v>15</v>
      </c>
      <c r="I53" s="172">
        <v>14</v>
      </c>
      <c r="J53" s="172">
        <v>12</v>
      </c>
      <c r="K53" s="172">
        <v>14</v>
      </c>
      <c r="L53" s="172">
        <v>14</v>
      </c>
      <c r="M53" s="172">
        <v>12</v>
      </c>
      <c r="N53" s="193">
        <v>11.2</v>
      </c>
      <c r="O53" s="192">
        <v>14</v>
      </c>
      <c r="P53" s="172">
        <v>14</v>
      </c>
      <c r="Q53" s="192">
        <v>12.4</v>
      </c>
      <c r="R53" s="172">
        <v>14.4</v>
      </c>
      <c r="S53" s="172">
        <v>16.5</v>
      </c>
      <c r="T53" s="192">
        <v>14</v>
      </c>
      <c r="U53" s="172">
        <v>12.8</v>
      </c>
      <c r="V53" s="172">
        <v>15.2</v>
      </c>
      <c r="W53" s="192">
        <v>13.2</v>
      </c>
      <c r="X53" s="172">
        <v>13.9</v>
      </c>
      <c r="Y53" s="172">
        <v>14.6</v>
      </c>
      <c r="Z53" s="192">
        <v>14.1</v>
      </c>
      <c r="AA53" s="172">
        <v>14.9</v>
      </c>
      <c r="AB53" s="172">
        <v>15.7</v>
      </c>
      <c r="AC53" s="192">
        <v>13.7</v>
      </c>
      <c r="AD53" s="172">
        <v>14.4</v>
      </c>
      <c r="AE53" s="172">
        <v>15.1</v>
      </c>
      <c r="AF53" s="192">
        <v>12.600000000000001</v>
      </c>
      <c r="AG53" s="172">
        <v>13.3</v>
      </c>
      <c r="AH53" s="172">
        <v>14</v>
      </c>
      <c r="AI53" s="192">
        <v>15.799999999999999</v>
      </c>
      <c r="AJ53" s="172">
        <v>16.7</v>
      </c>
      <c r="AK53" s="172">
        <v>17.599999999999998</v>
      </c>
      <c r="AL53" s="192">
        <v>18.3</v>
      </c>
      <c r="AM53" s="172">
        <v>19.100000000000001</v>
      </c>
      <c r="AN53" s="172">
        <v>19.900000000000002</v>
      </c>
      <c r="AO53" s="192">
        <v>17.399999999999999</v>
      </c>
      <c r="AP53" s="172">
        <v>18.2</v>
      </c>
      <c r="AQ53" s="172">
        <v>19</v>
      </c>
      <c r="AR53" s="230">
        <v>17.5</v>
      </c>
      <c r="AS53" s="239">
        <v>18.2</v>
      </c>
      <c r="AT53" s="231">
        <v>18.899999999999999</v>
      </c>
      <c r="AU53" s="277">
        <f t="shared" si="39"/>
        <v>17.799999999999997</v>
      </c>
      <c r="AV53" s="239">
        <v>18.399999999999999</v>
      </c>
      <c r="AW53" s="278">
        <f t="shared" si="40"/>
        <v>17.799999999999997</v>
      </c>
      <c r="AX53" s="277">
        <v>17.7</v>
      </c>
      <c r="AY53" s="239">
        <v>18.399999999999999</v>
      </c>
      <c r="AZ53" s="278">
        <v>19.099999999999998</v>
      </c>
      <c r="BA53" s="294">
        <v>15.600000000000001</v>
      </c>
      <c r="BB53" s="294">
        <v>16.400000000000002</v>
      </c>
      <c r="BC53" s="294">
        <v>17.200000000000003</v>
      </c>
      <c r="BD53" s="243">
        <f t="shared" si="42"/>
        <v>0.184</v>
      </c>
      <c r="BE53" s="208">
        <f>+'[1]Under 5'!AM51+'[1]5 through 17'!AM62</f>
        <v>436554</v>
      </c>
      <c r="BF53" s="162">
        <f>'Children in Poverty'!BE53*BD53</f>
        <v>80325.936000000002</v>
      </c>
      <c r="BG53" s="243">
        <f t="shared" si="43"/>
        <v>0.13300000000000001</v>
      </c>
      <c r="BH53" s="208">
        <f>+'[1]Under 5'!AH51+'[1]5 through 17'!AH51</f>
        <v>1344680</v>
      </c>
      <c r="BI53" s="252">
        <f>'Children in Poverty'!BH53*BG53</f>
        <v>178842.44</v>
      </c>
      <c r="BK53" s="243">
        <f>AY53/100</f>
        <v>0.184</v>
      </c>
      <c r="BL53" s="206">
        <f>+'[1]Under 5'!AN51+'[1]5 through 17'!AN51</f>
        <v>1300189</v>
      </c>
      <c r="BM53" s="248">
        <f>'Children in Poverty'!BL53*BK53</f>
        <v>239234.77599999998</v>
      </c>
      <c r="BN53" s="106">
        <v>0.122</v>
      </c>
      <c r="BO53" s="204">
        <f>+'[1]Under 5'!AI51+'[1]5 through 17'!AI51</f>
        <v>1341267</v>
      </c>
      <c r="BP53" s="248">
        <f>'Children in Poverty'!BO53*BN53</f>
        <v>163634.57399999999</v>
      </c>
      <c r="BR53" s="103">
        <f t="shared" si="13"/>
        <v>0.16400000000000003</v>
      </c>
      <c r="BS53" s="204">
        <f>+'[1]Under 5'!AO51+'[1]5 through 17'!AO51</f>
        <v>1294626</v>
      </c>
      <c r="BT53" s="250">
        <f>'Children in Poverty'!BS53*BR53</f>
        <v>212318.66400000005</v>
      </c>
      <c r="BU53" s="319">
        <f t="shared" si="14"/>
        <v>0.191</v>
      </c>
      <c r="BV53" s="204">
        <f>+'[1]Under 5'!AJ51+'[1]5 through 17'!AJ51</f>
        <v>1336094</v>
      </c>
      <c r="BW53" s="252">
        <f>'Children in Poverty'!BU53*BV53</f>
        <v>255193.954</v>
      </c>
      <c r="BX53" s="335">
        <f t="shared" si="6"/>
        <v>-98516.504000000001</v>
      </c>
      <c r="BY53" s="335">
        <f t="shared" si="15"/>
        <v>75600.20199999999</v>
      </c>
      <c r="BZ53" s="335">
        <f t="shared" si="7"/>
        <v>-42875.28999999995</v>
      </c>
      <c r="CA53" s="338">
        <f t="shared" si="44"/>
        <v>-26916.111999999936</v>
      </c>
      <c r="CB53" s="338">
        <f t="shared" si="45"/>
        <v>158908.83999999997</v>
      </c>
    </row>
    <row r="54" spans="1:80" x14ac:dyDescent="0.2">
      <c r="A54" s="92" t="s">
        <v>9</v>
      </c>
      <c r="B54" s="171">
        <v>10.7</v>
      </c>
      <c r="C54" s="184">
        <v>11</v>
      </c>
      <c r="D54" s="171">
        <v>12.5</v>
      </c>
      <c r="E54" s="171">
        <v>14</v>
      </c>
      <c r="F54" s="171">
        <v>15.5</v>
      </c>
      <c r="G54" s="171">
        <v>17</v>
      </c>
      <c r="H54" s="171">
        <v>15.5</v>
      </c>
      <c r="I54" s="171">
        <v>14</v>
      </c>
      <c r="J54" s="171">
        <v>14</v>
      </c>
      <c r="K54" s="171">
        <v>15</v>
      </c>
      <c r="L54" s="171">
        <v>13</v>
      </c>
      <c r="M54" s="171">
        <v>11</v>
      </c>
      <c r="N54" s="183">
        <v>10.4</v>
      </c>
      <c r="O54" s="184">
        <v>10</v>
      </c>
      <c r="P54" s="171">
        <v>10</v>
      </c>
      <c r="Q54" s="184">
        <v>9.4</v>
      </c>
      <c r="R54" s="171">
        <v>11</v>
      </c>
      <c r="S54" s="171">
        <v>12.6</v>
      </c>
      <c r="T54" s="184">
        <v>10.5</v>
      </c>
      <c r="U54" s="171">
        <v>8.9</v>
      </c>
      <c r="V54" s="171">
        <v>12.1</v>
      </c>
      <c r="W54" s="184">
        <v>10.5</v>
      </c>
      <c r="X54" s="171">
        <v>11.6</v>
      </c>
      <c r="Y54" s="171">
        <v>12.7</v>
      </c>
      <c r="Z54" s="184">
        <v>10.1</v>
      </c>
      <c r="AA54" s="171">
        <v>11</v>
      </c>
      <c r="AB54" s="171">
        <v>11.9</v>
      </c>
      <c r="AC54" s="184">
        <v>10.199999999999999</v>
      </c>
      <c r="AD54" s="171">
        <v>11.1</v>
      </c>
      <c r="AE54" s="171">
        <v>12</v>
      </c>
      <c r="AF54" s="184">
        <v>11.5</v>
      </c>
      <c r="AG54" s="171">
        <v>12.5</v>
      </c>
      <c r="AH54" s="171">
        <v>13.5</v>
      </c>
      <c r="AI54" s="184">
        <v>11.2</v>
      </c>
      <c r="AJ54" s="171">
        <v>12.1</v>
      </c>
      <c r="AK54" s="171">
        <v>13</v>
      </c>
      <c r="AL54" s="184">
        <v>11.9</v>
      </c>
      <c r="AM54" s="171">
        <v>12.8</v>
      </c>
      <c r="AN54" s="171">
        <v>13.700000000000001</v>
      </c>
      <c r="AO54" s="184">
        <v>13.8</v>
      </c>
      <c r="AP54" s="171">
        <v>14.9</v>
      </c>
      <c r="AQ54" s="171">
        <v>16</v>
      </c>
      <c r="AR54" s="228">
        <v>13.9</v>
      </c>
      <c r="AS54" s="238">
        <v>14.8</v>
      </c>
      <c r="AT54" s="229">
        <v>15.700000000000001</v>
      </c>
      <c r="AU54" s="275">
        <f>+AV54-0.9</f>
        <v>13.6</v>
      </c>
      <c r="AV54" s="238">
        <v>14.5</v>
      </c>
      <c r="AW54" s="279">
        <f>+AV54+0.9</f>
        <v>15.4</v>
      </c>
      <c r="AX54" s="275">
        <v>13.799999999999999</v>
      </c>
      <c r="AY54" s="238">
        <v>14.899999999999999</v>
      </c>
      <c r="AZ54" s="308">
        <v>15.999999999999998</v>
      </c>
      <c r="BA54" s="229">
        <v>13.399999999999999</v>
      </c>
      <c r="BB54" s="229">
        <v>14.499999999999998</v>
      </c>
      <c r="BC54" s="229">
        <v>15.599999999999998</v>
      </c>
      <c r="BD54" s="106">
        <f t="shared" si="42"/>
        <v>0.14499999999999999</v>
      </c>
      <c r="BE54" s="204">
        <f>+'[1]Under 5'!AM54+'[1]5 through 17'!AM54</f>
        <v>785566</v>
      </c>
      <c r="BF54" s="158">
        <f>'Children in Poverty'!BE54*BD54</f>
        <v>113907.06999999999</v>
      </c>
      <c r="BG54" s="106">
        <f t="shared" si="43"/>
        <v>0.125</v>
      </c>
      <c r="BH54" s="204">
        <f>+'[1]Under 5'!AH54+'[1]5 through 17'!AH54</f>
        <v>827029</v>
      </c>
      <c r="BI54" s="248">
        <f>'Children in Poverty'!BH54*BG54</f>
        <v>103378.625</v>
      </c>
      <c r="BK54" s="106">
        <f>AY54/100</f>
        <v>0.14899999999999999</v>
      </c>
      <c r="BL54" s="301">
        <f>+'[1]Under 5'!AN54+'[1]5 through 17'!AN54</f>
        <v>775430</v>
      </c>
      <c r="BM54" s="315">
        <f>'Children in Poverty'!BL54*BK54</f>
        <v>115539.06999999999</v>
      </c>
      <c r="BN54" s="316">
        <v>0.122</v>
      </c>
      <c r="BO54" s="300">
        <f>+'[1]Under 5'!AI54+'[1]5 through 17'!AI54</f>
        <v>821157</v>
      </c>
      <c r="BP54" s="315">
        <f>'Children in Poverty'!BO54*BN54</f>
        <v>100181.15399999999</v>
      </c>
      <c r="BR54" s="102">
        <f t="shared" si="13"/>
        <v>0.14499999999999999</v>
      </c>
      <c r="BS54" s="300">
        <f>+'[1]Under 5'!AO54+'[1]5 through 17'!AO54</f>
        <v>764059</v>
      </c>
      <c r="BT54" s="322">
        <f>'Children in Poverty'!BS54*BR54</f>
        <v>110788.55499999999</v>
      </c>
      <c r="BU54" s="318">
        <f t="shared" si="14"/>
        <v>0.128</v>
      </c>
      <c r="BV54" s="300">
        <f>+'[1]Under 5'!AJ54+'[1]5 through 17'!AJ54</f>
        <v>814187</v>
      </c>
      <c r="BW54" s="248">
        <f>'Children in Poverty'!BU54*BV54</f>
        <v>104215.936</v>
      </c>
      <c r="BX54" s="335">
        <f t="shared" si="6"/>
        <v>10528.444999999992</v>
      </c>
      <c r="BY54" s="335">
        <f t="shared" si="15"/>
        <v>15357.915999999997</v>
      </c>
      <c r="BZ54" s="335">
        <f t="shared" si="7"/>
        <v>6572.6189999999915</v>
      </c>
      <c r="CA54" s="338">
        <f t="shared" si="44"/>
        <v>-4750.5149999999994</v>
      </c>
      <c r="CB54" s="338">
        <f t="shared" si="45"/>
        <v>1632</v>
      </c>
    </row>
    <row r="55" spans="1:80" x14ac:dyDescent="0.2">
      <c r="A55" s="92" t="s">
        <v>21</v>
      </c>
      <c r="B55" s="171">
        <v>13.8</v>
      </c>
      <c r="C55" s="184">
        <v>16</v>
      </c>
      <c r="D55" s="171">
        <v>16.75</v>
      </c>
      <c r="E55" s="171">
        <v>17.5</v>
      </c>
      <c r="F55" s="171">
        <v>18.25</v>
      </c>
      <c r="G55" s="171">
        <v>19</v>
      </c>
      <c r="H55" s="171">
        <v>17.5</v>
      </c>
      <c r="I55" s="171">
        <v>16</v>
      </c>
      <c r="J55" s="171">
        <v>17</v>
      </c>
      <c r="K55" s="171">
        <v>15</v>
      </c>
      <c r="L55" s="171">
        <v>14</v>
      </c>
      <c r="M55" s="171">
        <v>12</v>
      </c>
      <c r="N55" s="183">
        <v>13.7</v>
      </c>
      <c r="O55" s="184">
        <v>11</v>
      </c>
      <c r="P55" s="171">
        <v>16</v>
      </c>
      <c r="Q55" s="184">
        <v>11.5</v>
      </c>
      <c r="R55" s="171">
        <v>13.3</v>
      </c>
      <c r="S55" s="171">
        <v>15.1</v>
      </c>
      <c r="T55" s="184">
        <v>17.100000000000001</v>
      </c>
      <c r="U55" s="171">
        <v>14.5</v>
      </c>
      <c r="V55" s="171">
        <v>19.7</v>
      </c>
      <c r="W55" s="184">
        <v>16</v>
      </c>
      <c r="X55" s="171">
        <v>17.5</v>
      </c>
      <c r="Y55" s="171">
        <v>19</v>
      </c>
      <c r="Z55" s="184">
        <v>16</v>
      </c>
      <c r="AA55" s="171">
        <v>17.600000000000001</v>
      </c>
      <c r="AB55" s="171">
        <v>19.2</v>
      </c>
      <c r="AC55" s="184">
        <v>14</v>
      </c>
      <c r="AD55" s="171">
        <v>15.4</v>
      </c>
      <c r="AE55" s="171">
        <v>16.8</v>
      </c>
      <c r="AF55" s="184">
        <v>14.200000000000001</v>
      </c>
      <c r="AG55" s="171">
        <v>15.8</v>
      </c>
      <c r="AH55" s="171">
        <v>17.400000000000002</v>
      </c>
      <c r="AI55" s="184">
        <v>16.200000000000003</v>
      </c>
      <c r="AJ55" s="171">
        <v>17.100000000000001</v>
      </c>
      <c r="AK55" s="171">
        <v>18</v>
      </c>
      <c r="AL55" s="184">
        <v>16.3</v>
      </c>
      <c r="AM55" s="171">
        <v>17.8</v>
      </c>
      <c r="AN55" s="171">
        <v>19.3</v>
      </c>
      <c r="AO55" s="184">
        <v>17.400000000000002</v>
      </c>
      <c r="AP55" s="171">
        <v>18.8</v>
      </c>
      <c r="AQ55" s="171">
        <v>20.2</v>
      </c>
      <c r="AR55" s="228">
        <v>19.099999999999998</v>
      </c>
      <c r="AS55" s="238">
        <v>20.9</v>
      </c>
      <c r="AT55" s="229">
        <v>22.7</v>
      </c>
      <c r="AU55" s="275">
        <f t="shared" ref="AU55:AU63" si="46">+AV55-0.9</f>
        <v>16.8</v>
      </c>
      <c r="AV55" s="238">
        <v>17.7</v>
      </c>
      <c r="AW55" s="279">
        <f t="shared" ref="AW55:AW63" si="47">+AV55+0.9</f>
        <v>18.599999999999998</v>
      </c>
      <c r="AX55" s="275">
        <v>17.3</v>
      </c>
      <c r="AY55" s="238">
        <v>19.100000000000001</v>
      </c>
      <c r="AZ55" s="308">
        <v>20.900000000000002</v>
      </c>
      <c r="BA55" s="229">
        <v>15.499999999999998</v>
      </c>
      <c r="BB55" s="229">
        <v>17.399999999999999</v>
      </c>
      <c r="BC55" s="229">
        <v>19.299999999999997</v>
      </c>
      <c r="BD55" s="106">
        <f t="shared" si="42"/>
        <v>0.17699999999999999</v>
      </c>
      <c r="BE55" s="204">
        <f>+'[1]Under 5'!AM55+'[1]5 through 17'!AM55</f>
        <v>261276</v>
      </c>
      <c r="BF55" s="158">
        <f>'Children in Poverty'!BE55*BD55</f>
        <v>46245.851999999999</v>
      </c>
      <c r="BG55" s="106">
        <f t="shared" si="43"/>
        <v>0.158</v>
      </c>
      <c r="BH55" s="204">
        <f>+'[1]Under 5'!AH55+'[1]5 through 17'!AH55</f>
        <v>281714</v>
      </c>
      <c r="BI55" s="248">
        <f>'Children in Poverty'!BH55*BG55</f>
        <v>44510.811999999998</v>
      </c>
      <c r="BK55" s="106">
        <f>AY55/100</f>
        <v>0.191</v>
      </c>
      <c r="BL55" s="206">
        <f>+'[1]Under 5'!AN55+'[1]5 through 17'!AN55</f>
        <v>258977</v>
      </c>
      <c r="BM55" s="248">
        <f>'Children in Poverty'!BL55*BK55</f>
        <v>49464.607000000004</v>
      </c>
      <c r="BN55" s="106">
        <f t="shared" ref="BN55:BN61" si="48">AJ55/100</f>
        <v>0.17100000000000001</v>
      </c>
      <c r="BO55" s="204">
        <f>+'[1]Under 5'!AI55+'[1]5 through 17'!AI55</f>
        <v>277731</v>
      </c>
      <c r="BP55" s="248">
        <f>'Children in Poverty'!BO55*BN55</f>
        <v>47492.001000000004</v>
      </c>
      <c r="BR55" s="103">
        <f t="shared" si="13"/>
        <v>0.17399999999999999</v>
      </c>
      <c r="BS55" s="204">
        <f>+'[1]Under 5'!AO55+'[1]5 through 17'!AO55</f>
        <v>256380</v>
      </c>
      <c r="BT55" s="250">
        <f>'Children in Poverty'!BS55*BR55</f>
        <v>44610.119999999995</v>
      </c>
      <c r="BU55" s="319">
        <f t="shared" si="14"/>
        <v>0.17800000000000002</v>
      </c>
      <c r="BV55" s="204">
        <f>+'[1]Under 5'!AJ55+'[1]5 through 17'!AJ55</f>
        <v>273061</v>
      </c>
      <c r="BW55" s="248">
        <f>'Children in Poverty'!BU55*BV55</f>
        <v>48604.858000000007</v>
      </c>
      <c r="BX55" s="335">
        <f t="shared" si="6"/>
        <v>1735.0400000000009</v>
      </c>
      <c r="BY55" s="335">
        <f t="shared" si="15"/>
        <v>1972.6059999999998</v>
      </c>
      <c r="BZ55" s="335">
        <f t="shared" si="7"/>
        <v>-3994.7380000000121</v>
      </c>
      <c r="CA55" s="338">
        <f t="shared" si="44"/>
        <v>-4854.4870000000083</v>
      </c>
      <c r="CB55" s="338">
        <f t="shared" si="45"/>
        <v>3218.7550000000047</v>
      </c>
    </row>
    <row r="56" spans="1:80" x14ac:dyDescent="0.2">
      <c r="A56" s="92" t="s">
        <v>23</v>
      </c>
      <c r="B56" s="171">
        <v>13.2</v>
      </c>
      <c r="C56" s="184">
        <v>14</v>
      </c>
      <c r="D56" s="171">
        <v>15.25</v>
      </c>
      <c r="E56" s="171">
        <v>16.5</v>
      </c>
      <c r="F56" s="171">
        <v>17.75</v>
      </c>
      <c r="G56" s="171">
        <v>19</v>
      </c>
      <c r="H56" s="171">
        <v>17</v>
      </c>
      <c r="I56" s="171">
        <v>15</v>
      </c>
      <c r="J56" s="171">
        <v>15</v>
      </c>
      <c r="K56" s="171">
        <v>17</v>
      </c>
      <c r="L56" s="171">
        <v>14</v>
      </c>
      <c r="M56" s="171">
        <v>14</v>
      </c>
      <c r="N56" s="183">
        <v>12</v>
      </c>
      <c r="O56" s="184">
        <v>12</v>
      </c>
      <c r="P56" s="171">
        <v>12</v>
      </c>
      <c r="Q56" s="184">
        <v>11.1</v>
      </c>
      <c r="R56" s="171">
        <v>12.3</v>
      </c>
      <c r="S56" s="171">
        <v>13.4</v>
      </c>
      <c r="T56" s="184">
        <v>12.5</v>
      </c>
      <c r="U56" s="171">
        <v>11.3</v>
      </c>
      <c r="V56" s="171">
        <v>13.7</v>
      </c>
      <c r="W56" s="184">
        <v>12.9</v>
      </c>
      <c r="X56" s="171">
        <v>13.6</v>
      </c>
      <c r="Y56" s="171">
        <v>14.3</v>
      </c>
      <c r="Z56" s="184">
        <v>11.8</v>
      </c>
      <c r="AA56" s="171">
        <v>12.4</v>
      </c>
      <c r="AB56" s="171">
        <v>13</v>
      </c>
      <c r="AC56" s="184">
        <v>12.2</v>
      </c>
      <c r="AD56" s="171">
        <v>12.9</v>
      </c>
      <c r="AE56" s="171">
        <v>13.6</v>
      </c>
      <c r="AF56" s="184">
        <v>11.4</v>
      </c>
      <c r="AG56" s="171">
        <v>12</v>
      </c>
      <c r="AH56" s="171">
        <v>12.6</v>
      </c>
      <c r="AI56" s="184">
        <v>12.2</v>
      </c>
      <c r="AJ56" s="171">
        <v>13.1</v>
      </c>
      <c r="AK56" s="171">
        <v>14</v>
      </c>
      <c r="AL56" s="184">
        <v>13.600000000000001</v>
      </c>
      <c r="AM56" s="171">
        <v>14.3</v>
      </c>
      <c r="AN56" s="171">
        <v>15</v>
      </c>
      <c r="AO56" s="184">
        <v>14.399999999999999</v>
      </c>
      <c r="AP56" s="171">
        <v>15.2</v>
      </c>
      <c r="AQ56" s="171">
        <v>16</v>
      </c>
      <c r="AR56" s="228">
        <v>14.8</v>
      </c>
      <c r="AS56" s="238">
        <v>15.4</v>
      </c>
      <c r="AT56" s="229">
        <v>16</v>
      </c>
      <c r="AU56" s="275">
        <f t="shared" si="46"/>
        <v>15.4</v>
      </c>
      <c r="AV56" s="238">
        <v>16.3</v>
      </c>
      <c r="AW56" s="279">
        <f t="shared" si="47"/>
        <v>17.2</v>
      </c>
      <c r="AX56" s="275">
        <v>14.399999999999999</v>
      </c>
      <c r="AY56" s="238">
        <v>15.2</v>
      </c>
      <c r="AZ56" s="308">
        <v>16</v>
      </c>
      <c r="BA56" s="229">
        <v>14.1</v>
      </c>
      <c r="BB56" s="229">
        <v>14.799999999999999</v>
      </c>
      <c r="BC56" s="229">
        <v>15.499999999999998</v>
      </c>
      <c r="BD56" s="106">
        <f t="shared" si="42"/>
        <v>0.16300000000000001</v>
      </c>
      <c r="BE56" s="204">
        <f>+'[1]Under 5'!AM56+'[1]5 through 17'!AM56</f>
        <v>1393946</v>
      </c>
      <c r="BF56" s="158">
        <f>'Children in Poverty'!BE56*BD56</f>
        <v>227213.198</v>
      </c>
      <c r="BG56" s="106">
        <f t="shared" si="43"/>
        <v>0.12</v>
      </c>
      <c r="BH56" s="204">
        <f>+'[1]Under 5'!AH56+'[1]5 through 17'!AH56</f>
        <v>1429298</v>
      </c>
      <c r="BI56" s="248">
        <f>'Children in Poverty'!BH56*BG56</f>
        <v>171515.75999999998</v>
      </c>
      <c r="BK56" s="106">
        <f t="shared" ref="BK56:BK61" si="49">AY56/100</f>
        <v>0.152</v>
      </c>
      <c r="BL56" s="206">
        <f>+'[1]Under 5'!AN56+'[1]5 through 17'!AN56</f>
        <v>1390468</v>
      </c>
      <c r="BM56" s="248">
        <f>'Children in Poverty'!BL56*BK56</f>
        <v>211351.136</v>
      </c>
      <c r="BN56" s="106">
        <f t="shared" si="48"/>
        <v>0.13100000000000001</v>
      </c>
      <c r="BO56" s="204">
        <f>+'[1]Under 5'!AI56+'[1]5 through 17'!AI56</f>
        <v>1422845</v>
      </c>
      <c r="BP56" s="248">
        <f>'Children in Poverty'!BO56*BN56</f>
        <v>186392.69500000001</v>
      </c>
      <c r="BR56" s="103">
        <f t="shared" si="13"/>
        <v>0.14799999999999999</v>
      </c>
      <c r="BS56" s="204">
        <f>+'[1]Under 5'!AO56+'[1]5 through 17'!AO56</f>
        <v>1387087</v>
      </c>
      <c r="BT56" s="250">
        <f>'Children in Poverty'!BS56*BR56</f>
        <v>205288.87599999999</v>
      </c>
      <c r="BU56" s="319">
        <f t="shared" si="14"/>
        <v>0.14300000000000002</v>
      </c>
      <c r="BV56" s="204">
        <f>+'[1]Under 5'!AJ56+'[1]5 through 17'!AJ56</f>
        <v>1415962</v>
      </c>
      <c r="BW56" s="248">
        <f>'Children in Poverty'!BU56*BV56</f>
        <v>202482.56600000002</v>
      </c>
      <c r="BX56" s="335">
        <f t="shared" si="6"/>
        <v>55697.438000000024</v>
      </c>
      <c r="BY56" s="335">
        <f t="shared" si="15"/>
        <v>24958.440999999992</v>
      </c>
      <c r="BZ56" s="335">
        <f t="shared" si="7"/>
        <v>2806.3099999999686</v>
      </c>
      <c r="CA56" s="338">
        <f t="shared" si="44"/>
        <v>-6062.2600000000093</v>
      </c>
      <c r="CB56" s="338">
        <f t="shared" si="45"/>
        <v>-15862.062000000005</v>
      </c>
    </row>
    <row r="57" spans="1:80" x14ac:dyDescent="0.2">
      <c r="A57" s="92" t="s">
        <v>31</v>
      </c>
      <c r="B57" s="171">
        <v>7.4</v>
      </c>
      <c r="C57" s="184">
        <v>9</v>
      </c>
      <c r="D57" s="171">
        <v>9.75</v>
      </c>
      <c r="E57" s="171">
        <v>10.5</v>
      </c>
      <c r="F57" s="171">
        <v>11.25</v>
      </c>
      <c r="G57" s="171">
        <v>12</v>
      </c>
      <c r="H57" s="171">
        <v>10</v>
      </c>
      <c r="I57" s="171">
        <v>8</v>
      </c>
      <c r="J57" s="171">
        <v>8</v>
      </c>
      <c r="K57" s="171">
        <v>10</v>
      </c>
      <c r="L57" s="171">
        <v>11</v>
      </c>
      <c r="M57" s="171">
        <v>6</v>
      </c>
      <c r="N57" s="183">
        <v>7.8</v>
      </c>
      <c r="O57" s="184">
        <v>7</v>
      </c>
      <c r="P57" s="171">
        <v>8</v>
      </c>
      <c r="Q57" s="184">
        <v>6.6</v>
      </c>
      <c r="R57" s="171">
        <v>8.3000000000000007</v>
      </c>
      <c r="S57" s="171">
        <v>10</v>
      </c>
      <c r="T57" s="184">
        <v>9.6999999999999993</v>
      </c>
      <c r="U57" s="171">
        <v>7.7</v>
      </c>
      <c r="V57" s="171">
        <v>11.7</v>
      </c>
      <c r="W57" s="184">
        <v>8</v>
      </c>
      <c r="X57" s="171">
        <v>9.4</v>
      </c>
      <c r="Y57" s="171">
        <v>10.8</v>
      </c>
      <c r="Z57" s="184">
        <v>8.1999999999999993</v>
      </c>
      <c r="AA57" s="171">
        <v>9.6</v>
      </c>
      <c r="AB57" s="171">
        <v>11</v>
      </c>
      <c r="AC57" s="184">
        <v>7.4</v>
      </c>
      <c r="AD57" s="171">
        <v>8.8000000000000007</v>
      </c>
      <c r="AE57" s="171">
        <v>10.199999999999999</v>
      </c>
      <c r="AF57" s="184">
        <v>7.7</v>
      </c>
      <c r="AG57" s="171">
        <v>9</v>
      </c>
      <c r="AH57" s="171">
        <v>10.3</v>
      </c>
      <c r="AI57" s="184">
        <v>9.9</v>
      </c>
      <c r="AJ57" s="171">
        <v>10.8</v>
      </c>
      <c r="AK57" s="171">
        <v>11.700000000000001</v>
      </c>
      <c r="AL57" s="184">
        <v>8.5</v>
      </c>
      <c r="AM57" s="171">
        <v>10</v>
      </c>
      <c r="AN57" s="171">
        <v>11.5</v>
      </c>
      <c r="AO57" s="184">
        <v>10.4</v>
      </c>
      <c r="AP57" s="171">
        <v>12</v>
      </c>
      <c r="AQ57" s="171">
        <v>13.6</v>
      </c>
      <c r="AR57" s="228">
        <v>13.5</v>
      </c>
      <c r="AS57" s="238">
        <v>15.6</v>
      </c>
      <c r="AT57" s="229">
        <v>17.7</v>
      </c>
      <c r="AU57" s="275">
        <f t="shared" si="46"/>
        <v>9.2999999999999989</v>
      </c>
      <c r="AV57" s="238">
        <v>10.199999999999999</v>
      </c>
      <c r="AW57" s="279">
        <f t="shared" si="47"/>
        <v>11.1</v>
      </c>
      <c r="AX57" s="275">
        <v>11.3</v>
      </c>
      <c r="AY57" s="238">
        <v>13</v>
      </c>
      <c r="AZ57" s="308">
        <v>14.7</v>
      </c>
      <c r="BA57" s="229">
        <v>9.3999999999999986</v>
      </c>
      <c r="BB57" s="229">
        <v>10.7</v>
      </c>
      <c r="BC57" s="229">
        <v>12</v>
      </c>
      <c r="BD57" s="106">
        <f t="shared" si="42"/>
        <v>0.10199999999999999</v>
      </c>
      <c r="BE57" s="204">
        <f>+'[1]Under 5'!AM57+'[1]5 through 17'!AM57</f>
        <v>271122</v>
      </c>
      <c r="BF57" s="158">
        <f>'Children in Poverty'!BE57*BD57</f>
        <v>27654.444</v>
      </c>
      <c r="BG57" s="106">
        <f t="shared" si="43"/>
        <v>0.09</v>
      </c>
      <c r="BH57" s="204">
        <f>+'[1]Under 5'!AH57+'[1]5 through 17'!AH57</f>
        <v>295896</v>
      </c>
      <c r="BI57" s="248">
        <f>'Children in Poverty'!BH57*BG57</f>
        <v>26630.639999999999</v>
      </c>
      <c r="BK57" s="106">
        <f t="shared" si="49"/>
        <v>0.13</v>
      </c>
      <c r="BL57" s="206">
        <f>+'[1]Under 5'!AN57+'[1]5 through 17'!AN57</f>
        <v>267141</v>
      </c>
      <c r="BM57" s="248">
        <f>'Children in Poverty'!BL57*BK57</f>
        <v>34728.33</v>
      </c>
      <c r="BN57" s="106">
        <f t="shared" si="48"/>
        <v>0.10800000000000001</v>
      </c>
      <c r="BO57" s="204">
        <f>+'[1]Under 5'!AI57+'[1]5 through 17'!AI57</f>
        <v>290761</v>
      </c>
      <c r="BP57" s="248">
        <f>'Children in Poverty'!BO57*BN57</f>
        <v>31402.188000000002</v>
      </c>
      <c r="BR57" s="103">
        <f t="shared" si="13"/>
        <v>0.107</v>
      </c>
      <c r="BS57" s="204">
        <f>+'[1]Under 5'!AO57+'[1]5 through 17'!AO57</f>
        <v>263998</v>
      </c>
      <c r="BT57" s="250">
        <f>'Children in Poverty'!BS57*BR57</f>
        <v>28247.786</v>
      </c>
      <c r="BU57" s="319">
        <f t="shared" si="14"/>
        <v>0.1</v>
      </c>
      <c r="BV57" s="204">
        <f>+'[1]Under 5'!AJ57+'[1]5 through 17'!AJ57</f>
        <v>285702</v>
      </c>
      <c r="BW57" s="248">
        <f>'Children in Poverty'!BU57*BV57</f>
        <v>28570.2</v>
      </c>
      <c r="BX57" s="335">
        <f t="shared" si="6"/>
        <v>1023.8040000000001</v>
      </c>
      <c r="BY57" s="335">
        <f t="shared" si="15"/>
        <v>3326.1419999999998</v>
      </c>
      <c r="BZ57" s="335">
        <f t="shared" si="7"/>
        <v>-322.41400000000067</v>
      </c>
      <c r="CA57" s="338">
        <f t="shared" si="44"/>
        <v>-6480.5440000000017</v>
      </c>
      <c r="CB57" s="338">
        <f t="shared" si="45"/>
        <v>7073.8860000000022</v>
      </c>
    </row>
    <row r="58" spans="1:80" x14ac:dyDescent="0.2">
      <c r="A58" s="92" t="s">
        <v>32</v>
      </c>
      <c r="B58" s="171">
        <v>11.3</v>
      </c>
      <c r="C58" s="184">
        <v>13</v>
      </c>
      <c r="D58" s="171">
        <v>13.75</v>
      </c>
      <c r="E58" s="171">
        <v>14.5</v>
      </c>
      <c r="F58" s="171">
        <v>15.25</v>
      </c>
      <c r="G58" s="171">
        <v>16</v>
      </c>
      <c r="H58" s="171">
        <v>14.5</v>
      </c>
      <c r="I58" s="171">
        <v>13</v>
      </c>
      <c r="J58" s="171">
        <v>14</v>
      </c>
      <c r="K58" s="171">
        <v>15</v>
      </c>
      <c r="L58" s="171">
        <v>13</v>
      </c>
      <c r="M58" s="171">
        <v>10</v>
      </c>
      <c r="N58" s="183">
        <v>11.1</v>
      </c>
      <c r="O58" s="184">
        <v>11</v>
      </c>
      <c r="P58" s="171">
        <v>11</v>
      </c>
      <c r="Q58" s="184">
        <v>10.5</v>
      </c>
      <c r="R58" s="171">
        <v>11.7</v>
      </c>
      <c r="S58" s="171">
        <v>13</v>
      </c>
      <c r="T58" s="184">
        <v>11.8</v>
      </c>
      <c r="U58" s="171">
        <v>10.6</v>
      </c>
      <c r="V58" s="171">
        <v>13</v>
      </c>
      <c r="W58" s="184">
        <v>11.1</v>
      </c>
      <c r="X58" s="171">
        <v>11.8</v>
      </c>
      <c r="Y58" s="171">
        <v>12.5</v>
      </c>
      <c r="Z58" s="184">
        <v>11.2</v>
      </c>
      <c r="AA58" s="171">
        <v>11.8</v>
      </c>
      <c r="AB58" s="171">
        <v>12.4</v>
      </c>
      <c r="AC58" s="184">
        <v>11</v>
      </c>
      <c r="AD58" s="171">
        <v>11.6</v>
      </c>
      <c r="AE58" s="171">
        <v>12.2</v>
      </c>
      <c r="AF58" s="184">
        <v>11.9</v>
      </c>
      <c r="AG58" s="171">
        <v>12.5</v>
      </c>
      <c r="AH58" s="171">
        <v>13.1</v>
      </c>
      <c r="AI58" s="184">
        <v>12.6</v>
      </c>
      <c r="AJ58" s="171">
        <v>13.5</v>
      </c>
      <c r="AK58" s="171">
        <v>14.4</v>
      </c>
      <c r="AL58" s="184">
        <v>13.8</v>
      </c>
      <c r="AM58" s="171">
        <v>14.5</v>
      </c>
      <c r="AN58" s="171">
        <v>15.2</v>
      </c>
      <c r="AO58" s="184">
        <v>14</v>
      </c>
      <c r="AP58" s="171">
        <v>14.7</v>
      </c>
      <c r="AQ58" s="171">
        <v>15.399999999999999</v>
      </c>
      <c r="AR58" s="228">
        <v>14.8</v>
      </c>
      <c r="AS58" s="238">
        <v>15.4</v>
      </c>
      <c r="AT58" s="229">
        <v>16</v>
      </c>
      <c r="AU58" s="275">
        <f t="shared" si="46"/>
        <v>15.799999999999999</v>
      </c>
      <c r="AV58" s="238">
        <v>16.7</v>
      </c>
      <c r="AW58" s="279">
        <f t="shared" si="47"/>
        <v>17.599999999999998</v>
      </c>
      <c r="AX58" s="275">
        <v>15.3</v>
      </c>
      <c r="AY58" s="238">
        <v>15.9</v>
      </c>
      <c r="AZ58" s="308">
        <v>16.5</v>
      </c>
      <c r="BA58" s="229">
        <v>14.9</v>
      </c>
      <c r="BB58" s="229">
        <v>15.6</v>
      </c>
      <c r="BC58" s="229">
        <v>16.3</v>
      </c>
      <c r="BD58" s="106">
        <f t="shared" si="42"/>
        <v>0.16699999999999998</v>
      </c>
      <c r="BE58" s="204">
        <f>+'[1]Under 5'!AM58+'[1]5 through 17'!AM58</f>
        <v>2022117</v>
      </c>
      <c r="BF58" s="158">
        <f>'Children in Poverty'!BE58*BD58</f>
        <v>337693.53899999999</v>
      </c>
      <c r="BG58" s="106">
        <f t="shared" si="43"/>
        <v>0.125</v>
      </c>
      <c r="BH58" s="204">
        <f>+'[1]Under 5'!AH58+'[1]5 through 17'!AH58</f>
        <v>2077170</v>
      </c>
      <c r="BI58" s="248">
        <f>'Children in Poverty'!BH58*BG58</f>
        <v>259646.25</v>
      </c>
      <c r="BK58" s="106">
        <f t="shared" si="49"/>
        <v>0.159</v>
      </c>
      <c r="BL58" s="206">
        <f>+'[1]Under 5'!AN58+'[1]5 through 17'!AN58</f>
        <v>2012081</v>
      </c>
      <c r="BM58" s="248">
        <f>'Children in Poverty'!BL58*BK58</f>
        <v>319920.87900000002</v>
      </c>
      <c r="BN58" s="106">
        <f t="shared" si="48"/>
        <v>0.13500000000000001</v>
      </c>
      <c r="BO58" s="204">
        <f>+'[1]Under 5'!AI58+'[1]5 through 17'!AI58</f>
        <v>2069591</v>
      </c>
      <c r="BP58" s="248">
        <f>'Children in Poverty'!BO58*BN58</f>
        <v>279394.78500000003</v>
      </c>
      <c r="BR58" s="103">
        <f t="shared" si="13"/>
        <v>0.156</v>
      </c>
      <c r="BS58" s="204">
        <f>+'[1]Under 5'!AO58+'[1]5 through 17'!AO58</f>
        <v>1998821</v>
      </c>
      <c r="BT58" s="250">
        <f>'Children in Poverty'!BS58*BR58</f>
        <v>311816.076</v>
      </c>
      <c r="BU58" s="319">
        <f t="shared" si="14"/>
        <v>0.14499999999999999</v>
      </c>
      <c r="BV58" s="204">
        <f>+'[1]Under 5'!AJ58+'[1]5 through 17'!AJ58</f>
        <v>2062013</v>
      </c>
      <c r="BW58" s="248">
        <f>'Children in Poverty'!BU58*BV58</f>
        <v>298991.88499999995</v>
      </c>
      <c r="BX58" s="335">
        <f t="shared" si="6"/>
        <v>78047.28899999999</v>
      </c>
      <c r="BY58" s="335">
        <f t="shared" si="15"/>
        <v>40526.093999999983</v>
      </c>
      <c r="BZ58" s="335">
        <f t="shared" si="7"/>
        <v>12824.19100000005</v>
      </c>
      <c r="CA58" s="338">
        <f t="shared" si="44"/>
        <v>-8104.8030000000144</v>
      </c>
      <c r="CB58" s="338">
        <f t="shared" si="45"/>
        <v>-17772.659999999974</v>
      </c>
    </row>
    <row r="59" spans="1:80" x14ac:dyDescent="0.2">
      <c r="A59" s="92" t="s">
        <v>34</v>
      </c>
      <c r="B59" s="171">
        <v>19.100000000000001</v>
      </c>
      <c r="C59" s="184">
        <v>20</v>
      </c>
      <c r="D59" s="171">
        <v>21.75</v>
      </c>
      <c r="E59" s="171">
        <v>23.5</v>
      </c>
      <c r="F59" s="171">
        <v>25.25</v>
      </c>
      <c r="G59" s="171">
        <v>27</v>
      </c>
      <c r="H59" s="171">
        <v>26</v>
      </c>
      <c r="I59" s="171">
        <v>25</v>
      </c>
      <c r="J59" s="171">
        <v>25</v>
      </c>
      <c r="K59" s="171">
        <v>25</v>
      </c>
      <c r="L59" s="171">
        <v>23</v>
      </c>
      <c r="M59" s="171">
        <v>19</v>
      </c>
      <c r="N59" s="183">
        <v>20</v>
      </c>
      <c r="O59" s="184">
        <v>19</v>
      </c>
      <c r="P59" s="171">
        <v>19</v>
      </c>
      <c r="Q59" s="184">
        <v>18.399999999999999</v>
      </c>
      <c r="R59" s="171">
        <v>19.399999999999999</v>
      </c>
      <c r="S59" s="171">
        <v>20.399999999999999</v>
      </c>
      <c r="T59" s="184">
        <v>20.7</v>
      </c>
      <c r="U59" s="171">
        <v>19.8</v>
      </c>
      <c r="V59" s="171">
        <v>21.6</v>
      </c>
      <c r="W59" s="184">
        <v>18.8</v>
      </c>
      <c r="X59" s="171">
        <v>19.399999999999999</v>
      </c>
      <c r="Y59" s="171">
        <v>20</v>
      </c>
      <c r="Z59" s="184">
        <v>19.5</v>
      </c>
      <c r="AA59" s="171">
        <v>20</v>
      </c>
      <c r="AB59" s="171">
        <v>20.5</v>
      </c>
      <c r="AC59" s="184">
        <v>18.899999999999999</v>
      </c>
      <c r="AD59" s="171">
        <v>19.399999999999999</v>
      </c>
      <c r="AE59" s="171">
        <v>19.899999999999999</v>
      </c>
      <c r="AF59" s="184">
        <v>18.700000000000003</v>
      </c>
      <c r="AG59" s="171">
        <v>19.100000000000001</v>
      </c>
      <c r="AH59" s="171">
        <v>19.5</v>
      </c>
      <c r="AI59" s="184">
        <v>19.100000000000001</v>
      </c>
      <c r="AJ59" s="171">
        <v>20</v>
      </c>
      <c r="AK59" s="171">
        <v>20.9</v>
      </c>
      <c r="AL59" s="184">
        <v>20.7</v>
      </c>
      <c r="AM59" s="171">
        <v>21.2</v>
      </c>
      <c r="AN59" s="171">
        <v>21.7</v>
      </c>
      <c r="AO59" s="184">
        <v>22.1</v>
      </c>
      <c r="AP59" s="171">
        <v>22.6</v>
      </c>
      <c r="AQ59" s="171">
        <v>23.1</v>
      </c>
      <c r="AR59" s="228">
        <v>22.400000000000002</v>
      </c>
      <c r="AS59" s="238">
        <v>22.8</v>
      </c>
      <c r="AT59" s="229">
        <v>23.2</v>
      </c>
      <c r="AU59" s="275">
        <f t="shared" si="46"/>
        <v>21.900000000000002</v>
      </c>
      <c r="AV59" s="238">
        <v>22.8</v>
      </c>
      <c r="AW59" s="279">
        <f t="shared" si="47"/>
        <v>23.7</v>
      </c>
      <c r="AX59" s="275">
        <v>22</v>
      </c>
      <c r="AY59" s="238">
        <v>22.6</v>
      </c>
      <c r="AZ59" s="308">
        <v>23.200000000000003</v>
      </c>
      <c r="BA59" s="229">
        <v>21.4</v>
      </c>
      <c r="BB59" s="229">
        <v>22</v>
      </c>
      <c r="BC59" s="229">
        <v>22.6</v>
      </c>
      <c r="BD59" s="106">
        <f t="shared" si="42"/>
        <v>0.22800000000000001</v>
      </c>
      <c r="BE59" s="204">
        <f>+'[1]Under 5'!AM59+'[1]5 through 17'!AM59</f>
        <v>4239976</v>
      </c>
      <c r="BF59" s="158">
        <f>'Children in Poverty'!BE59*BD59</f>
        <v>966714.52800000005</v>
      </c>
      <c r="BG59" s="106">
        <f t="shared" si="43"/>
        <v>0.191</v>
      </c>
      <c r="BH59" s="204">
        <f>+'[1]Under 5'!AH59+'[1]5 through 17'!AH59</f>
        <v>4377432</v>
      </c>
      <c r="BI59" s="248">
        <f>'Children in Poverty'!BH59*BG59</f>
        <v>836089.51199999999</v>
      </c>
      <c r="BK59" s="106">
        <f t="shared" si="49"/>
        <v>0.22600000000000001</v>
      </c>
      <c r="BL59" s="206">
        <f>+'[1]Under 5'!AN59+'[1]5 through 17'!AN59</f>
        <v>4228906</v>
      </c>
      <c r="BM59" s="248">
        <f>'Children in Poverty'!BL59*BK59</f>
        <v>955732.75600000005</v>
      </c>
      <c r="BN59" s="106">
        <f t="shared" si="48"/>
        <v>0.2</v>
      </c>
      <c r="BO59" s="204">
        <f>+'[1]Under 5'!AI59+'[1]5 through 17'!AI59</f>
        <v>4346160</v>
      </c>
      <c r="BP59" s="248">
        <f>'Children in Poverty'!BO59*BN59</f>
        <v>869232</v>
      </c>
      <c r="BR59" s="103">
        <f t="shared" si="13"/>
        <v>0.22</v>
      </c>
      <c r="BS59" s="204">
        <f>+'[1]Under 5'!AO59+'[1]5 through 17'!AO59</f>
        <v>4210817</v>
      </c>
      <c r="BT59" s="250">
        <f>'Children in Poverty'!BS59*BR59</f>
        <v>926379.74</v>
      </c>
      <c r="BU59" s="319">
        <f t="shared" si="14"/>
        <v>0.21199999999999999</v>
      </c>
      <c r="BV59" s="204">
        <f>+'[1]Under 5'!AJ59+'[1]5 through 17'!AJ59</f>
        <v>4318033</v>
      </c>
      <c r="BW59" s="248">
        <f>'Children in Poverty'!BU59*BV59</f>
        <v>915422.99599999993</v>
      </c>
      <c r="BX59" s="335">
        <f t="shared" si="6"/>
        <v>130625.01600000006</v>
      </c>
      <c r="BY59" s="335">
        <f t="shared" si="15"/>
        <v>86500.756000000052</v>
      </c>
      <c r="BZ59" s="335">
        <f t="shared" si="7"/>
        <v>10956.744000000064</v>
      </c>
      <c r="CA59" s="338">
        <f t="shared" si="44"/>
        <v>-29353.016000000061</v>
      </c>
      <c r="CB59" s="338">
        <f t="shared" si="45"/>
        <v>-10981.771999999997</v>
      </c>
    </row>
    <row r="60" spans="1:80" x14ac:dyDescent="0.2">
      <c r="A60" s="92" t="s">
        <v>40</v>
      </c>
      <c r="B60" s="171">
        <v>15.7</v>
      </c>
      <c r="C60" s="184">
        <v>16</v>
      </c>
      <c r="D60" s="171">
        <v>17</v>
      </c>
      <c r="E60" s="171">
        <v>18</v>
      </c>
      <c r="F60" s="171">
        <v>19</v>
      </c>
      <c r="G60" s="171">
        <v>20</v>
      </c>
      <c r="H60" s="171">
        <v>18.5</v>
      </c>
      <c r="I60" s="171">
        <v>17</v>
      </c>
      <c r="J60" s="171">
        <v>17</v>
      </c>
      <c r="K60" s="171">
        <v>17</v>
      </c>
      <c r="L60" s="171">
        <v>17</v>
      </c>
      <c r="M60" s="171">
        <v>15</v>
      </c>
      <c r="N60" s="183">
        <v>14.7</v>
      </c>
      <c r="O60" s="184">
        <v>15</v>
      </c>
      <c r="P60" s="171">
        <v>15</v>
      </c>
      <c r="Q60" s="184">
        <v>14.6</v>
      </c>
      <c r="R60" s="171">
        <v>15.7</v>
      </c>
      <c r="S60" s="171">
        <v>16.8</v>
      </c>
      <c r="T60" s="184">
        <v>16.8</v>
      </c>
      <c r="U60" s="171">
        <v>15.7</v>
      </c>
      <c r="V60" s="171">
        <v>17.899999999999999</v>
      </c>
      <c r="W60" s="184">
        <v>16.2</v>
      </c>
      <c r="X60" s="171">
        <v>16.7</v>
      </c>
      <c r="Y60" s="171">
        <v>17.2</v>
      </c>
      <c r="Z60" s="184">
        <v>16.3</v>
      </c>
      <c r="AA60" s="171">
        <v>16.899999999999999</v>
      </c>
      <c r="AB60" s="171">
        <v>17.5</v>
      </c>
      <c r="AC60" s="184">
        <v>15.7</v>
      </c>
      <c r="AD60" s="171">
        <v>16.3</v>
      </c>
      <c r="AE60" s="171">
        <v>16.899999999999999</v>
      </c>
      <c r="AF60" s="184">
        <v>16.3</v>
      </c>
      <c r="AG60" s="171">
        <v>16.8</v>
      </c>
      <c r="AH60" s="171">
        <v>17.3</v>
      </c>
      <c r="AI60" s="184">
        <v>16.200000000000003</v>
      </c>
      <c r="AJ60" s="171">
        <v>17.100000000000001</v>
      </c>
      <c r="AK60" s="171">
        <v>18</v>
      </c>
      <c r="AL60" s="184">
        <v>18.5</v>
      </c>
      <c r="AM60" s="171">
        <v>19.100000000000001</v>
      </c>
      <c r="AN60" s="171">
        <v>19.700000000000003</v>
      </c>
      <c r="AO60" s="184">
        <v>18.900000000000002</v>
      </c>
      <c r="AP60" s="171">
        <v>19.600000000000001</v>
      </c>
      <c r="AQ60" s="171">
        <v>20.3</v>
      </c>
      <c r="AR60" s="228">
        <v>19.099999999999998</v>
      </c>
      <c r="AS60" s="238">
        <v>19.7</v>
      </c>
      <c r="AT60" s="229">
        <v>20.3</v>
      </c>
      <c r="AU60" s="275">
        <f t="shared" si="46"/>
        <v>18.5</v>
      </c>
      <c r="AV60" s="238">
        <v>19.399999999999999</v>
      </c>
      <c r="AW60" s="279">
        <f t="shared" si="47"/>
        <v>20.299999999999997</v>
      </c>
      <c r="AX60" s="275">
        <v>18.8</v>
      </c>
      <c r="AY60" s="238">
        <v>19.400000000000002</v>
      </c>
      <c r="AZ60" s="308">
        <v>20.000000000000004</v>
      </c>
      <c r="BA60" s="229">
        <v>18.8</v>
      </c>
      <c r="BB60" s="229">
        <v>19.400000000000002</v>
      </c>
      <c r="BC60" s="229">
        <v>20.000000000000004</v>
      </c>
      <c r="BD60" s="106">
        <f t="shared" si="42"/>
        <v>0.19399999999999998</v>
      </c>
      <c r="BE60" s="204">
        <f>+'[1]Under 5'!AM60+'[1]5 through 17'!AM60</f>
        <v>2715645</v>
      </c>
      <c r="BF60" s="158">
        <f>'Children in Poverty'!BE60*BD60</f>
        <v>526835.12999999989</v>
      </c>
      <c r="BG60" s="106">
        <f t="shared" si="43"/>
        <v>0.16800000000000001</v>
      </c>
      <c r="BH60" s="204">
        <f>+'[1]Under 5'!AH60+'[1]5 through 17'!AH60</f>
        <v>2822785</v>
      </c>
      <c r="BI60" s="248">
        <f>'Children in Poverty'!BH60*BG60</f>
        <v>474227.88</v>
      </c>
      <c r="BK60" s="106">
        <f t="shared" si="49"/>
        <v>0.19400000000000003</v>
      </c>
      <c r="BL60" s="206">
        <f>+'[1]Under 5'!AN60+'[1]5 through 17'!AN60</f>
        <v>2700893</v>
      </c>
      <c r="BM60" s="248">
        <f>'Children in Poverty'!BL60*BK60</f>
        <v>523973.24200000009</v>
      </c>
      <c r="BN60" s="106">
        <f t="shared" si="48"/>
        <v>0.17100000000000001</v>
      </c>
      <c r="BO60" s="204">
        <f>+'[1]Under 5'!AI60+'[1]5 through 17'!AI60</f>
        <v>2804867</v>
      </c>
      <c r="BP60" s="248">
        <f>'Children in Poverty'!BO60*BN60</f>
        <v>479632.25700000004</v>
      </c>
      <c r="BR60" s="103">
        <f t="shared" si="13"/>
        <v>0.19400000000000003</v>
      </c>
      <c r="BS60" s="204">
        <f>+'[1]Under 5'!AO60+'[1]5 through 17'!AO60</f>
        <v>2690274</v>
      </c>
      <c r="BT60" s="250">
        <f>'Children in Poverty'!BS60*BR60</f>
        <v>521913.15600000008</v>
      </c>
      <c r="BU60" s="319">
        <f t="shared" si="14"/>
        <v>0.191</v>
      </c>
      <c r="BV60" s="204">
        <f>+'[1]Under 5'!AJ60+'[1]5 through 17'!AJ60</f>
        <v>2785316</v>
      </c>
      <c r="BW60" s="248">
        <f>'Children in Poverty'!BU60*BV60</f>
        <v>531995.35600000003</v>
      </c>
      <c r="BX60" s="335">
        <f t="shared" si="6"/>
        <v>52607.249999999884</v>
      </c>
      <c r="BY60" s="335">
        <f t="shared" si="15"/>
        <v>44340.985000000044</v>
      </c>
      <c r="BZ60" s="335">
        <f t="shared" si="7"/>
        <v>-10082.199999999953</v>
      </c>
      <c r="CA60" s="338">
        <f t="shared" si="44"/>
        <v>-2060.0860000000102</v>
      </c>
      <c r="CB60" s="338">
        <f t="shared" si="45"/>
        <v>-2861.8879999998026</v>
      </c>
    </row>
    <row r="61" spans="1:80" x14ac:dyDescent="0.2">
      <c r="A61" s="92" t="s">
        <v>41</v>
      </c>
      <c r="B61" s="171">
        <v>13.8</v>
      </c>
      <c r="C61" s="184">
        <v>15</v>
      </c>
      <c r="D61" s="171">
        <v>16.5</v>
      </c>
      <c r="E61" s="171">
        <v>18</v>
      </c>
      <c r="F61" s="171">
        <v>19.5</v>
      </c>
      <c r="G61" s="171">
        <v>21</v>
      </c>
      <c r="H61" s="171">
        <v>19</v>
      </c>
      <c r="I61" s="171">
        <v>17</v>
      </c>
      <c r="J61" s="171">
        <v>18</v>
      </c>
      <c r="K61" s="171">
        <v>17</v>
      </c>
      <c r="L61" s="171">
        <v>16</v>
      </c>
      <c r="M61" s="171">
        <v>16</v>
      </c>
      <c r="N61" s="183">
        <v>16.899999999999999</v>
      </c>
      <c r="O61" s="184">
        <v>18</v>
      </c>
      <c r="P61" s="171">
        <v>15</v>
      </c>
      <c r="Q61" s="184">
        <v>14.4</v>
      </c>
      <c r="R61" s="171">
        <v>16.7</v>
      </c>
      <c r="S61" s="171">
        <v>18.899999999999999</v>
      </c>
      <c r="T61" s="184">
        <v>21</v>
      </c>
      <c r="U61" s="171">
        <v>18.399999999999999</v>
      </c>
      <c r="V61" s="171">
        <v>23.6</v>
      </c>
      <c r="W61" s="184">
        <v>17.2</v>
      </c>
      <c r="X61" s="171">
        <v>19.5</v>
      </c>
      <c r="Y61" s="171">
        <v>21.8</v>
      </c>
      <c r="Z61" s="184">
        <v>13.4</v>
      </c>
      <c r="AA61" s="171">
        <v>15.1</v>
      </c>
      <c r="AB61" s="171">
        <v>16.8</v>
      </c>
      <c r="AC61" s="184">
        <v>15.4</v>
      </c>
      <c r="AD61" s="171">
        <v>17.5</v>
      </c>
      <c r="AE61" s="171">
        <v>19.600000000000001</v>
      </c>
      <c r="AF61" s="184">
        <v>13.9</v>
      </c>
      <c r="AG61" s="171">
        <v>15.5</v>
      </c>
      <c r="AH61" s="171">
        <v>17.100000000000001</v>
      </c>
      <c r="AI61" s="184">
        <v>15.999999999999998</v>
      </c>
      <c r="AJ61" s="171">
        <v>16.899999999999999</v>
      </c>
      <c r="AK61" s="171">
        <v>17.799999999999997</v>
      </c>
      <c r="AL61" s="184">
        <v>16.8</v>
      </c>
      <c r="AM61" s="171">
        <v>19</v>
      </c>
      <c r="AN61" s="171">
        <v>21.2</v>
      </c>
      <c r="AO61" s="184">
        <v>20</v>
      </c>
      <c r="AP61" s="171">
        <v>21.9</v>
      </c>
      <c r="AQ61" s="171">
        <v>23.799999999999997</v>
      </c>
      <c r="AR61" s="228">
        <v>17.5</v>
      </c>
      <c r="AS61" s="238">
        <v>19.5</v>
      </c>
      <c r="AT61" s="229">
        <v>21.5</v>
      </c>
      <c r="AU61" s="275">
        <f t="shared" si="46"/>
        <v>20.6</v>
      </c>
      <c r="AV61" s="238">
        <v>21.5</v>
      </c>
      <c r="AW61" s="279">
        <f t="shared" si="47"/>
        <v>22.4</v>
      </c>
      <c r="AX61" s="275">
        <v>17.600000000000001</v>
      </c>
      <c r="AY61" s="238">
        <v>19.8</v>
      </c>
      <c r="AZ61" s="308">
        <v>22</v>
      </c>
      <c r="BA61" s="229">
        <v>17.100000000000001</v>
      </c>
      <c r="BB61" s="229">
        <v>19.400000000000002</v>
      </c>
      <c r="BC61" s="229">
        <v>21.700000000000003</v>
      </c>
      <c r="BD61" s="106">
        <f t="shared" si="42"/>
        <v>0.215</v>
      </c>
      <c r="BE61" s="204">
        <f>+'[1]Under 5'!AM61+'[1]5 through 17'!AM61</f>
        <v>213987</v>
      </c>
      <c r="BF61" s="158">
        <f>'Children in Poverty'!BE61*BD61</f>
        <v>46007.205000000002</v>
      </c>
      <c r="BG61" s="106">
        <f t="shared" si="43"/>
        <v>0.155</v>
      </c>
      <c r="BH61" s="204">
        <f>+'[1]Under 5'!AH61+'[1]5 through 17'!AH61</f>
        <v>230124</v>
      </c>
      <c r="BI61" s="248">
        <f>'Children in Poverty'!BH61*BG61</f>
        <v>35669.22</v>
      </c>
      <c r="BK61" s="106">
        <f t="shared" si="49"/>
        <v>0.19800000000000001</v>
      </c>
      <c r="BL61" s="206">
        <f>+'[1]Under 5'!AN61+'[1]5 through 17'!AN61</f>
        <v>212852</v>
      </c>
      <c r="BM61" s="248">
        <f>'Children in Poverty'!BL61*BK61</f>
        <v>42144.696000000004</v>
      </c>
      <c r="BN61" s="106">
        <f t="shared" si="48"/>
        <v>0.16899999999999998</v>
      </c>
      <c r="BO61" s="204">
        <f>+'[1]Under 5'!AI61+'[1]5 through 17'!AI61</f>
        <v>226045</v>
      </c>
      <c r="BP61" s="248">
        <f>'Children in Poverty'!BO61*BN61</f>
        <v>38201.604999999996</v>
      </c>
      <c r="BR61" s="103">
        <f t="shared" si="13"/>
        <v>0.19400000000000003</v>
      </c>
      <c r="BS61" s="204">
        <f>+'[1]Under 5'!AO61+'[1]5 through 17'!AO61</f>
        <v>211044</v>
      </c>
      <c r="BT61" s="250">
        <f>'Children in Poverty'!BS61*BR61</f>
        <v>40942.536000000007</v>
      </c>
      <c r="BU61" s="319">
        <f t="shared" si="14"/>
        <v>0.19</v>
      </c>
      <c r="BV61" s="204">
        <f>+'[1]Under 5'!AJ61+'[1]5 through 17'!AJ61</f>
        <v>223088</v>
      </c>
      <c r="BW61" s="248">
        <f>'Children in Poverty'!BU61*BV61</f>
        <v>42386.720000000001</v>
      </c>
      <c r="BX61" s="335">
        <f t="shared" si="6"/>
        <v>10337.985000000001</v>
      </c>
      <c r="BY61" s="335">
        <f t="shared" si="15"/>
        <v>3943.0910000000076</v>
      </c>
      <c r="BZ61" s="335">
        <f t="shared" si="7"/>
        <v>-1444.1839999999938</v>
      </c>
      <c r="CA61" s="338">
        <f t="shared" si="44"/>
        <v>-1202.1599999999962</v>
      </c>
      <c r="CB61" s="338">
        <f t="shared" si="45"/>
        <v>-3862.5089999999982</v>
      </c>
    </row>
    <row r="62" spans="1:80" x14ac:dyDescent="0.2">
      <c r="A62" s="97" t="s">
        <v>47</v>
      </c>
      <c r="B62" s="172">
        <v>12</v>
      </c>
      <c r="C62" s="192">
        <v>15</v>
      </c>
      <c r="D62" s="172">
        <v>15.5</v>
      </c>
      <c r="E62" s="172">
        <v>16</v>
      </c>
      <c r="F62" s="172">
        <v>16.5</v>
      </c>
      <c r="G62" s="172">
        <v>17</v>
      </c>
      <c r="H62" s="172">
        <v>15.5</v>
      </c>
      <c r="I62" s="172">
        <v>14</v>
      </c>
      <c r="J62" s="172">
        <v>15</v>
      </c>
      <c r="K62" s="172">
        <v>13</v>
      </c>
      <c r="L62" s="172">
        <v>13</v>
      </c>
      <c r="M62" s="172">
        <v>13</v>
      </c>
      <c r="N62" s="193">
        <v>11.4</v>
      </c>
      <c r="O62" s="192">
        <v>15</v>
      </c>
      <c r="P62" s="172">
        <v>10</v>
      </c>
      <c r="Q62" s="192">
        <v>9.6</v>
      </c>
      <c r="R62" s="172">
        <v>11.7</v>
      </c>
      <c r="S62" s="172">
        <v>13.8</v>
      </c>
      <c r="T62" s="192">
        <v>11.7</v>
      </c>
      <c r="U62" s="172">
        <v>9.6999999999999993</v>
      </c>
      <c r="V62" s="172">
        <v>13.7</v>
      </c>
      <c r="W62" s="192">
        <v>12.9</v>
      </c>
      <c r="X62" s="172">
        <v>15.4</v>
      </c>
      <c r="Y62" s="172">
        <v>17.899999999999999</v>
      </c>
      <c r="Z62" s="192">
        <v>11.4</v>
      </c>
      <c r="AA62" s="172">
        <v>13.2</v>
      </c>
      <c r="AB62" s="172">
        <v>15</v>
      </c>
      <c r="AC62" s="192">
        <v>10.6</v>
      </c>
      <c r="AD62" s="172">
        <v>12.4</v>
      </c>
      <c r="AE62" s="172">
        <v>14.2</v>
      </c>
      <c r="AF62" s="192">
        <v>11</v>
      </c>
      <c r="AG62" s="172">
        <v>13.2</v>
      </c>
      <c r="AH62" s="172">
        <v>15.399999999999999</v>
      </c>
      <c r="AI62" s="192">
        <v>12.4</v>
      </c>
      <c r="AJ62" s="172">
        <v>13.3</v>
      </c>
      <c r="AK62" s="172">
        <v>14.200000000000001</v>
      </c>
      <c r="AL62" s="192">
        <v>14.6</v>
      </c>
      <c r="AM62" s="172">
        <v>16.7</v>
      </c>
      <c r="AN62" s="172">
        <v>18.8</v>
      </c>
      <c r="AO62" s="192">
        <v>13</v>
      </c>
      <c r="AP62" s="172">
        <v>14.9</v>
      </c>
      <c r="AQ62" s="172">
        <v>16.8</v>
      </c>
      <c r="AR62" s="230">
        <v>13.5</v>
      </c>
      <c r="AS62" s="239">
        <v>15.5</v>
      </c>
      <c r="AT62" s="231">
        <v>17.5</v>
      </c>
      <c r="AU62" s="277">
        <f t="shared" si="46"/>
        <v>14.4</v>
      </c>
      <c r="AV62" s="239">
        <v>15.3</v>
      </c>
      <c r="AW62" s="278">
        <f t="shared" si="47"/>
        <v>16.2</v>
      </c>
      <c r="AX62" s="277">
        <v>13.700000000000001</v>
      </c>
      <c r="AY62" s="239">
        <v>15.8</v>
      </c>
      <c r="AZ62" s="278">
        <v>17.900000000000002</v>
      </c>
      <c r="BA62" s="294">
        <v>11</v>
      </c>
      <c r="BB62" s="294">
        <v>13.3</v>
      </c>
      <c r="BC62" s="294">
        <v>15.600000000000001</v>
      </c>
      <c r="BD62" s="243">
        <f t="shared" si="42"/>
        <v>0.153</v>
      </c>
      <c r="BE62" s="208">
        <f>+'[1]Under 5'!AM62+'[1]5 through 17'!AM62</f>
        <v>122701</v>
      </c>
      <c r="BF62" s="162">
        <f>'Children in Poverty'!BE62*BD62</f>
        <v>18773.253000000001</v>
      </c>
      <c r="BG62" s="243">
        <f t="shared" si="43"/>
        <v>0.13200000000000001</v>
      </c>
      <c r="BH62" s="208">
        <f>+'[1]Under 5'!AH62+'[1]5 through 17'!AH62</f>
        <v>132466</v>
      </c>
      <c r="BI62" s="252">
        <f>'Children in Poverty'!BH62*BG62</f>
        <v>17485.512000000002</v>
      </c>
      <c r="BK62" s="243">
        <f>AY62/100</f>
        <v>0.158</v>
      </c>
      <c r="BL62" s="206">
        <f>+'[1]Under 5'!AN62+'[1]5 through 17'!AN62</f>
        <v>121586</v>
      </c>
      <c r="BM62" s="248">
        <f>'Children in Poverty'!BL62*BK62</f>
        <v>19210.588</v>
      </c>
      <c r="BN62" s="106">
        <f t="shared" ref="BN62:BN63" si="50">AJ62/100</f>
        <v>0.13300000000000001</v>
      </c>
      <c r="BO62" s="204">
        <f>+'[1]Under 5'!AI62+'[1]5 through 17'!AI62</f>
        <v>130357</v>
      </c>
      <c r="BP62" s="248">
        <f>'Children in Poverty'!BO62*BN62</f>
        <v>17337.481</v>
      </c>
      <c r="BR62" s="103">
        <f t="shared" si="13"/>
        <v>0.13300000000000001</v>
      </c>
      <c r="BS62" s="204">
        <f>+'[1]Under 5'!AO62+'[1]5 through 17'!AO62</f>
        <v>119923</v>
      </c>
      <c r="BT62" s="250">
        <f>'Children in Poverty'!BS62*BR62</f>
        <v>15949.759</v>
      </c>
      <c r="BU62" s="319">
        <f t="shared" si="14"/>
        <v>0.16699999999999998</v>
      </c>
      <c r="BV62" s="204">
        <f>+'[1]Under 5'!AJ62+'[1]5 through 17'!AJ62</f>
        <v>128601</v>
      </c>
      <c r="BW62" s="252">
        <f>'Children in Poverty'!BU62*BV62</f>
        <v>21476.366999999998</v>
      </c>
      <c r="BX62" s="335">
        <f t="shared" si="6"/>
        <v>1287.7409999999982</v>
      </c>
      <c r="BY62" s="335">
        <f t="shared" si="15"/>
        <v>1873.107</v>
      </c>
      <c r="BZ62" s="335">
        <f t="shared" si="7"/>
        <v>-5526.6079999999984</v>
      </c>
      <c r="CA62" s="338">
        <f t="shared" si="44"/>
        <v>-3260.8289999999997</v>
      </c>
      <c r="CB62" s="338">
        <f t="shared" si="45"/>
        <v>437.33499999999913</v>
      </c>
    </row>
    <row r="63" spans="1:80" x14ac:dyDescent="0.2">
      <c r="A63" s="100" t="s">
        <v>82</v>
      </c>
      <c r="B63" s="196">
        <v>25.5</v>
      </c>
      <c r="C63" s="197">
        <v>24</v>
      </c>
      <c r="D63" s="196">
        <v>26.25</v>
      </c>
      <c r="E63" s="174">
        <v>28.5</v>
      </c>
      <c r="F63" s="196">
        <v>30.75</v>
      </c>
      <c r="G63" s="174">
        <v>33</v>
      </c>
      <c r="H63" s="196">
        <v>35</v>
      </c>
      <c r="I63" s="174">
        <v>37</v>
      </c>
      <c r="J63" s="196">
        <v>36</v>
      </c>
      <c r="K63" s="174">
        <v>34</v>
      </c>
      <c r="L63" s="174">
        <v>31</v>
      </c>
      <c r="M63" s="196"/>
      <c r="N63" s="198">
        <v>31.7</v>
      </c>
      <c r="O63" s="197"/>
      <c r="P63" s="196"/>
      <c r="Q63" s="199">
        <v>31.7</v>
      </c>
      <c r="R63" s="174">
        <v>35.6</v>
      </c>
      <c r="S63" s="174">
        <v>39.5</v>
      </c>
      <c r="T63" s="199">
        <v>33.9</v>
      </c>
      <c r="U63" s="174">
        <v>29.4</v>
      </c>
      <c r="V63" s="174">
        <v>38.4</v>
      </c>
      <c r="W63" s="199">
        <v>28.2</v>
      </c>
      <c r="X63" s="174">
        <v>32.200000000000003</v>
      </c>
      <c r="Y63" s="174">
        <v>36.200000000000003</v>
      </c>
      <c r="Z63" s="199">
        <v>29</v>
      </c>
      <c r="AA63" s="174">
        <v>32.6</v>
      </c>
      <c r="AB63" s="174">
        <v>36.200000000000003</v>
      </c>
      <c r="AC63" s="199">
        <v>19.100000000000001</v>
      </c>
      <c r="AD63" s="174">
        <v>22.7</v>
      </c>
      <c r="AE63" s="174">
        <v>26.3</v>
      </c>
      <c r="AF63" s="199">
        <v>22.099999999999998</v>
      </c>
      <c r="AG63" s="174">
        <v>25.9</v>
      </c>
      <c r="AH63" s="174">
        <v>29.7</v>
      </c>
      <c r="AI63" s="199">
        <v>28.5</v>
      </c>
      <c r="AJ63" s="174">
        <v>29.4</v>
      </c>
      <c r="AK63" s="174">
        <v>30.299999999999997</v>
      </c>
      <c r="AL63" s="199">
        <v>26.599999999999998</v>
      </c>
      <c r="AM63" s="174">
        <v>30.4</v>
      </c>
      <c r="AN63" s="174">
        <v>34.199999999999996</v>
      </c>
      <c r="AO63" s="199">
        <v>26.6</v>
      </c>
      <c r="AP63" s="174">
        <v>30.3</v>
      </c>
      <c r="AQ63" s="174">
        <v>34</v>
      </c>
      <c r="AR63" s="226">
        <v>23.2</v>
      </c>
      <c r="AS63" s="241">
        <v>26.5</v>
      </c>
      <c r="AT63" s="234">
        <v>29.8</v>
      </c>
      <c r="AU63" s="284">
        <f t="shared" si="46"/>
        <v>26.3</v>
      </c>
      <c r="AV63" s="241">
        <v>27.2</v>
      </c>
      <c r="AW63" s="285">
        <f t="shared" si="47"/>
        <v>28.099999999999998</v>
      </c>
      <c r="AX63" s="284">
        <v>22.4</v>
      </c>
      <c r="AY63" s="241">
        <v>26</v>
      </c>
      <c r="AZ63" s="285">
        <v>29.6</v>
      </c>
      <c r="BA63" s="227">
        <v>22.200000000000003</v>
      </c>
      <c r="BB63" s="227">
        <v>25.6</v>
      </c>
      <c r="BC63" s="227">
        <v>29</v>
      </c>
      <c r="BD63" s="244">
        <f t="shared" si="42"/>
        <v>0.27200000000000002</v>
      </c>
      <c r="BE63" s="246">
        <f>+'[1]Under 5'!AM63+'[1]5 through 17'!AM63</f>
        <v>111474</v>
      </c>
      <c r="BF63" s="157">
        <f>'Children in Poverty'!BE63*BD63</f>
        <v>30320.928000000004</v>
      </c>
      <c r="BG63" s="244">
        <f t="shared" si="43"/>
        <v>0.25900000000000001</v>
      </c>
      <c r="BH63" s="208">
        <f>+'[1]Under 5'!AH63+'[1]5 through 17'!AH63</f>
        <v>102275</v>
      </c>
      <c r="BI63" s="247">
        <f>'Children in Poverty'!BH63*BG63</f>
        <v>26489.225000000002</v>
      </c>
      <c r="BK63" s="244">
        <f>AY63/100</f>
        <v>0.26</v>
      </c>
      <c r="BL63" s="203">
        <f>+'[1]Under 5'!AN63+'[1]5 through 17'!AN63</f>
        <v>115305</v>
      </c>
      <c r="BM63" s="317">
        <f>'Children in Poverty'!BL63*BK63</f>
        <v>29979.3</v>
      </c>
      <c r="BN63" s="244">
        <f t="shared" si="50"/>
        <v>0.29399999999999998</v>
      </c>
      <c r="BO63" s="246">
        <f>+'[1]Under 5'!AI63+'[1]5 through 17'!AI63</f>
        <v>102236</v>
      </c>
      <c r="BP63" s="317">
        <f>'Children in Poverty'!BO63*BN63</f>
        <v>30057.383999999998</v>
      </c>
      <c r="BR63" s="101">
        <f t="shared" si="13"/>
        <v>0.25600000000000001</v>
      </c>
      <c r="BS63" s="246">
        <f>+'[1]Under 5'!AO63+'[1]5 through 17'!AO63</f>
        <v>118107</v>
      </c>
      <c r="BT63" s="247">
        <f>'Children in Poverty'!BS63*BR63</f>
        <v>30235.392</v>
      </c>
      <c r="BU63" s="276">
        <f t="shared" si="14"/>
        <v>0.30399999999999999</v>
      </c>
      <c r="BV63" s="246">
        <f>+'[1]Under 5'!AJ63+'[1]5 through 17'!AJ63</f>
        <v>101309</v>
      </c>
      <c r="BW63" s="247">
        <f>'Children in Poverty'!BU63*BV63</f>
        <v>30797.935999999998</v>
      </c>
      <c r="BX63" s="335">
        <f t="shared" si="6"/>
        <v>3831.7030000000013</v>
      </c>
      <c r="BY63" s="335">
        <f t="shared" si="15"/>
        <v>-78.083999999998923</v>
      </c>
      <c r="BZ63" s="335">
        <f t="shared" si="7"/>
        <v>-562.54399999999805</v>
      </c>
      <c r="CA63" s="338">
        <f t="shared" si="44"/>
        <v>256.09200000000055</v>
      </c>
      <c r="CB63" s="338">
        <f t="shared" si="45"/>
        <v>-341.62800000000425</v>
      </c>
    </row>
    <row r="64" spans="1:80" x14ac:dyDescent="0.2">
      <c r="B64" s="43"/>
      <c r="C64" s="48"/>
      <c r="D64" s="49"/>
      <c r="E64" s="49"/>
      <c r="F64" s="49"/>
      <c r="G64" s="79"/>
      <c r="H64" s="49"/>
      <c r="I64" s="46"/>
      <c r="J64" s="46"/>
      <c r="K64" s="46"/>
      <c r="L64" s="46"/>
      <c r="M64" s="46"/>
      <c r="N64" s="179"/>
      <c r="O64" s="48"/>
      <c r="P64" s="49"/>
      <c r="Q64" s="46"/>
      <c r="R64" s="50"/>
      <c r="S64" s="46"/>
      <c r="T64" s="46"/>
      <c r="U64" s="50"/>
      <c r="V64" s="46"/>
      <c r="W64" s="46"/>
      <c r="X64" s="50"/>
      <c r="Y64" s="46"/>
      <c r="Z64" s="46"/>
      <c r="AA64" s="50"/>
      <c r="AB64" s="46"/>
      <c r="AC64" s="46"/>
      <c r="AD64" s="50"/>
      <c r="AE64" s="46"/>
      <c r="AF64" s="46"/>
      <c r="AG64" s="50"/>
      <c r="AH64" s="46"/>
      <c r="AI64" s="46"/>
      <c r="AJ64" s="50"/>
      <c r="AK64" s="46"/>
      <c r="AL64" s="46"/>
      <c r="AM64" s="50"/>
      <c r="AN64" s="46"/>
      <c r="AO64" s="46"/>
      <c r="AP64" s="50"/>
      <c r="AQ64" s="46"/>
      <c r="AR64" s="50"/>
      <c r="AS64" s="50"/>
      <c r="AT64" s="50"/>
      <c r="AU64" s="50"/>
      <c r="AV64" s="50"/>
      <c r="AW64" s="50"/>
      <c r="AX64" s="50"/>
      <c r="AY64" s="50"/>
      <c r="AZ64" s="50"/>
      <c r="BA64" s="297"/>
      <c r="BB64" s="297"/>
      <c r="BC64" s="297"/>
      <c r="BD64" s="46"/>
      <c r="BE64" s="50"/>
      <c r="BF64" s="46"/>
      <c r="BG64" s="46"/>
      <c r="BI64" s="46"/>
      <c r="BK64" s="46"/>
      <c r="BL64" s="50"/>
      <c r="BM64" s="46"/>
      <c r="BN64" s="46"/>
      <c r="BP64" s="46"/>
      <c r="BR64" s="46"/>
      <c r="BS64" s="50"/>
      <c r="BT64" s="46"/>
      <c r="BU64" s="46"/>
      <c r="BW64" s="46"/>
    </row>
    <row r="65" spans="2:80" s="56" customFormat="1" ht="300" customHeight="1" x14ac:dyDescent="0.2">
      <c r="B65" s="51" t="s">
        <v>98</v>
      </c>
      <c r="C65" s="52" t="s">
        <v>83</v>
      </c>
      <c r="D65" s="53"/>
      <c r="E65" s="53"/>
      <c r="F65" s="53"/>
      <c r="G65" s="53"/>
      <c r="H65" s="53"/>
      <c r="I65" s="54"/>
      <c r="J65" s="54"/>
      <c r="K65" s="55" t="s">
        <v>91</v>
      </c>
      <c r="L65" s="55" t="s">
        <v>91</v>
      </c>
      <c r="M65" s="55" t="s">
        <v>128</v>
      </c>
      <c r="N65" s="180"/>
      <c r="O65" s="52" t="s">
        <v>129</v>
      </c>
      <c r="P65" s="53"/>
      <c r="Q65" s="54"/>
      <c r="R65" s="91" t="s">
        <v>113</v>
      </c>
      <c r="S65" s="55"/>
      <c r="T65" s="54"/>
      <c r="U65" s="91" t="s">
        <v>123</v>
      </c>
      <c r="V65" s="55"/>
      <c r="W65" s="91" t="s">
        <v>127</v>
      </c>
      <c r="X65" s="91"/>
      <c r="Y65" s="120"/>
      <c r="Z65" s="121" t="s">
        <v>133</v>
      </c>
      <c r="AA65" s="91"/>
      <c r="AB65" s="120"/>
      <c r="AC65" s="91" t="s">
        <v>143</v>
      </c>
      <c r="AD65" s="91"/>
      <c r="AE65" s="120"/>
      <c r="AF65" s="91" t="s">
        <v>149</v>
      </c>
      <c r="AG65" s="120"/>
      <c r="AH65" s="120"/>
      <c r="AI65" s="91" t="s">
        <v>154</v>
      </c>
      <c r="AJ65" s="91"/>
      <c r="AK65" s="55"/>
      <c r="AL65" s="121" t="s">
        <v>173</v>
      </c>
      <c r="AM65" s="91"/>
      <c r="AN65" s="55"/>
      <c r="AO65" s="121" t="s">
        <v>175</v>
      </c>
      <c r="AP65" s="91"/>
      <c r="AQ65" s="55"/>
      <c r="AR65" s="121" t="s">
        <v>186</v>
      </c>
      <c r="AS65" s="91"/>
      <c r="AT65" s="91"/>
      <c r="AU65" s="121" t="s">
        <v>190</v>
      </c>
      <c r="AV65" s="91"/>
      <c r="AW65" s="91"/>
      <c r="AX65" s="121" t="s">
        <v>204</v>
      </c>
      <c r="AY65" s="91"/>
      <c r="AZ65" s="91"/>
      <c r="BA65" s="121" t="s">
        <v>205</v>
      </c>
      <c r="BB65" s="121"/>
      <c r="BC65" s="121"/>
      <c r="BD65" s="54"/>
      <c r="BE65" s="91"/>
      <c r="BF65" s="55"/>
      <c r="BG65" s="54"/>
      <c r="BI65" s="55"/>
      <c r="BK65" s="54"/>
      <c r="BL65" s="313" t="s">
        <v>208</v>
      </c>
      <c r="BM65" s="55"/>
      <c r="BN65" s="54"/>
      <c r="BP65" s="55"/>
      <c r="BR65" s="54"/>
      <c r="BS65" s="313" t="s">
        <v>208</v>
      </c>
      <c r="BT65" s="55"/>
      <c r="BU65" s="54"/>
      <c r="BV65" s="314" t="s">
        <v>200</v>
      </c>
      <c r="BW65" s="55"/>
      <c r="CA65" s="339"/>
      <c r="CB65" s="339"/>
    </row>
    <row r="67" spans="2:80" x14ac:dyDescent="0.2">
      <c r="D67" s="47"/>
      <c r="E67" s="47"/>
      <c r="F67" s="47"/>
      <c r="G67" s="47"/>
      <c r="H67" s="47"/>
      <c r="I67" s="45"/>
      <c r="J67" s="45"/>
      <c r="K67" s="45"/>
      <c r="L67" s="45"/>
      <c r="M67" s="45"/>
      <c r="P67" s="47"/>
      <c r="Q67" s="45"/>
      <c r="R67" s="44"/>
      <c r="S67" s="45"/>
      <c r="T67" s="45"/>
      <c r="U67" s="44"/>
      <c r="V67" s="45"/>
      <c r="W67" s="45"/>
      <c r="X67" s="44"/>
      <c r="Y67" s="45"/>
      <c r="Z67" s="45"/>
      <c r="AA67" s="44"/>
      <c r="AB67" s="45"/>
      <c r="AC67" s="45"/>
      <c r="AD67" s="44"/>
      <c r="AE67" s="45"/>
      <c r="AF67" s="45"/>
      <c r="AG67" s="44"/>
      <c r="AH67" s="45"/>
      <c r="AI67" s="45"/>
      <c r="AJ67" s="44"/>
      <c r="AK67" s="45"/>
      <c r="AL67" s="45"/>
      <c r="AM67" s="44"/>
      <c r="AN67" s="45"/>
      <c r="AO67" s="45"/>
      <c r="AP67" s="44"/>
      <c r="AQ67" s="45"/>
      <c r="AR67" s="44"/>
      <c r="AS67" s="44"/>
      <c r="AT67" s="44"/>
      <c r="AU67" s="44"/>
      <c r="AV67" s="44"/>
      <c r="AW67" s="44"/>
      <c r="AX67" s="44"/>
      <c r="AY67" s="44"/>
      <c r="AZ67" s="44"/>
      <c r="BA67" s="298"/>
      <c r="BB67" s="298"/>
      <c r="BC67" s="298"/>
      <c r="BD67" s="45"/>
      <c r="BE67" s="44"/>
      <c r="BF67" s="45"/>
      <c r="BG67" s="45"/>
      <c r="BI67" s="45"/>
      <c r="BK67" s="45"/>
      <c r="BL67" s="44"/>
      <c r="BM67" s="45"/>
      <c r="BN67" s="45"/>
      <c r="BP67" s="45"/>
      <c r="BR67" s="45"/>
      <c r="BS67" s="44"/>
      <c r="BT67" s="45"/>
      <c r="BU67" s="45"/>
      <c r="BW67" s="45"/>
    </row>
    <row r="68" spans="2:80" x14ac:dyDescent="0.2">
      <c r="D68" s="47"/>
      <c r="E68" s="47"/>
      <c r="F68" s="47"/>
      <c r="G68" s="47"/>
      <c r="H68" s="47"/>
      <c r="I68" s="45"/>
      <c r="J68" s="45"/>
      <c r="K68" s="45"/>
      <c r="L68" s="45"/>
      <c r="M68" s="45"/>
      <c r="P68" s="47"/>
      <c r="Q68" s="45"/>
      <c r="R68" s="44"/>
      <c r="S68" s="45"/>
      <c r="T68" s="45"/>
      <c r="U68" s="44"/>
      <c r="V68" s="45"/>
      <c r="W68" s="45"/>
      <c r="X68" s="44"/>
      <c r="Y68" s="45"/>
      <c r="Z68" s="45"/>
      <c r="AA68" s="44"/>
      <c r="AB68" s="45"/>
      <c r="AC68" s="45"/>
      <c r="AD68" s="44"/>
      <c r="AE68" s="45"/>
      <c r="AF68" s="45"/>
      <c r="AG68" s="44"/>
      <c r="AH68" s="45"/>
      <c r="AI68" s="45"/>
      <c r="AJ68" s="44"/>
      <c r="AK68" s="45"/>
      <c r="AL68" s="45"/>
      <c r="AM68" s="44"/>
      <c r="AN68" s="45"/>
      <c r="AO68" s="45"/>
      <c r="AP68" s="44"/>
      <c r="AQ68" s="45"/>
      <c r="AR68" s="44"/>
      <c r="AS68" s="44"/>
      <c r="AT68" s="44"/>
      <c r="AU68" s="44"/>
      <c r="AV68" s="44"/>
      <c r="AW68" s="44"/>
      <c r="AX68" s="44"/>
      <c r="AY68" s="44"/>
      <c r="AZ68" s="44"/>
      <c r="BA68" s="298"/>
      <c r="BB68" s="298"/>
      <c r="BC68" s="298"/>
      <c r="BD68" s="45"/>
      <c r="BE68" s="44"/>
      <c r="BF68" s="45"/>
      <c r="BG68" s="45"/>
      <c r="BI68" s="45"/>
      <c r="BK68" s="45"/>
      <c r="BL68" s="44"/>
      <c r="BM68" s="45"/>
      <c r="BN68" s="45"/>
      <c r="BP68" s="45"/>
      <c r="BR68" s="45"/>
      <c r="BS68" s="44"/>
      <c r="BT68" s="45"/>
      <c r="BU68" s="45"/>
      <c r="BW68" s="45"/>
    </row>
    <row r="69" spans="2:80" x14ac:dyDescent="0.2">
      <c r="D69" s="47"/>
      <c r="E69" s="47"/>
      <c r="F69" s="47"/>
      <c r="G69" s="47"/>
      <c r="H69" s="47"/>
      <c r="I69" s="45"/>
      <c r="J69" s="45"/>
      <c r="K69" s="45"/>
      <c r="L69" s="45"/>
      <c r="M69" s="45"/>
      <c r="P69" s="47"/>
      <c r="Q69" s="45"/>
      <c r="R69" s="44"/>
      <c r="S69" s="45"/>
      <c r="T69" s="45"/>
      <c r="U69" s="44"/>
      <c r="V69" s="45"/>
      <c r="W69" s="45"/>
      <c r="X69" s="44"/>
      <c r="Y69" s="45"/>
      <c r="Z69" s="45"/>
      <c r="AA69" s="44"/>
      <c r="AB69" s="45"/>
      <c r="AC69" s="45"/>
      <c r="AD69" s="44"/>
      <c r="AE69" s="45"/>
      <c r="AF69" s="45"/>
      <c r="AG69" s="44"/>
      <c r="AH69" s="45"/>
      <c r="AI69" s="45"/>
      <c r="AJ69" s="44"/>
      <c r="AK69" s="45"/>
      <c r="AL69" s="45"/>
      <c r="AM69" s="44"/>
      <c r="AN69" s="45"/>
      <c r="AO69" s="45"/>
      <c r="AP69" s="44"/>
      <c r="AQ69" s="45"/>
      <c r="AR69" s="44"/>
      <c r="AS69" s="44"/>
      <c r="AT69" s="44"/>
      <c r="AU69" s="44"/>
      <c r="AV69" s="44"/>
      <c r="AW69" s="44"/>
      <c r="AX69" s="44"/>
      <c r="AY69" s="44"/>
      <c r="AZ69" s="44"/>
      <c r="BA69" s="298"/>
      <c r="BB69" s="298"/>
      <c r="BC69" s="298"/>
      <c r="BD69" s="45"/>
      <c r="BE69" s="44"/>
      <c r="BF69" s="45"/>
      <c r="BG69" s="45"/>
      <c r="BI69" s="45"/>
      <c r="BK69" s="45"/>
      <c r="BL69" s="44"/>
      <c r="BM69" s="45"/>
      <c r="BN69" s="45"/>
      <c r="BP69" s="45"/>
      <c r="BR69" s="45"/>
      <c r="BS69" s="44"/>
      <c r="BT69" s="45"/>
      <c r="BU69" s="45"/>
      <c r="BW69" s="45"/>
    </row>
    <row r="70" spans="2:80" x14ac:dyDescent="0.2">
      <c r="D70" s="47"/>
      <c r="E70" s="47"/>
      <c r="F70" s="47"/>
      <c r="G70" s="47"/>
      <c r="H70" s="47"/>
      <c r="I70" s="45"/>
      <c r="J70" s="45"/>
      <c r="K70" s="45"/>
      <c r="L70" s="45"/>
      <c r="M70" s="45"/>
      <c r="P70" s="47"/>
      <c r="Q70" s="45"/>
      <c r="R70" s="44"/>
      <c r="S70" s="45"/>
      <c r="T70" s="45"/>
      <c r="U70" s="44"/>
      <c r="V70" s="45"/>
      <c r="W70" s="45"/>
      <c r="X70" s="44"/>
      <c r="Y70" s="45"/>
      <c r="Z70" s="45"/>
      <c r="AA70" s="44"/>
      <c r="AB70" s="45"/>
      <c r="AC70" s="45"/>
      <c r="AD70" s="44"/>
      <c r="AE70" s="45"/>
      <c r="AF70" s="45"/>
      <c r="AG70" s="44"/>
      <c r="AH70" s="45"/>
      <c r="AI70" s="45"/>
      <c r="AJ70" s="44"/>
      <c r="AK70" s="45"/>
      <c r="AL70" s="45"/>
      <c r="AM70" s="44"/>
      <c r="AN70" s="45"/>
      <c r="AO70" s="45"/>
      <c r="AP70" s="44"/>
      <c r="AQ70" s="45"/>
      <c r="AR70" s="44"/>
      <c r="AS70" s="44"/>
      <c r="AT70" s="44"/>
      <c r="AU70" s="44"/>
      <c r="AV70" s="44"/>
      <c r="AW70" s="44"/>
      <c r="AX70" s="44"/>
      <c r="AY70" s="44"/>
      <c r="AZ70" s="44"/>
      <c r="BA70" s="298"/>
      <c r="BB70" s="298"/>
      <c r="BC70" s="298"/>
      <c r="BD70" s="45"/>
      <c r="BE70" s="44"/>
      <c r="BF70" s="45"/>
      <c r="BG70" s="45"/>
      <c r="BI70" s="45"/>
      <c r="BK70" s="45"/>
      <c r="BL70" s="44"/>
      <c r="BM70" s="45"/>
      <c r="BN70" s="45"/>
      <c r="BP70" s="45"/>
      <c r="BR70" s="45"/>
      <c r="BS70" s="44"/>
      <c r="BT70" s="45"/>
      <c r="BU70" s="45"/>
      <c r="BW70" s="45"/>
    </row>
    <row r="71" spans="2:80" x14ac:dyDescent="0.2">
      <c r="D71" s="47"/>
      <c r="E71" s="47"/>
      <c r="F71" s="47"/>
      <c r="G71" s="47"/>
      <c r="H71" s="47"/>
      <c r="I71" s="45"/>
      <c r="J71" s="45"/>
      <c r="K71" s="45"/>
      <c r="L71" s="45"/>
      <c r="M71" s="45"/>
      <c r="P71" s="47"/>
      <c r="Q71" s="45"/>
      <c r="R71" s="44"/>
      <c r="S71" s="45"/>
      <c r="T71" s="45"/>
      <c r="U71" s="44"/>
      <c r="V71" s="45"/>
      <c r="W71" s="45"/>
      <c r="X71" s="44"/>
      <c r="Y71" s="45"/>
      <c r="Z71" s="45"/>
      <c r="AA71" s="44"/>
      <c r="AB71" s="45"/>
      <c r="AC71" s="45"/>
      <c r="AD71" s="44"/>
      <c r="AE71" s="45"/>
      <c r="AF71" s="45"/>
      <c r="AG71" s="44"/>
      <c r="AH71" s="45"/>
      <c r="AI71" s="45"/>
      <c r="AJ71" s="44"/>
      <c r="AK71" s="45"/>
      <c r="AL71" s="45"/>
      <c r="AM71" s="44"/>
      <c r="AN71" s="45"/>
      <c r="AO71" s="45"/>
      <c r="AP71" s="44"/>
      <c r="AQ71" s="45"/>
      <c r="AR71" s="44"/>
      <c r="AS71" s="44"/>
      <c r="AT71" s="44"/>
      <c r="AU71" s="44"/>
      <c r="AV71" s="44"/>
      <c r="AW71" s="44"/>
      <c r="AX71" s="44"/>
      <c r="AY71" s="44"/>
      <c r="AZ71" s="44"/>
      <c r="BA71" s="298"/>
      <c r="BB71" s="298"/>
      <c r="BC71" s="298"/>
      <c r="BD71" s="45"/>
      <c r="BE71" s="44"/>
      <c r="BF71" s="45"/>
      <c r="BG71" s="45"/>
      <c r="BI71" s="45"/>
      <c r="BK71" s="45"/>
      <c r="BL71" s="44"/>
      <c r="BM71" s="45"/>
      <c r="BN71" s="45"/>
      <c r="BP71" s="45"/>
      <c r="BR71" s="45"/>
      <c r="BS71" s="44"/>
      <c r="BT71" s="45"/>
      <c r="BU71" s="45"/>
      <c r="BW71" s="45"/>
    </row>
    <row r="72" spans="2:80" x14ac:dyDescent="0.2">
      <c r="D72" s="47"/>
      <c r="E72" s="47"/>
      <c r="F72" s="47"/>
      <c r="G72" s="47"/>
      <c r="H72" s="47"/>
      <c r="I72" s="45"/>
      <c r="J72" s="45"/>
      <c r="K72" s="45"/>
      <c r="L72" s="45"/>
      <c r="M72" s="45"/>
      <c r="P72" s="47"/>
      <c r="Q72" s="45"/>
      <c r="R72" s="44"/>
      <c r="S72" s="45"/>
      <c r="T72" s="45"/>
      <c r="U72" s="44"/>
      <c r="V72" s="45"/>
      <c r="W72" s="45"/>
      <c r="X72" s="44"/>
      <c r="Y72" s="45"/>
      <c r="Z72" s="45"/>
      <c r="AA72" s="44"/>
      <c r="AB72" s="45"/>
      <c r="AC72" s="45"/>
      <c r="AD72" s="44"/>
      <c r="AE72" s="45"/>
      <c r="AF72" s="45"/>
      <c r="AG72" s="44"/>
      <c r="AH72" s="45"/>
      <c r="AI72" s="45"/>
      <c r="AJ72" s="44"/>
      <c r="AK72" s="45"/>
      <c r="AL72" s="45"/>
      <c r="AM72" s="44"/>
      <c r="AN72" s="45"/>
      <c r="AO72" s="45"/>
      <c r="AP72" s="44"/>
      <c r="AQ72" s="45"/>
      <c r="AR72" s="44"/>
      <c r="AS72" s="44"/>
      <c r="AT72" s="44"/>
      <c r="AU72" s="44"/>
      <c r="AV72" s="44"/>
      <c r="AW72" s="44"/>
      <c r="AX72" s="44"/>
      <c r="AY72" s="44"/>
      <c r="AZ72" s="44"/>
      <c r="BA72" s="298"/>
      <c r="BB72" s="298"/>
      <c r="BC72" s="298"/>
      <c r="BD72" s="45"/>
      <c r="BE72" s="44"/>
      <c r="BF72" s="45"/>
      <c r="BG72" s="45"/>
      <c r="BI72" s="45"/>
      <c r="BK72" s="45"/>
      <c r="BL72" s="44"/>
      <c r="BM72" s="45"/>
      <c r="BN72" s="45"/>
      <c r="BP72" s="45"/>
      <c r="BR72" s="45"/>
      <c r="BS72" s="44"/>
      <c r="BT72" s="45"/>
      <c r="BU72" s="45"/>
      <c r="BW72" s="45"/>
    </row>
    <row r="73" spans="2:80" x14ac:dyDescent="0.2">
      <c r="D73" s="47"/>
      <c r="E73" s="47"/>
      <c r="F73" s="47"/>
      <c r="G73" s="47"/>
      <c r="H73" s="47"/>
      <c r="I73" s="45"/>
      <c r="J73" s="45"/>
      <c r="K73" s="45"/>
      <c r="L73" s="45"/>
      <c r="M73" s="45"/>
      <c r="P73" s="47"/>
      <c r="Q73" s="45"/>
      <c r="R73" s="44"/>
      <c r="S73" s="45"/>
      <c r="T73" s="45"/>
      <c r="U73" s="44"/>
      <c r="V73" s="45"/>
      <c r="W73" s="45"/>
      <c r="X73" s="44"/>
      <c r="Y73" s="45"/>
      <c r="Z73" s="45"/>
      <c r="AA73" s="44"/>
      <c r="AB73" s="45"/>
      <c r="AC73" s="45"/>
      <c r="AD73" s="44"/>
      <c r="AE73" s="45"/>
      <c r="AF73" s="45"/>
      <c r="AG73" s="44"/>
      <c r="AH73" s="45"/>
      <c r="AI73" s="45"/>
      <c r="AJ73" s="44"/>
      <c r="AK73" s="45"/>
      <c r="AL73" s="45"/>
      <c r="AM73" s="44"/>
      <c r="AN73" s="45"/>
      <c r="AO73" s="45"/>
      <c r="AP73" s="44"/>
      <c r="AQ73" s="45"/>
      <c r="AR73" s="44"/>
      <c r="AS73" s="44"/>
      <c r="AT73" s="44"/>
      <c r="AU73" s="44"/>
      <c r="AV73" s="44"/>
      <c r="AW73" s="44"/>
      <c r="AX73" s="44"/>
      <c r="AY73" s="44"/>
      <c r="AZ73" s="44"/>
      <c r="BA73" s="298"/>
      <c r="BB73" s="298"/>
      <c r="BC73" s="298"/>
      <c r="BD73" s="45"/>
      <c r="BE73" s="44"/>
      <c r="BF73" s="45"/>
      <c r="BG73" s="45"/>
      <c r="BI73" s="45"/>
      <c r="BK73" s="45"/>
      <c r="BL73" s="44"/>
      <c r="BM73" s="45"/>
      <c r="BN73" s="45"/>
      <c r="BP73" s="45"/>
      <c r="BR73" s="45"/>
      <c r="BS73" s="44"/>
      <c r="BT73" s="45"/>
      <c r="BU73" s="45"/>
      <c r="BW73" s="45"/>
    </row>
    <row r="74" spans="2:80" x14ac:dyDescent="0.2">
      <c r="D74" s="47"/>
      <c r="E74" s="47"/>
      <c r="F74" s="47"/>
      <c r="G74" s="47"/>
      <c r="H74" s="47"/>
      <c r="I74" s="45"/>
      <c r="J74" s="45"/>
      <c r="K74" s="45"/>
      <c r="L74" s="45"/>
      <c r="M74" s="45"/>
      <c r="P74" s="47"/>
      <c r="Q74" s="45"/>
      <c r="R74" s="44"/>
      <c r="S74" s="45"/>
      <c r="T74" s="45"/>
      <c r="U74" s="44"/>
      <c r="V74" s="45"/>
      <c r="W74" s="45"/>
      <c r="X74" s="44"/>
      <c r="Y74" s="45"/>
      <c r="Z74" s="45"/>
      <c r="AA74" s="44"/>
      <c r="AB74" s="45"/>
      <c r="AC74" s="45"/>
      <c r="AD74" s="44"/>
      <c r="AE74" s="45"/>
      <c r="AF74" s="45"/>
      <c r="AG74" s="44"/>
      <c r="AH74" s="45"/>
      <c r="AI74" s="45"/>
      <c r="AJ74" s="44"/>
      <c r="AK74" s="45"/>
      <c r="AL74" s="45"/>
      <c r="AM74" s="44"/>
      <c r="AN74" s="45"/>
      <c r="AO74" s="45"/>
      <c r="AP74" s="44"/>
      <c r="AQ74" s="45"/>
      <c r="AR74" s="44"/>
      <c r="AS74" s="44"/>
      <c r="AT74" s="44"/>
      <c r="AU74" s="44"/>
      <c r="AV74" s="44"/>
      <c r="AW74" s="44"/>
      <c r="AX74" s="44"/>
      <c r="AY74" s="44"/>
      <c r="AZ74" s="44"/>
      <c r="BA74" s="298"/>
      <c r="BB74" s="298"/>
      <c r="BC74" s="298"/>
      <c r="BD74" s="45"/>
      <c r="BE74" s="44"/>
      <c r="BF74" s="45"/>
      <c r="BG74" s="45"/>
      <c r="BI74" s="45"/>
      <c r="BK74" s="45"/>
      <c r="BL74" s="44"/>
      <c r="BM74" s="45"/>
      <c r="BN74" s="45"/>
      <c r="BP74" s="45"/>
      <c r="BR74" s="45"/>
      <c r="BS74" s="44"/>
      <c r="BT74" s="45"/>
      <c r="BU74" s="45"/>
      <c r="BW74" s="45"/>
    </row>
    <row r="75" spans="2:80" x14ac:dyDescent="0.2">
      <c r="D75" s="47"/>
      <c r="E75" s="47"/>
      <c r="F75" s="47"/>
      <c r="G75" s="47"/>
      <c r="H75" s="47"/>
      <c r="I75" s="45"/>
      <c r="J75" s="45"/>
      <c r="K75" s="45"/>
      <c r="L75" s="45"/>
      <c r="M75" s="45"/>
      <c r="P75" s="47"/>
      <c r="Q75" s="45"/>
      <c r="R75" s="44"/>
      <c r="S75" s="45"/>
      <c r="T75" s="45"/>
      <c r="U75" s="44"/>
      <c r="V75" s="45"/>
      <c r="W75" s="45"/>
      <c r="X75" s="44"/>
      <c r="Y75" s="45"/>
      <c r="Z75" s="45"/>
      <c r="AA75" s="44"/>
      <c r="AB75" s="45"/>
      <c r="AC75" s="45"/>
      <c r="AD75" s="44"/>
      <c r="AE75" s="45"/>
      <c r="AF75" s="45"/>
      <c r="AG75" s="44"/>
      <c r="AH75" s="45"/>
      <c r="AI75" s="45"/>
      <c r="AJ75" s="44"/>
      <c r="AK75" s="45"/>
      <c r="AL75" s="45"/>
      <c r="AM75" s="44"/>
      <c r="AN75" s="45"/>
      <c r="AO75" s="45"/>
      <c r="AP75" s="44"/>
      <c r="AQ75" s="45"/>
      <c r="AR75" s="44"/>
      <c r="AS75" s="44"/>
      <c r="AT75" s="44"/>
      <c r="AU75" s="44"/>
      <c r="AV75" s="44"/>
      <c r="AW75" s="44"/>
      <c r="AX75" s="44"/>
      <c r="AY75" s="44"/>
      <c r="AZ75" s="44"/>
      <c r="BA75" s="298"/>
      <c r="BB75" s="298"/>
      <c r="BC75" s="298"/>
      <c r="BD75" s="45"/>
      <c r="BE75" s="44"/>
      <c r="BF75" s="45"/>
      <c r="BG75" s="45"/>
      <c r="BI75" s="45"/>
      <c r="BK75" s="45"/>
      <c r="BL75" s="44"/>
      <c r="BM75" s="45"/>
      <c r="BN75" s="45"/>
      <c r="BP75" s="45"/>
      <c r="BR75" s="45"/>
      <c r="BS75" s="44"/>
      <c r="BT75" s="45"/>
      <c r="BU75" s="45"/>
      <c r="BW75" s="45"/>
    </row>
    <row r="76" spans="2:80" x14ac:dyDescent="0.2">
      <c r="D76" s="47"/>
      <c r="E76" s="47"/>
      <c r="F76" s="47"/>
      <c r="G76" s="47"/>
      <c r="H76" s="47"/>
      <c r="I76" s="45"/>
      <c r="J76" s="45"/>
      <c r="K76" s="45"/>
      <c r="L76" s="45"/>
      <c r="M76" s="45"/>
      <c r="P76" s="47"/>
      <c r="Q76" s="45"/>
      <c r="R76" s="44"/>
      <c r="S76" s="45"/>
      <c r="T76" s="45"/>
      <c r="U76" s="44"/>
      <c r="V76" s="45"/>
      <c r="W76" s="45"/>
      <c r="X76" s="44"/>
      <c r="Y76" s="45"/>
      <c r="Z76" s="45"/>
      <c r="AA76" s="44"/>
      <c r="AB76" s="45"/>
      <c r="AC76" s="45"/>
      <c r="AD76" s="44"/>
      <c r="AE76" s="45"/>
      <c r="AF76" s="45"/>
      <c r="AG76" s="44"/>
      <c r="AH76" s="45"/>
      <c r="AI76" s="45"/>
      <c r="AJ76" s="44"/>
      <c r="AK76" s="45"/>
      <c r="AL76" s="45"/>
      <c r="AM76" s="44"/>
      <c r="AN76" s="45"/>
      <c r="AO76" s="45"/>
      <c r="AP76" s="44"/>
      <c r="AQ76" s="45"/>
      <c r="AR76" s="44"/>
      <c r="AS76" s="44"/>
      <c r="AT76" s="44"/>
      <c r="AU76" s="44"/>
      <c r="AV76" s="44"/>
      <c r="AW76" s="44"/>
      <c r="AX76" s="44"/>
      <c r="AY76" s="44"/>
      <c r="AZ76" s="44"/>
      <c r="BA76" s="298"/>
      <c r="BB76" s="298"/>
      <c r="BC76" s="298"/>
      <c r="BD76" s="45"/>
      <c r="BE76" s="44"/>
      <c r="BF76" s="45"/>
      <c r="BG76" s="45"/>
      <c r="BI76" s="45"/>
      <c r="BK76" s="45"/>
      <c r="BL76" s="44"/>
      <c r="BM76" s="45"/>
      <c r="BN76" s="45"/>
      <c r="BP76" s="45"/>
      <c r="BR76" s="45"/>
      <c r="BS76" s="44"/>
      <c r="BT76" s="45"/>
      <c r="BU76" s="45"/>
      <c r="BW76" s="45"/>
    </row>
    <row r="77" spans="2:80" x14ac:dyDescent="0.2">
      <c r="D77" s="47"/>
      <c r="E77" s="47"/>
      <c r="F77" s="47"/>
      <c r="G77" s="47"/>
      <c r="H77" s="47"/>
      <c r="I77" s="45"/>
      <c r="J77" s="45"/>
      <c r="K77" s="45"/>
      <c r="L77" s="45"/>
      <c r="M77" s="45"/>
      <c r="P77" s="47"/>
      <c r="Q77" s="45"/>
      <c r="R77" s="44"/>
      <c r="S77" s="45"/>
      <c r="T77" s="45"/>
      <c r="U77" s="44"/>
      <c r="V77" s="45"/>
      <c r="W77" s="45"/>
      <c r="X77" s="44"/>
      <c r="Y77" s="45"/>
      <c r="Z77" s="45"/>
      <c r="AA77" s="44"/>
      <c r="AB77" s="45"/>
      <c r="AC77" s="45"/>
      <c r="AD77" s="44"/>
      <c r="AE77" s="45"/>
      <c r="AF77" s="45"/>
      <c r="AG77" s="44"/>
      <c r="AH77" s="45"/>
      <c r="AI77" s="45"/>
      <c r="AJ77" s="44"/>
      <c r="AK77" s="45"/>
      <c r="AL77" s="45"/>
      <c r="AM77" s="44"/>
      <c r="AN77" s="45"/>
      <c r="AO77" s="45"/>
      <c r="AP77" s="44"/>
      <c r="AQ77" s="45"/>
      <c r="AR77" s="44"/>
      <c r="AS77" s="44"/>
      <c r="AT77" s="44"/>
      <c r="AU77" s="44"/>
      <c r="AV77" s="44"/>
      <c r="AW77" s="44"/>
      <c r="AX77" s="44"/>
      <c r="AY77" s="44"/>
      <c r="AZ77" s="44"/>
      <c r="BA77" s="298"/>
      <c r="BB77" s="298"/>
      <c r="BC77" s="298"/>
      <c r="BD77" s="45"/>
      <c r="BE77" s="44"/>
      <c r="BF77" s="45"/>
      <c r="BG77" s="45"/>
      <c r="BI77" s="45"/>
      <c r="BK77" s="45"/>
      <c r="BL77" s="44"/>
      <c r="BM77" s="45"/>
      <c r="BN77" s="45"/>
      <c r="BP77" s="45"/>
      <c r="BR77" s="45"/>
      <c r="BS77" s="44"/>
      <c r="BT77" s="45"/>
      <c r="BU77" s="45"/>
      <c r="BW77" s="45"/>
    </row>
    <row r="78" spans="2:80" x14ac:dyDescent="0.2">
      <c r="D78" s="47"/>
      <c r="E78" s="47"/>
      <c r="F78" s="47"/>
      <c r="G78" s="47"/>
      <c r="H78" s="47"/>
      <c r="I78" s="45"/>
      <c r="J78" s="45"/>
      <c r="K78" s="45"/>
      <c r="L78" s="45"/>
      <c r="M78" s="45"/>
      <c r="P78" s="47"/>
      <c r="Q78" s="45"/>
      <c r="R78" s="44"/>
      <c r="S78" s="45"/>
      <c r="T78" s="45"/>
      <c r="U78" s="44"/>
      <c r="V78" s="45"/>
      <c r="W78" s="45"/>
      <c r="X78" s="44"/>
      <c r="Y78" s="45"/>
      <c r="Z78" s="45"/>
      <c r="AA78" s="44"/>
      <c r="AB78" s="45"/>
      <c r="AC78" s="45"/>
      <c r="AD78" s="44"/>
      <c r="AE78" s="45"/>
      <c r="AF78" s="45"/>
      <c r="AG78" s="44"/>
      <c r="AH78" s="45"/>
      <c r="AI78" s="45"/>
      <c r="AJ78" s="44"/>
      <c r="AK78" s="45"/>
      <c r="AL78" s="45"/>
      <c r="AM78" s="44"/>
      <c r="AN78" s="45"/>
      <c r="AO78" s="45"/>
      <c r="AP78" s="44"/>
      <c r="AQ78" s="45"/>
      <c r="AR78" s="44"/>
      <c r="AS78" s="44"/>
      <c r="AT78" s="44"/>
      <c r="AU78" s="44"/>
      <c r="AV78" s="44"/>
      <c r="AW78" s="44"/>
      <c r="AX78" s="44"/>
      <c r="AY78" s="44"/>
      <c r="AZ78" s="44"/>
      <c r="BA78" s="298"/>
      <c r="BB78" s="298"/>
      <c r="BC78" s="298"/>
      <c r="BD78" s="45"/>
      <c r="BE78" s="44"/>
      <c r="BF78" s="45"/>
      <c r="BG78" s="45"/>
      <c r="BI78" s="45"/>
      <c r="BK78" s="45"/>
      <c r="BL78" s="44"/>
      <c r="BM78" s="45"/>
      <c r="BN78" s="45"/>
      <c r="BP78" s="45"/>
      <c r="BR78" s="45"/>
      <c r="BS78" s="44"/>
      <c r="BT78" s="45"/>
      <c r="BU78" s="45"/>
      <c r="BW78" s="45"/>
    </row>
    <row r="79" spans="2:80" x14ac:dyDescent="0.2">
      <c r="D79" s="47"/>
      <c r="E79" s="47"/>
      <c r="F79" s="47"/>
      <c r="G79" s="47"/>
      <c r="H79" s="47"/>
      <c r="I79" s="45"/>
      <c r="J79" s="45"/>
      <c r="K79" s="45"/>
      <c r="L79" s="45"/>
      <c r="M79" s="45"/>
      <c r="P79" s="47"/>
      <c r="Q79" s="45"/>
      <c r="R79" s="44"/>
      <c r="S79" s="45"/>
      <c r="T79" s="45"/>
      <c r="U79" s="44"/>
      <c r="V79" s="45"/>
      <c r="W79" s="45"/>
      <c r="X79" s="44"/>
      <c r="Y79" s="45"/>
      <c r="Z79" s="45"/>
      <c r="AA79" s="44"/>
      <c r="AB79" s="45"/>
      <c r="AC79" s="45"/>
      <c r="AD79" s="44"/>
      <c r="AE79" s="45"/>
      <c r="AF79" s="45"/>
      <c r="AG79" s="44"/>
      <c r="AH79" s="45"/>
      <c r="AI79" s="45"/>
      <c r="AJ79" s="44"/>
      <c r="AK79" s="45"/>
      <c r="AL79" s="45"/>
      <c r="AM79" s="44"/>
      <c r="AN79" s="45"/>
      <c r="AO79" s="45"/>
      <c r="AP79" s="44"/>
      <c r="AQ79" s="45"/>
      <c r="AR79" s="44"/>
      <c r="AS79" s="44"/>
      <c r="AT79" s="44"/>
      <c r="AU79" s="44"/>
      <c r="AV79" s="44"/>
      <c r="AW79" s="44"/>
      <c r="AX79" s="44"/>
      <c r="AY79" s="44"/>
      <c r="AZ79" s="44"/>
      <c r="BA79" s="298"/>
      <c r="BB79" s="298"/>
      <c r="BC79" s="298"/>
      <c r="BD79" s="45"/>
      <c r="BE79" s="44"/>
      <c r="BF79" s="45"/>
      <c r="BG79" s="45"/>
      <c r="BI79" s="45"/>
      <c r="BK79" s="45"/>
      <c r="BL79" s="44"/>
      <c r="BM79" s="45"/>
      <c r="BN79" s="45"/>
      <c r="BP79" s="45"/>
      <c r="BR79" s="45"/>
      <c r="BS79" s="44"/>
      <c r="BT79" s="45"/>
      <c r="BU79" s="45"/>
      <c r="BW79" s="45"/>
    </row>
    <row r="80" spans="2:80" x14ac:dyDescent="0.2">
      <c r="D80" s="47"/>
      <c r="E80" s="47"/>
      <c r="F80" s="47"/>
      <c r="G80" s="47"/>
      <c r="H80" s="47"/>
      <c r="I80" s="45"/>
      <c r="J80" s="45"/>
      <c r="K80" s="45"/>
      <c r="L80" s="45"/>
      <c r="M80" s="45"/>
      <c r="P80" s="47"/>
      <c r="Q80" s="45"/>
      <c r="R80" s="44"/>
      <c r="S80" s="45"/>
      <c r="T80" s="45"/>
      <c r="U80" s="44"/>
      <c r="V80" s="45"/>
      <c r="W80" s="45"/>
      <c r="X80" s="44"/>
      <c r="Y80" s="45"/>
      <c r="Z80" s="45"/>
      <c r="AA80" s="44"/>
      <c r="AB80" s="45"/>
      <c r="AC80" s="45"/>
      <c r="AD80" s="44"/>
      <c r="AE80" s="45"/>
      <c r="AF80" s="45"/>
      <c r="AG80" s="44"/>
      <c r="AH80" s="45"/>
      <c r="AI80" s="45"/>
      <c r="AJ80" s="44"/>
      <c r="AK80" s="45"/>
      <c r="AL80" s="45"/>
      <c r="AM80" s="44"/>
      <c r="AN80" s="45"/>
      <c r="AO80" s="45"/>
      <c r="AP80" s="44"/>
      <c r="AQ80" s="45"/>
      <c r="AR80" s="44"/>
      <c r="AS80" s="44"/>
      <c r="AT80" s="44"/>
      <c r="AU80" s="44"/>
      <c r="AV80" s="44"/>
      <c r="AW80" s="44"/>
      <c r="AX80" s="44"/>
      <c r="AY80" s="44"/>
      <c r="AZ80" s="44"/>
      <c r="BA80" s="298"/>
      <c r="BB80" s="298"/>
      <c r="BC80" s="298"/>
      <c r="BD80" s="45"/>
      <c r="BE80" s="44"/>
      <c r="BF80" s="45"/>
      <c r="BG80" s="45"/>
      <c r="BI80" s="45"/>
      <c r="BK80" s="45"/>
      <c r="BL80" s="44"/>
      <c r="BM80" s="45"/>
      <c r="BN80" s="45"/>
      <c r="BP80" s="45"/>
      <c r="BR80" s="45"/>
      <c r="BS80" s="44"/>
      <c r="BT80" s="45"/>
      <c r="BU80" s="45"/>
      <c r="BW80" s="45"/>
    </row>
    <row r="81" spans="4:75" x14ac:dyDescent="0.2">
      <c r="D81" s="47"/>
      <c r="E81" s="47"/>
      <c r="F81" s="47"/>
      <c r="G81" s="47"/>
      <c r="H81" s="47"/>
      <c r="I81" s="45"/>
      <c r="J81" s="45"/>
      <c r="K81" s="45"/>
      <c r="L81" s="45"/>
      <c r="M81" s="45"/>
      <c r="P81" s="47"/>
      <c r="Q81" s="45"/>
      <c r="R81" s="44"/>
      <c r="S81" s="45"/>
      <c r="T81" s="45"/>
      <c r="U81" s="44"/>
      <c r="V81" s="45"/>
      <c r="W81" s="45"/>
      <c r="X81" s="44"/>
      <c r="Y81" s="45"/>
      <c r="Z81" s="45"/>
      <c r="AA81" s="44"/>
      <c r="AB81" s="45"/>
      <c r="AC81" s="45"/>
      <c r="AD81" s="44"/>
      <c r="AE81" s="45"/>
      <c r="AF81" s="45"/>
      <c r="AG81" s="44"/>
      <c r="AH81" s="45"/>
      <c r="AI81" s="45"/>
      <c r="AJ81" s="44"/>
      <c r="AK81" s="45"/>
      <c r="AL81" s="45"/>
      <c r="AM81" s="44"/>
      <c r="AN81" s="45"/>
      <c r="AO81" s="45"/>
      <c r="AP81" s="44"/>
      <c r="AQ81" s="45"/>
      <c r="AR81" s="44"/>
      <c r="AS81" s="44"/>
      <c r="AT81" s="44"/>
      <c r="AU81" s="44"/>
      <c r="AV81" s="44"/>
      <c r="AW81" s="44"/>
      <c r="AX81" s="44"/>
      <c r="AY81" s="44"/>
      <c r="AZ81" s="44"/>
      <c r="BA81" s="298"/>
      <c r="BB81" s="298"/>
      <c r="BC81" s="298"/>
      <c r="BD81" s="45"/>
      <c r="BE81" s="44"/>
      <c r="BF81" s="45"/>
      <c r="BG81" s="45"/>
      <c r="BI81" s="45"/>
      <c r="BK81" s="45"/>
      <c r="BL81" s="44"/>
      <c r="BM81" s="45"/>
      <c r="BN81" s="45"/>
      <c r="BP81" s="45"/>
      <c r="BR81" s="45"/>
      <c r="BS81" s="44"/>
      <c r="BT81" s="45"/>
      <c r="BU81" s="45"/>
      <c r="BW81" s="45"/>
    </row>
    <row r="82" spans="4:75" x14ac:dyDescent="0.2">
      <c r="D82" s="47"/>
      <c r="E82" s="47"/>
      <c r="F82" s="47"/>
      <c r="G82" s="47"/>
      <c r="H82" s="47"/>
      <c r="I82" s="45"/>
      <c r="J82" s="45"/>
      <c r="K82" s="45"/>
      <c r="L82" s="45"/>
      <c r="M82" s="45"/>
      <c r="P82" s="47"/>
      <c r="Q82" s="45"/>
      <c r="R82" s="44"/>
      <c r="S82" s="45"/>
      <c r="T82" s="45"/>
      <c r="U82" s="44"/>
      <c r="V82" s="45"/>
      <c r="W82" s="45"/>
      <c r="X82" s="44"/>
      <c r="Y82" s="45"/>
      <c r="Z82" s="45"/>
      <c r="AA82" s="44"/>
      <c r="AB82" s="45"/>
      <c r="AC82" s="45"/>
      <c r="AD82" s="44"/>
      <c r="AE82" s="45"/>
      <c r="AF82" s="45"/>
      <c r="AG82" s="44"/>
      <c r="AH82" s="45"/>
      <c r="AI82" s="45"/>
      <c r="AJ82" s="44"/>
      <c r="AK82" s="45"/>
      <c r="AL82" s="45"/>
      <c r="AM82" s="44"/>
      <c r="AN82" s="45"/>
      <c r="AO82" s="45"/>
      <c r="AP82" s="44"/>
      <c r="AQ82" s="45"/>
      <c r="AR82" s="44"/>
      <c r="AS82" s="44"/>
      <c r="AT82" s="44"/>
      <c r="AU82" s="44"/>
      <c r="AV82" s="44"/>
      <c r="AW82" s="44"/>
      <c r="AX82" s="44"/>
      <c r="AY82" s="44"/>
      <c r="AZ82" s="44"/>
      <c r="BA82" s="298"/>
      <c r="BB82" s="298"/>
      <c r="BC82" s="298"/>
      <c r="BD82" s="45"/>
      <c r="BE82" s="44"/>
      <c r="BF82" s="45"/>
      <c r="BG82" s="45"/>
      <c r="BI82" s="45"/>
      <c r="BK82" s="45"/>
      <c r="BL82" s="44"/>
      <c r="BM82" s="45"/>
      <c r="BN82" s="45"/>
      <c r="BP82" s="45"/>
      <c r="BR82" s="45"/>
      <c r="BS82" s="44"/>
      <c r="BT82" s="45"/>
      <c r="BU82" s="45"/>
      <c r="BW82" s="45"/>
    </row>
    <row r="83" spans="4:75" x14ac:dyDescent="0.2">
      <c r="D83" s="47"/>
      <c r="E83" s="47"/>
      <c r="F83" s="47"/>
      <c r="G83" s="47"/>
      <c r="H83" s="47"/>
      <c r="I83" s="45"/>
      <c r="J83" s="45"/>
      <c r="K83" s="45"/>
      <c r="L83" s="45"/>
      <c r="M83" s="45"/>
      <c r="P83" s="47"/>
      <c r="Q83" s="45"/>
      <c r="R83" s="44"/>
      <c r="S83" s="45"/>
      <c r="T83" s="45"/>
      <c r="U83" s="44"/>
      <c r="V83" s="45"/>
      <c r="W83" s="45"/>
      <c r="X83" s="44"/>
      <c r="Y83" s="45"/>
      <c r="Z83" s="45"/>
      <c r="AA83" s="44"/>
      <c r="AB83" s="45"/>
      <c r="AC83" s="45"/>
      <c r="AD83" s="44"/>
      <c r="AE83" s="45"/>
      <c r="AF83" s="45"/>
      <c r="AG83" s="44"/>
      <c r="AH83" s="45"/>
      <c r="AI83" s="45"/>
      <c r="AJ83" s="44"/>
      <c r="AK83" s="45"/>
      <c r="AL83" s="45"/>
      <c r="AM83" s="44"/>
      <c r="AN83" s="45"/>
      <c r="AO83" s="45"/>
      <c r="AP83" s="44"/>
      <c r="AQ83" s="45"/>
      <c r="AR83" s="44"/>
      <c r="AS83" s="44"/>
      <c r="AT83" s="44"/>
      <c r="AU83" s="44"/>
      <c r="AV83" s="44"/>
      <c r="AW83" s="44"/>
      <c r="AX83" s="44"/>
      <c r="AY83" s="44"/>
      <c r="AZ83" s="44"/>
      <c r="BA83" s="298"/>
      <c r="BB83" s="298"/>
      <c r="BC83" s="298"/>
      <c r="BD83" s="45"/>
      <c r="BE83" s="44"/>
      <c r="BF83" s="45"/>
      <c r="BG83" s="45"/>
      <c r="BI83" s="45"/>
      <c r="BK83" s="45"/>
      <c r="BL83" s="44"/>
      <c r="BM83" s="45"/>
      <c r="BN83" s="45"/>
      <c r="BP83" s="45"/>
      <c r="BR83" s="45"/>
      <c r="BS83" s="44"/>
      <c r="BT83" s="45"/>
      <c r="BU83" s="45"/>
      <c r="BW83" s="45"/>
    </row>
    <row r="84" spans="4:75" x14ac:dyDescent="0.2">
      <c r="D84" s="47"/>
      <c r="E84" s="47"/>
      <c r="F84" s="47"/>
      <c r="G84" s="47"/>
      <c r="H84" s="47"/>
      <c r="I84" s="45"/>
      <c r="J84" s="45"/>
      <c r="K84" s="45"/>
      <c r="L84" s="45"/>
      <c r="M84" s="45"/>
      <c r="P84" s="47"/>
      <c r="Q84" s="45"/>
      <c r="R84" s="44"/>
      <c r="S84" s="45"/>
      <c r="T84" s="45"/>
      <c r="U84" s="44"/>
      <c r="V84" s="45"/>
      <c r="W84" s="45"/>
      <c r="X84" s="44"/>
      <c r="Y84" s="45"/>
      <c r="Z84" s="45"/>
      <c r="AA84" s="44"/>
      <c r="AB84" s="45"/>
      <c r="AC84" s="45"/>
      <c r="AD84" s="44"/>
      <c r="AE84" s="45"/>
      <c r="AF84" s="45"/>
      <c r="AG84" s="44"/>
      <c r="AH84" s="45"/>
      <c r="AI84" s="45"/>
      <c r="AJ84" s="44"/>
      <c r="AK84" s="45"/>
      <c r="AL84" s="45"/>
      <c r="AM84" s="44"/>
      <c r="AN84" s="45"/>
      <c r="AO84" s="45"/>
      <c r="AP84" s="44"/>
      <c r="AQ84" s="45"/>
      <c r="AR84" s="44"/>
      <c r="AS84" s="44"/>
      <c r="AT84" s="44"/>
      <c r="AU84" s="44"/>
      <c r="AV84" s="44"/>
      <c r="AW84" s="44"/>
      <c r="AX84" s="44"/>
      <c r="AY84" s="44"/>
      <c r="AZ84" s="44"/>
      <c r="BA84" s="298"/>
      <c r="BB84" s="298"/>
      <c r="BC84" s="298"/>
      <c r="BD84" s="45"/>
      <c r="BE84" s="44"/>
      <c r="BF84" s="45"/>
      <c r="BG84" s="45"/>
      <c r="BI84" s="45"/>
      <c r="BK84" s="45"/>
      <c r="BL84" s="44"/>
      <c r="BM84" s="45"/>
      <c r="BN84" s="45"/>
      <c r="BP84" s="45"/>
      <c r="BR84" s="45"/>
      <c r="BS84" s="44"/>
      <c r="BT84" s="45"/>
      <c r="BU84" s="45"/>
      <c r="BW84" s="45"/>
    </row>
    <row r="85" spans="4:75" x14ac:dyDescent="0.2">
      <c r="D85" s="47"/>
      <c r="E85" s="47"/>
      <c r="F85" s="47"/>
      <c r="G85" s="47"/>
      <c r="H85" s="47"/>
      <c r="I85" s="45"/>
      <c r="J85" s="45"/>
      <c r="K85" s="45"/>
      <c r="L85" s="45"/>
      <c r="M85" s="45"/>
      <c r="P85" s="47"/>
      <c r="Q85" s="45"/>
      <c r="R85" s="44"/>
      <c r="S85" s="45"/>
      <c r="T85" s="45"/>
      <c r="U85" s="44"/>
      <c r="V85" s="45"/>
      <c r="W85" s="45"/>
      <c r="X85" s="44"/>
      <c r="Y85" s="45"/>
      <c r="Z85" s="45"/>
      <c r="AA85" s="44"/>
      <c r="AB85" s="45"/>
      <c r="AC85" s="45"/>
      <c r="AD85" s="44"/>
      <c r="AE85" s="45"/>
      <c r="AF85" s="45"/>
      <c r="AG85" s="44"/>
      <c r="AH85" s="45"/>
      <c r="AI85" s="45"/>
      <c r="AJ85" s="44"/>
      <c r="AK85" s="45"/>
      <c r="AL85" s="45"/>
      <c r="AM85" s="44"/>
      <c r="AN85" s="45"/>
      <c r="AO85" s="45"/>
      <c r="AP85" s="44"/>
      <c r="AQ85" s="45"/>
      <c r="AR85" s="44"/>
      <c r="AS85" s="44"/>
      <c r="AT85" s="44"/>
      <c r="AU85" s="44"/>
      <c r="AV85" s="44"/>
      <c r="AW85" s="44"/>
      <c r="AX85" s="44"/>
      <c r="AY85" s="44"/>
      <c r="AZ85" s="44"/>
      <c r="BA85" s="298"/>
      <c r="BB85" s="298"/>
      <c r="BC85" s="298"/>
      <c r="BD85" s="45"/>
      <c r="BE85" s="44"/>
      <c r="BF85" s="45"/>
      <c r="BG85" s="45"/>
      <c r="BI85" s="45"/>
      <c r="BK85" s="45"/>
      <c r="BL85" s="44"/>
      <c r="BM85" s="45"/>
      <c r="BN85" s="45"/>
      <c r="BP85" s="45"/>
      <c r="BR85" s="45"/>
      <c r="BS85" s="44"/>
      <c r="BT85" s="45"/>
      <c r="BU85" s="45"/>
      <c r="BW85" s="45"/>
    </row>
    <row r="86" spans="4:75" x14ac:dyDescent="0.2">
      <c r="D86" s="47"/>
      <c r="E86" s="47"/>
      <c r="F86" s="47"/>
      <c r="G86" s="47"/>
      <c r="H86" s="47"/>
      <c r="I86" s="45"/>
      <c r="J86" s="45"/>
      <c r="K86" s="45"/>
      <c r="L86" s="45"/>
      <c r="M86" s="45"/>
      <c r="P86" s="47"/>
      <c r="Q86" s="45"/>
      <c r="R86" s="44"/>
      <c r="S86" s="45"/>
      <c r="T86" s="45"/>
      <c r="U86" s="44"/>
      <c r="V86" s="45"/>
      <c r="W86" s="45"/>
      <c r="X86" s="44"/>
      <c r="Y86" s="45"/>
      <c r="Z86" s="45"/>
      <c r="AA86" s="44"/>
      <c r="AB86" s="45"/>
      <c r="AC86" s="45"/>
      <c r="AD86" s="44"/>
      <c r="AE86" s="45"/>
      <c r="AF86" s="45"/>
      <c r="AG86" s="44"/>
      <c r="AH86" s="45"/>
      <c r="AI86" s="45"/>
      <c r="AJ86" s="44"/>
      <c r="AK86" s="45"/>
      <c r="AL86" s="45"/>
      <c r="AM86" s="44"/>
      <c r="AN86" s="45"/>
      <c r="AO86" s="45"/>
      <c r="AP86" s="44"/>
      <c r="AQ86" s="45"/>
      <c r="AR86" s="44"/>
      <c r="AS86" s="44"/>
      <c r="AT86" s="44"/>
      <c r="AU86" s="44"/>
      <c r="AV86" s="44"/>
      <c r="AW86" s="44"/>
      <c r="AX86" s="44"/>
      <c r="AY86" s="44"/>
      <c r="AZ86" s="44"/>
      <c r="BA86" s="298"/>
      <c r="BB86" s="298"/>
      <c r="BC86" s="298"/>
      <c r="BD86" s="45"/>
      <c r="BE86" s="44"/>
      <c r="BF86" s="45"/>
      <c r="BG86" s="45"/>
      <c r="BI86" s="45"/>
      <c r="BK86" s="45"/>
      <c r="BL86" s="44"/>
      <c r="BM86" s="45"/>
      <c r="BN86" s="45"/>
      <c r="BP86" s="45"/>
      <c r="BR86" s="45"/>
      <c r="BS86" s="44"/>
      <c r="BT86" s="45"/>
      <c r="BU86" s="45"/>
      <c r="BW86" s="45"/>
    </row>
    <row r="87" spans="4:75" x14ac:dyDescent="0.2">
      <c r="D87" s="47"/>
      <c r="E87" s="47"/>
      <c r="F87" s="47"/>
      <c r="G87" s="47"/>
      <c r="H87" s="47"/>
      <c r="I87" s="45"/>
      <c r="J87" s="45"/>
      <c r="K87" s="45"/>
      <c r="L87" s="45"/>
      <c r="M87" s="45"/>
      <c r="P87" s="47"/>
      <c r="Q87" s="45"/>
      <c r="R87" s="44"/>
      <c r="S87" s="45"/>
      <c r="T87" s="45"/>
      <c r="U87" s="44"/>
      <c r="V87" s="45"/>
      <c r="W87" s="45"/>
      <c r="X87" s="44"/>
      <c r="Y87" s="45"/>
      <c r="Z87" s="45"/>
      <c r="AA87" s="44"/>
      <c r="AB87" s="45"/>
      <c r="AC87" s="45"/>
      <c r="AD87" s="44"/>
      <c r="AE87" s="45"/>
      <c r="AF87" s="45"/>
      <c r="AG87" s="44"/>
      <c r="AH87" s="45"/>
      <c r="AI87" s="45"/>
      <c r="AJ87" s="44"/>
      <c r="AK87" s="45"/>
      <c r="AL87" s="45"/>
      <c r="AM87" s="44"/>
      <c r="AN87" s="45"/>
      <c r="AO87" s="45"/>
      <c r="AP87" s="44"/>
      <c r="AQ87" s="45"/>
      <c r="AR87" s="44"/>
      <c r="AS87" s="44"/>
      <c r="AT87" s="44"/>
      <c r="AU87" s="44"/>
      <c r="AV87" s="44"/>
      <c r="AW87" s="44"/>
      <c r="AX87" s="44"/>
      <c r="AY87" s="44"/>
      <c r="AZ87" s="44"/>
      <c r="BA87" s="298"/>
      <c r="BB87" s="298"/>
      <c r="BC87" s="298"/>
      <c r="BD87" s="45"/>
      <c r="BE87" s="44"/>
      <c r="BF87" s="45"/>
      <c r="BG87" s="45"/>
      <c r="BI87" s="45"/>
      <c r="BK87" s="45"/>
      <c r="BL87" s="44"/>
      <c r="BM87" s="45"/>
      <c r="BN87" s="45"/>
      <c r="BP87" s="45"/>
      <c r="BR87" s="45"/>
      <c r="BS87" s="44"/>
      <c r="BT87" s="45"/>
      <c r="BU87" s="45"/>
      <c r="BW87" s="45"/>
    </row>
    <row r="88" spans="4:75" x14ac:dyDescent="0.2">
      <c r="D88" s="47"/>
      <c r="E88" s="47"/>
      <c r="F88" s="47"/>
      <c r="G88" s="47"/>
      <c r="H88" s="47"/>
      <c r="I88" s="45"/>
      <c r="J88" s="45"/>
      <c r="K88" s="45"/>
      <c r="L88" s="45"/>
      <c r="M88" s="45"/>
      <c r="P88" s="47"/>
      <c r="Q88" s="45"/>
      <c r="R88" s="44"/>
      <c r="S88" s="45"/>
      <c r="T88" s="45"/>
      <c r="U88" s="44"/>
      <c r="V88" s="45"/>
      <c r="W88" s="45"/>
      <c r="X88" s="44"/>
      <c r="Y88" s="45"/>
      <c r="Z88" s="45"/>
      <c r="AA88" s="44"/>
      <c r="AB88" s="45"/>
      <c r="AC88" s="45"/>
      <c r="AD88" s="44"/>
      <c r="AE88" s="45"/>
      <c r="AF88" s="45"/>
      <c r="AG88" s="44"/>
      <c r="AH88" s="45"/>
      <c r="AI88" s="45"/>
      <c r="AJ88" s="44"/>
      <c r="AK88" s="45"/>
      <c r="AL88" s="45"/>
      <c r="AM88" s="44"/>
      <c r="AN88" s="45"/>
      <c r="AO88" s="45"/>
      <c r="AP88" s="44"/>
      <c r="AQ88" s="45"/>
      <c r="AR88" s="44"/>
      <c r="AS88" s="44"/>
      <c r="AT88" s="44"/>
      <c r="AU88" s="44"/>
      <c r="AV88" s="44"/>
      <c r="AW88" s="44"/>
      <c r="AX88" s="44"/>
      <c r="AY88" s="44"/>
      <c r="AZ88" s="44"/>
      <c r="BA88" s="298"/>
      <c r="BB88" s="298"/>
      <c r="BC88" s="298"/>
      <c r="BD88" s="45"/>
      <c r="BE88" s="44"/>
      <c r="BF88" s="45"/>
      <c r="BG88" s="45"/>
      <c r="BI88" s="45"/>
      <c r="BK88" s="45"/>
      <c r="BL88" s="44"/>
      <c r="BM88" s="45"/>
      <c r="BN88" s="45"/>
      <c r="BP88" s="45"/>
      <c r="BR88" s="45"/>
      <c r="BS88" s="44"/>
      <c r="BT88" s="45"/>
      <c r="BU88" s="45"/>
      <c r="BW88" s="45"/>
    </row>
    <row r="89" spans="4:75" x14ac:dyDescent="0.2">
      <c r="D89" s="47"/>
      <c r="E89" s="47"/>
      <c r="F89" s="47"/>
      <c r="G89" s="47"/>
      <c r="H89" s="47"/>
      <c r="I89" s="45"/>
      <c r="J89" s="45"/>
      <c r="K89" s="45"/>
      <c r="L89" s="45"/>
      <c r="M89" s="45"/>
      <c r="P89" s="47"/>
      <c r="Q89" s="45"/>
      <c r="R89" s="44"/>
      <c r="S89" s="45"/>
      <c r="T89" s="45"/>
      <c r="U89" s="44"/>
      <c r="V89" s="45"/>
      <c r="W89" s="45"/>
      <c r="X89" s="44"/>
      <c r="Y89" s="45"/>
      <c r="Z89" s="45"/>
      <c r="AA89" s="44"/>
      <c r="AB89" s="45"/>
      <c r="AC89" s="45"/>
      <c r="AD89" s="44"/>
      <c r="AE89" s="45"/>
      <c r="AF89" s="45"/>
      <c r="AG89" s="44"/>
      <c r="AH89" s="45"/>
      <c r="AI89" s="45"/>
      <c r="AJ89" s="44"/>
      <c r="AK89" s="45"/>
      <c r="AL89" s="45"/>
      <c r="AM89" s="44"/>
      <c r="AN89" s="45"/>
      <c r="AO89" s="45"/>
      <c r="AP89" s="44"/>
      <c r="AQ89" s="45"/>
      <c r="AR89" s="44"/>
      <c r="AS89" s="44"/>
      <c r="AT89" s="44"/>
      <c r="AU89" s="44"/>
      <c r="AV89" s="44"/>
      <c r="AW89" s="44"/>
      <c r="AX89" s="44"/>
      <c r="AY89" s="44"/>
      <c r="AZ89" s="44"/>
      <c r="BA89" s="298"/>
      <c r="BB89" s="298"/>
      <c r="BC89" s="298"/>
      <c r="BD89" s="45"/>
      <c r="BE89" s="44"/>
      <c r="BF89" s="45"/>
      <c r="BG89" s="45"/>
      <c r="BI89" s="45"/>
      <c r="BK89" s="45"/>
      <c r="BL89" s="44"/>
      <c r="BM89" s="45"/>
      <c r="BN89" s="45"/>
      <c r="BP89" s="45"/>
      <c r="BR89" s="45"/>
      <c r="BS89" s="44"/>
      <c r="BT89" s="45"/>
      <c r="BU89" s="45"/>
      <c r="BW89" s="45"/>
    </row>
    <row r="90" spans="4:75" x14ac:dyDescent="0.2">
      <c r="D90" s="47"/>
      <c r="E90" s="47"/>
      <c r="F90" s="47"/>
      <c r="G90" s="47"/>
      <c r="H90" s="47"/>
      <c r="I90" s="45"/>
      <c r="J90" s="45"/>
      <c r="K90" s="45"/>
      <c r="L90" s="45"/>
      <c r="M90" s="45"/>
      <c r="P90" s="47"/>
      <c r="Q90" s="45"/>
      <c r="R90" s="44"/>
      <c r="S90" s="45"/>
      <c r="T90" s="45"/>
      <c r="U90" s="44"/>
      <c r="V90" s="45"/>
      <c r="W90" s="45"/>
      <c r="X90" s="44"/>
      <c r="Y90" s="45"/>
      <c r="Z90" s="45"/>
      <c r="AA90" s="44"/>
      <c r="AB90" s="45"/>
      <c r="AC90" s="45"/>
      <c r="AD90" s="44"/>
      <c r="AE90" s="45"/>
      <c r="AF90" s="45"/>
      <c r="AG90" s="44"/>
      <c r="AH90" s="45"/>
      <c r="AI90" s="45"/>
      <c r="AJ90" s="44"/>
      <c r="AK90" s="45"/>
      <c r="AL90" s="45"/>
      <c r="AM90" s="44"/>
      <c r="AN90" s="45"/>
      <c r="AO90" s="45"/>
      <c r="AP90" s="44"/>
      <c r="AQ90" s="45"/>
      <c r="AR90" s="44"/>
      <c r="AS90" s="44"/>
      <c r="AT90" s="44"/>
      <c r="AU90" s="44"/>
      <c r="AV90" s="44"/>
      <c r="AW90" s="44"/>
      <c r="AX90" s="44"/>
      <c r="AY90" s="44"/>
      <c r="AZ90" s="44"/>
      <c r="BA90" s="298"/>
      <c r="BB90" s="298"/>
      <c r="BC90" s="298"/>
      <c r="BD90" s="45"/>
      <c r="BE90" s="44"/>
      <c r="BF90" s="45"/>
      <c r="BG90" s="45"/>
      <c r="BI90" s="45"/>
      <c r="BK90" s="45"/>
      <c r="BL90" s="44"/>
      <c r="BM90" s="45"/>
      <c r="BN90" s="45"/>
      <c r="BP90" s="45"/>
      <c r="BR90" s="45"/>
      <c r="BS90" s="44"/>
      <c r="BT90" s="45"/>
      <c r="BU90" s="45"/>
      <c r="BW90" s="45"/>
    </row>
    <row r="91" spans="4:75" x14ac:dyDescent="0.2">
      <c r="D91" s="47"/>
      <c r="E91" s="47"/>
      <c r="F91" s="47"/>
      <c r="G91" s="47"/>
      <c r="H91" s="47"/>
      <c r="I91" s="45"/>
      <c r="J91" s="45"/>
      <c r="K91" s="45"/>
      <c r="L91" s="45"/>
      <c r="M91" s="45"/>
      <c r="P91" s="47"/>
      <c r="Q91" s="45"/>
      <c r="R91" s="44"/>
      <c r="S91" s="45"/>
      <c r="T91" s="45"/>
      <c r="U91" s="44"/>
      <c r="V91" s="45"/>
      <c r="W91" s="45"/>
      <c r="X91" s="44"/>
      <c r="Y91" s="45"/>
      <c r="Z91" s="45"/>
      <c r="AA91" s="44"/>
      <c r="AB91" s="45"/>
      <c r="AC91" s="45"/>
      <c r="AD91" s="44"/>
      <c r="AE91" s="45"/>
      <c r="AF91" s="45"/>
      <c r="AG91" s="44"/>
      <c r="AH91" s="45"/>
      <c r="AI91" s="45"/>
      <c r="AJ91" s="44"/>
      <c r="AK91" s="45"/>
      <c r="AL91" s="45"/>
      <c r="AM91" s="44"/>
      <c r="AN91" s="45"/>
      <c r="AO91" s="45"/>
      <c r="AP91" s="44"/>
      <c r="AQ91" s="45"/>
      <c r="AR91" s="44"/>
      <c r="AS91" s="44"/>
      <c r="AT91" s="44"/>
      <c r="AU91" s="44"/>
      <c r="AV91" s="44"/>
      <c r="AW91" s="44"/>
      <c r="AX91" s="44"/>
      <c r="AY91" s="44"/>
      <c r="AZ91" s="44"/>
      <c r="BA91" s="298"/>
      <c r="BB91" s="298"/>
      <c r="BC91" s="298"/>
      <c r="BD91" s="45"/>
      <c r="BE91" s="44"/>
      <c r="BF91" s="45"/>
      <c r="BG91" s="45"/>
      <c r="BI91" s="45"/>
      <c r="BK91" s="45"/>
      <c r="BL91" s="44"/>
      <c r="BM91" s="45"/>
      <c r="BN91" s="45"/>
      <c r="BP91" s="45"/>
      <c r="BR91" s="45"/>
      <c r="BS91" s="44"/>
      <c r="BT91" s="45"/>
      <c r="BU91" s="45"/>
      <c r="BW91" s="45"/>
    </row>
    <row r="92" spans="4:75" x14ac:dyDescent="0.2">
      <c r="D92" s="47"/>
      <c r="E92" s="47"/>
      <c r="F92" s="47"/>
      <c r="G92" s="47"/>
      <c r="H92" s="47"/>
      <c r="I92" s="45"/>
      <c r="J92" s="45"/>
      <c r="K92" s="45"/>
      <c r="L92" s="45"/>
      <c r="M92" s="45"/>
      <c r="P92" s="47"/>
      <c r="Q92" s="45"/>
      <c r="R92" s="44"/>
      <c r="S92" s="45"/>
      <c r="T92" s="45"/>
      <c r="U92" s="44"/>
      <c r="V92" s="45"/>
      <c r="W92" s="45"/>
      <c r="X92" s="44"/>
      <c r="Y92" s="45"/>
      <c r="Z92" s="45"/>
      <c r="AA92" s="44"/>
      <c r="AB92" s="45"/>
      <c r="AC92" s="45"/>
      <c r="AD92" s="44"/>
      <c r="AE92" s="45"/>
      <c r="AF92" s="45"/>
      <c r="AG92" s="44"/>
      <c r="AH92" s="45"/>
      <c r="AI92" s="45"/>
      <c r="AJ92" s="44"/>
      <c r="AK92" s="45"/>
      <c r="AL92" s="45"/>
      <c r="AM92" s="44"/>
      <c r="AN92" s="45"/>
      <c r="AO92" s="45"/>
      <c r="AP92" s="44"/>
      <c r="AQ92" s="45"/>
      <c r="AR92" s="44"/>
      <c r="AS92" s="44"/>
      <c r="AT92" s="44"/>
      <c r="AU92" s="44"/>
      <c r="AV92" s="44"/>
      <c r="AW92" s="44"/>
      <c r="AX92" s="44"/>
      <c r="AY92" s="44"/>
      <c r="AZ92" s="44"/>
      <c r="BA92" s="298"/>
      <c r="BB92" s="298"/>
      <c r="BC92" s="298"/>
      <c r="BD92" s="45"/>
      <c r="BE92" s="44"/>
      <c r="BF92" s="45"/>
      <c r="BG92" s="45"/>
      <c r="BI92" s="45"/>
      <c r="BK92" s="45"/>
      <c r="BL92" s="44"/>
      <c r="BM92" s="45"/>
      <c r="BN92" s="45"/>
      <c r="BP92" s="45"/>
      <c r="BR92" s="45"/>
      <c r="BS92" s="44"/>
      <c r="BT92" s="45"/>
      <c r="BU92" s="45"/>
      <c r="BW92" s="45"/>
    </row>
    <row r="93" spans="4:75" x14ac:dyDescent="0.2">
      <c r="D93" s="47"/>
      <c r="E93" s="47"/>
      <c r="F93" s="47"/>
      <c r="G93" s="47"/>
      <c r="H93" s="47"/>
      <c r="I93" s="45"/>
      <c r="J93" s="45"/>
      <c r="K93" s="45"/>
      <c r="L93" s="45"/>
      <c r="M93" s="45"/>
      <c r="P93" s="47"/>
      <c r="Q93" s="45"/>
      <c r="R93" s="44"/>
      <c r="S93" s="45"/>
      <c r="T93" s="45"/>
      <c r="U93" s="44"/>
      <c r="V93" s="45"/>
      <c r="W93" s="45"/>
      <c r="X93" s="44"/>
      <c r="Y93" s="45"/>
      <c r="Z93" s="45"/>
      <c r="AA93" s="44"/>
      <c r="AB93" s="45"/>
      <c r="AC93" s="45"/>
      <c r="AD93" s="44"/>
      <c r="AE93" s="45"/>
      <c r="AF93" s="45"/>
      <c r="AG93" s="44"/>
      <c r="AH93" s="45"/>
      <c r="AI93" s="45"/>
      <c r="AJ93" s="44"/>
      <c r="AK93" s="45"/>
      <c r="AL93" s="45"/>
      <c r="AM93" s="44"/>
      <c r="AN93" s="45"/>
      <c r="AO93" s="45"/>
      <c r="AP93" s="44"/>
      <c r="AQ93" s="45"/>
      <c r="AR93" s="44"/>
      <c r="AS93" s="44"/>
      <c r="AT93" s="44"/>
      <c r="AU93" s="44"/>
      <c r="AV93" s="44"/>
      <c r="AW93" s="44"/>
      <c r="AX93" s="44"/>
      <c r="AY93" s="44"/>
      <c r="AZ93" s="44"/>
      <c r="BA93" s="298"/>
      <c r="BB93" s="298"/>
      <c r="BC93" s="298"/>
      <c r="BD93" s="45"/>
      <c r="BE93" s="44"/>
      <c r="BF93" s="45"/>
      <c r="BG93" s="45"/>
      <c r="BI93" s="45"/>
      <c r="BK93" s="45"/>
      <c r="BL93" s="44"/>
      <c r="BM93" s="45"/>
      <c r="BN93" s="45"/>
      <c r="BP93" s="45"/>
      <c r="BR93" s="45"/>
      <c r="BS93" s="44"/>
      <c r="BT93" s="45"/>
      <c r="BU93" s="45"/>
      <c r="BW93" s="45"/>
    </row>
    <row r="94" spans="4:75" x14ac:dyDescent="0.2">
      <c r="D94" s="47"/>
      <c r="E94" s="47"/>
      <c r="F94" s="47"/>
      <c r="G94" s="47"/>
      <c r="H94" s="47"/>
      <c r="I94" s="45"/>
      <c r="J94" s="45"/>
      <c r="K94" s="45"/>
      <c r="L94" s="45"/>
      <c r="M94" s="45"/>
      <c r="P94" s="47"/>
      <c r="Q94" s="45"/>
      <c r="R94" s="44"/>
      <c r="S94" s="45"/>
      <c r="T94" s="45"/>
      <c r="U94" s="44"/>
      <c r="V94" s="45"/>
      <c r="W94" s="45"/>
      <c r="X94" s="44"/>
      <c r="Y94" s="45"/>
      <c r="Z94" s="45"/>
      <c r="AA94" s="44"/>
      <c r="AB94" s="45"/>
      <c r="AC94" s="45"/>
      <c r="AD94" s="44"/>
      <c r="AE94" s="45"/>
      <c r="AF94" s="45"/>
      <c r="AG94" s="44"/>
      <c r="AH94" s="45"/>
      <c r="AI94" s="45"/>
      <c r="AJ94" s="44"/>
      <c r="AK94" s="45"/>
      <c r="AL94" s="45"/>
      <c r="AM94" s="44"/>
      <c r="AN94" s="45"/>
      <c r="AO94" s="45"/>
      <c r="AP94" s="44"/>
      <c r="AQ94" s="45"/>
      <c r="AR94" s="44"/>
      <c r="AS94" s="44"/>
      <c r="AT94" s="44"/>
      <c r="AU94" s="44"/>
      <c r="AV94" s="44"/>
      <c r="AW94" s="44"/>
      <c r="AX94" s="44"/>
      <c r="AY94" s="44"/>
      <c r="AZ94" s="44"/>
      <c r="BA94" s="298"/>
      <c r="BB94" s="298"/>
      <c r="BC94" s="298"/>
      <c r="BD94" s="45"/>
      <c r="BE94" s="44"/>
      <c r="BF94" s="45"/>
      <c r="BG94" s="45"/>
      <c r="BI94" s="45"/>
      <c r="BK94" s="45"/>
      <c r="BL94" s="44"/>
      <c r="BM94" s="45"/>
      <c r="BN94" s="45"/>
      <c r="BP94" s="45"/>
      <c r="BR94" s="45"/>
      <c r="BS94" s="44"/>
      <c r="BT94" s="45"/>
      <c r="BU94" s="45"/>
      <c r="BW94" s="45"/>
    </row>
    <row r="95" spans="4:75" x14ac:dyDescent="0.2">
      <c r="D95" s="47"/>
      <c r="E95" s="47"/>
      <c r="F95" s="47"/>
      <c r="G95" s="47"/>
      <c r="H95" s="47"/>
      <c r="I95" s="45"/>
      <c r="J95" s="45"/>
      <c r="K95" s="45"/>
      <c r="L95" s="45"/>
      <c r="M95" s="45"/>
      <c r="P95" s="47"/>
      <c r="Q95" s="45"/>
      <c r="R95" s="44"/>
      <c r="S95" s="45"/>
      <c r="T95" s="45"/>
      <c r="U95" s="44"/>
      <c r="V95" s="45"/>
      <c r="W95" s="45"/>
      <c r="X95" s="44"/>
      <c r="Y95" s="45"/>
      <c r="Z95" s="45"/>
      <c r="AA95" s="44"/>
      <c r="AB95" s="45"/>
      <c r="AC95" s="45"/>
      <c r="AD95" s="44"/>
      <c r="AE95" s="45"/>
      <c r="AF95" s="45"/>
      <c r="AG95" s="44"/>
      <c r="AH95" s="45"/>
      <c r="AI95" s="45"/>
      <c r="AJ95" s="44"/>
      <c r="AK95" s="45"/>
      <c r="AL95" s="45"/>
      <c r="AM95" s="44"/>
      <c r="AN95" s="45"/>
      <c r="AO95" s="45"/>
      <c r="AP95" s="44"/>
      <c r="AQ95" s="45"/>
      <c r="AR95" s="44"/>
      <c r="AS95" s="44"/>
      <c r="AT95" s="44"/>
      <c r="AU95" s="44"/>
      <c r="AV95" s="44"/>
      <c r="AW95" s="44"/>
      <c r="AX95" s="44"/>
      <c r="AY95" s="44"/>
      <c r="AZ95" s="44"/>
      <c r="BA95" s="298"/>
      <c r="BB95" s="298"/>
      <c r="BC95" s="298"/>
      <c r="BD95" s="45"/>
      <c r="BE95" s="44"/>
      <c r="BF95" s="45"/>
      <c r="BG95" s="45"/>
      <c r="BI95" s="45"/>
      <c r="BK95" s="45"/>
      <c r="BL95" s="44"/>
      <c r="BM95" s="45"/>
      <c r="BN95" s="45"/>
      <c r="BP95" s="45"/>
      <c r="BR95" s="45"/>
      <c r="BS95" s="44"/>
      <c r="BT95" s="45"/>
      <c r="BU95" s="45"/>
      <c r="BW95" s="45"/>
    </row>
    <row r="96" spans="4:75" x14ac:dyDescent="0.2">
      <c r="D96" s="47"/>
      <c r="E96" s="47"/>
      <c r="F96" s="47"/>
      <c r="G96" s="47"/>
      <c r="H96" s="47"/>
      <c r="I96" s="45"/>
      <c r="J96" s="45"/>
      <c r="K96" s="45"/>
      <c r="L96" s="45"/>
      <c r="M96" s="45"/>
      <c r="P96" s="47"/>
      <c r="Q96" s="45"/>
      <c r="R96" s="44"/>
      <c r="S96" s="45"/>
      <c r="T96" s="45"/>
      <c r="U96" s="44"/>
      <c r="V96" s="45"/>
      <c r="W96" s="45"/>
      <c r="X96" s="44"/>
      <c r="Y96" s="45"/>
      <c r="Z96" s="45"/>
      <c r="AA96" s="44"/>
      <c r="AB96" s="45"/>
      <c r="AC96" s="45"/>
      <c r="AD96" s="44"/>
      <c r="AE96" s="45"/>
      <c r="AF96" s="45"/>
      <c r="AG96" s="44"/>
      <c r="AH96" s="45"/>
      <c r="AI96" s="45"/>
      <c r="AJ96" s="44"/>
      <c r="AK96" s="45"/>
      <c r="AL96" s="45"/>
      <c r="AM96" s="44"/>
      <c r="AN96" s="45"/>
      <c r="AO96" s="45"/>
      <c r="AP96" s="44"/>
      <c r="AQ96" s="45"/>
      <c r="AR96" s="44"/>
      <c r="AS96" s="44"/>
      <c r="AT96" s="44"/>
      <c r="AU96" s="44"/>
      <c r="AV96" s="44"/>
      <c r="AW96" s="44"/>
      <c r="AX96" s="44"/>
      <c r="AY96" s="44"/>
      <c r="AZ96" s="44"/>
      <c r="BA96" s="298"/>
      <c r="BB96" s="298"/>
      <c r="BC96" s="298"/>
      <c r="BD96" s="45"/>
      <c r="BE96" s="44"/>
      <c r="BF96" s="45"/>
      <c r="BG96" s="45"/>
      <c r="BI96" s="45"/>
      <c r="BK96" s="45"/>
      <c r="BL96" s="44"/>
      <c r="BM96" s="45"/>
      <c r="BN96" s="45"/>
      <c r="BP96" s="45"/>
      <c r="BR96" s="45"/>
      <c r="BS96" s="44"/>
      <c r="BT96" s="45"/>
      <c r="BU96" s="45"/>
      <c r="BW96" s="45"/>
    </row>
    <row r="97" spans="4:75" x14ac:dyDescent="0.2">
      <c r="D97" s="47"/>
      <c r="E97" s="47"/>
      <c r="F97" s="47"/>
      <c r="G97" s="47"/>
      <c r="H97" s="47"/>
      <c r="I97" s="45"/>
      <c r="J97" s="45"/>
      <c r="K97" s="45"/>
      <c r="L97" s="45"/>
      <c r="M97" s="45"/>
      <c r="P97" s="47"/>
      <c r="Q97" s="45"/>
      <c r="R97" s="44"/>
      <c r="S97" s="45"/>
      <c r="T97" s="45"/>
      <c r="U97" s="44"/>
      <c r="V97" s="45"/>
      <c r="W97" s="45"/>
      <c r="X97" s="44"/>
      <c r="Y97" s="45"/>
      <c r="Z97" s="45"/>
      <c r="AA97" s="44"/>
      <c r="AB97" s="45"/>
      <c r="AC97" s="45"/>
      <c r="AD97" s="44"/>
      <c r="AE97" s="45"/>
      <c r="AF97" s="45"/>
      <c r="AG97" s="44"/>
      <c r="AH97" s="45"/>
      <c r="AI97" s="45"/>
      <c r="AJ97" s="44"/>
      <c r="AK97" s="45"/>
      <c r="AL97" s="45"/>
      <c r="AM97" s="44"/>
      <c r="AN97" s="45"/>
      <c r="AO97" s="45"/>
      <c r="AP97" s="44"/>
      <c r="AQ97" s="45"/>
      <c r="AR97" s="44"/>
      <c r="AS97" s="44"/>
      <c r="AT97" s="44"/>
      <c r="AU97" s="44"/>
      <c r="AV97" s="44"/>
      <c r="AW97" s="44"/>
      <c r="AX97" s="44"/>
      <c r="AY97" s="44"/>
      <c r="AZ97" s="44"/>
      <c r="BA97" s="298"/>
      <c r="BB97" s="298"/>
      <c r="BC97" s="298"/>
      <c r="BD97" s="45"/>
      <c r="BE97" s="44"/>
      <c r="BF97" s="45"/>
      <c r="BG97" s="45"/>
      <c r="BI97" s="45"/>
      <c r="BK97" s="45"/>
      <c r="BL97" s="44"/>
      <c r="BM97" s="45"/>
      <c r="BN97" s="45"/>
      <c r="BP97" s="45"/>
      <c r="BR97" s="45"/>
      <c r="BS97" s="44"/>
      <c r="BT97" s="45"/>
      <c r="BU97" s="45"/>
      <c r="BW97" s="45"/>
    </row>
    <row r="98" spans="4:75" x14ac:dyDescent="0.2">
      <c r="D98" s="47"/>
      <c r="E98" s="47"/>
      <c r="F98" s="47"/>
      <c r="G98" s="47"/>
      <c r="H98" s="47"/>
      <c r="I98" s="45"/>
      <c r="J98" s="45"/>
      <c r="K98" s="45"/>
      <c r="L98" s="45"/>
      <c r="M98" s="45"/>
      <c r="P98" s="47"/>
      <c r="Q98" s="45"/>
      <c r="R98" s="44"/>
      <c r="S98" s="45"/>
      <c r="T98" s="45"/>
      <c r="U98" s="44"/>
      <c r="V98" s="45"/>
      <c r="W98" s="45"/>
      <c r="X98" s="44"/>
      <c r="Y98" s="45"/>
      <c r="Z98" s="45"/>
      <c r="AA98" s="44"/>
      <c r="AB98" s="45"/>
      <c r="AC98" s="45"/>
      <c r="AD98" s="44"/>
      <c r="AE98" s="45"/>
      <c r="AF98" s="45"/>
      <c r="AG98" s="44"/>
      <c r="AH98" s="45"/>
      <c r="AI98" s="45"/>
      <c r="AJ98" s="44"/>
      <c r="AK98" s="45"/>
      <c r="AL98" s="45"/>
      <c r="AM98" s="44"/>
      <c r="AN98" s="45"/>
      <c r="AO98" s="45"/>
      <c r="AP98" s="44"/>
      <c r="AQ98" s="45"/>
      <c r="AR98" s="44"/>
      <c r="AS98" s="44"/>
      <c r="AT98" s="44"/>
      <c r="AU98" s="44"/>
      <c r="AV98" s="44"/>
      <c r="AW98" s="44"/>
      <c r="AX98" s="44"/>
      <c r="AY98" s="44"/>
      <c r="AZ98" s="44"/>
      <c r="BA98" s="298"/>
      <c r="BB98" s="298"/>
      <c r="BC98" s="298"/>
      <c r="BD98" s="45"/>
      <c r="BE98" s="44"/>
      <c r="BF98" s="45"/>
      <c r="BG98" s="45"/>
      <c r="BI98" s="45"/>
      <c r="BK98" s="45"/>
      <c r="BL98" s="44"/>
      <c r="BM98" s="45"/>
      <c r="BN98" s="45"/>
      <c r="BP98" s="45"/>
      <c r="BR98" s="45"/>
      <c r="BS98" s="44"/>
      <c r="BT98" s="45"/>
      <c r="BU98" s="45"/>
      <c r="BW98" s="45"/>
    </row>
    <row r="99" spans="4:75" x14ac:dyDescent="0.2">
      <c r="D99" s="47"/>
      <c r="E99" s="47"/>
      <c r="F99" s="47"/>
      <c r="G99" s="47"/>
      <c r="H99" s="47"/>
      <c r="I99" s="45"/>
      <c r="J99" s="45"/>
      <c r="K99" s="45"/>
      <c r="L99" s="45"/>
      <c r="M99" s="45"/>
      <c r="P99" s="47"/>
      <c r="Q99" s="45"/>
      <c r="R99" s="44"/>
      <c r="S99" s="45"/>
      <c r="T99" s="45"/>
      <c r="U99" s="44"/>
      <c r="V99" s="45"/>
      <c r="W99" s="45"/>
      <c r="X99" s="44"/>
      <c r="Y99" s="45"/>
      <c r="Z99" s="45"/>
      <c r="AA99" s="44"/>
      <c r="AB99" s="45"/>
      <c r="AC99" s="45"/>
      <c r="AD99" s="44"/>
      <c r="AE99" s="45"/>
      <c r="AF99" s="45"/>
      <c r="AG99" s="44"/>
      <c r="AH99" s="45"/>
      <c r="AI99" s="45"/>
      <c r="AJ99" s="44"/>
      <c r="AK99" s="45"/>
      <c r="AL99" s="45"/>
      <c r="AM99" s="44"/>
      <c r="AN99" s="45"/>
      <c r="AO99" s="45"/>
      <c r="AP99" s="44"/>
      <c r="AQ99" s="45"/>
      <c r="AR99" s="44"/>
      <c r="AS99" s="44"/>
      <c r="AT99" s="44"/>
      <c r="AU99" s="44"/>
      <c r="AV99" s="44"/>
      <c r="AW99" s="44"/>
      <c r="AX99" s="44"/>
      <c r="AY99" s="44"/>
      <c r="AZ99" s="44"/>
      <c r="BA99" s="298"/>
      <c r="BB99" s="298"/>
      <c r="BC99" s="298"/>
      <c r="BD99" s="45"/>
      <c r="BE99" s="44"/>
      <c r="BF99" s="45"/>
      <c r="BG99" s="45"/>
      <c r="BI99" s="45"/>
      <c r="BK99" s="45"/>
      <c r="BL99" s="44"/>
      <c r="BM99" s="45"/>
      <c r="BN99" s="45"/>
      <c r="BP99" s="45"/>
      <c r="BR99" s="45"/>
      <c r="BS99" s="44"/>
      <c r="BT99" s="45"/>
      <c r="BU99" s="45"/>
      <c r="BW99" s="45"/>
    </row>
    <row r="100" spans="4:75" x14ac:dyDescent="0.2">
      <c r="D100" s="47"/>
      <c r="E100" s="47"/>
      <c r="F100" s="47"/>
      <c r="G100" s="47"/>
      <c r="H100" s="47"/>
      <c r="I100" s="45"/>
      <c r="J100" s="45"/>
      <c r="K100" s="45"/>
      <c r="L100" s="45"/>
      <c r="M100" s="45"/>
      <c r="P100" s="47"/>
      <c r="Q100" s="45"/>
      <c r="R100" s="44"/>
      <c r="S100" s="45"/>
      <c r="T100" s="45"/>
      <c r="U100" s="44"/>
      <c r="V100" s="45"/>
      <c r="W100" s="45"/>
      <c r="X100" s="44"/>
      <c r="Y100" s="45"/>
      <c r="Z100" s="45"/>
      <c r="AA100" s="44"/>
      <c r="AB100" s="45"/>
      <c r="AC100" s="45"/>
      <c r="AD100" s="44"/>
      <c r="AE100" s="45"/>
      <c r="AF100" s="45"/>
      <c r="AG100" s="44"/>
      <c r="AH100" s="45"/>
      <c r="AI100" s="45"/>
      <c r="AJ100" s="44"/>
      <c r="AK100" s="45"/>
      <c r="AL100" s="45"/>
      <c r="AM100" s="44"/>
      <c r="AN100" s="45"/>
      <c r="AO100" s="45"/>
      <c r="AP100" s="44"/>
      <c r="AQ100" s="45"/>
      <c r="AR100" s="44"/>
      <c r="AS100" s="44"/>
      <c r="AT100" s="44"/>
      <c r="AU100" s="44"/>
      <c r="AV100" s="44"/>
      <c r="AW100" s="44"/>
      <c r="AX100" s="44"/>
      <c r="AY100" s="44"/>
      <c r="AZ100" s="44"/>
      <c r="BA100" s="298"/>
      <c r="BB100" s="298"/>
      <c r="BC100" s="298"/>
      <c r="BD100" s="45"/>
      <c r="BE100" s="44"/>
      <c r="BF100" s="45"/>
      <c r="BG100" s="45"/>
      <c r="BI100" s="45"/>
      <c r="BK100" s="45"/>
      <c r="BL100" s="44"/>
      <c r="BM100" s="45"/>
      <c r="BN100" s="45"/>
      <c r="BP100" s="45"/>
      <c r="BR100" s="45"/>
      <c r="BS100" s="44"/>
      <c r="BT100" s="45"/>
      <c r="BU100" s="45"/>
      <c r="BW100" s="45"/>
    </row>
    <row r="101" spans="4:75" x14ac:dyDescent="0.2">
      <c r="D101" s="47"/>
      <c r="E101" s="47"/>
      <c r="F101" s="47"/>
      <c r="G101" s="47"/>
      <c r="H101" s="47"/>
      <c r="I101" s="45"/>
      <c r="J101" s="45"/>
      <c r="K101" s="45"/>
      <c r="L101" s="45"/>
      <c r="M101" s="45"/>
      <c r="P101" s="47"/>
      <c r="Q101" s="45"/>
      <c r="R101" s="44"/>
      <c r="S101" s="45"/>
      <c r="T101" s="45"/>
      <c r="U101" s="44"/>
      <c r="V101" s="45"/>
      <c r="W101" s="45"/>
      <c r="X101" s="44"/>
      <c r="Y101" s="45"/>
      <c r="Z101" s="45"/>
      <c r="AA101" s="44"/>
      <c r="AB101" s="45"/>
      <c r="AC101" s="45"/>
      <c r="AD101" s="44"/>
      <c r="AE101" s="45"/>
      <c r="AF101" s="45"/>
      <c r="AG101" s="44"/>
      <c r="AH101" s="45"/>
      <c r="AI101" s="45"/>
      <c r="AJ101" s="44"/>
      <c r="AK101" s="45"/>
      <c r="AL101" s="45"/>
      <c r="AM101" s="44"/>
      <c r="AN101" s="45"/>
      <c r="AO101" s="45"/>
      <c r="AP101" s="44"/>
      <c r="AQ101" s="45"/>
      <c r="AR101" s="44"/>
      <c r="AS101" s="44"/>
      <c r="AT101" s="44"/>
      <c r="AU101" s="44"/>
      <c r="AV101" s="44"/>
      <c r="AW101" s="44"/>
      <c r="AX101" s="44"/>
      <c r="AY101" s="44"/>
      <c r="AZ101" s="44"/>
      <c r="BA101" s="298"/>
      <c r="BB101" s="298"/>
      <c r="BC101" s="298"/>
      <c r="BD101" s="45"/>
      <c r="BE101" s="44"/>
      <c r="BF101" s="45"/>
      <c r="BG101" s="45"/>
      <c r="BI101" s="45"/>
      <c r="BK101" s="45"/>
      <c r="BL101" s="44"/>
      <c r="BM101" s="45"/>
      <c r="BN101" s="45"/>
      <c r="BP101" s="45"/>
      <c r="BR101" s="45"/>
      <c r="BS101" s="44"/>
      <c r="BT101" s="45"/>
      <c r="BU101" s="45"/>
      <c r="BW101" s="45"/>
    </row>
  </sheetData>
  <phoneticPr fontId="0" type="noConversion"/>
  <pageMargins left="0.75" right="0.75" top="1" bottom="1" header="0.5" footer="0.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Table 12</vt:lpstr>
      <vt:lpstr>Overall Poverty Rates</vt:lpstr>
      <vt:lpstr>Children in Poverty</vt:lpstr>
      <vt:lpstr>'Overall Poverty Rates'!Print_Area</vt:lpstr>
      <vt:lpstr>'Table 12'!Print_Area</vt:lpstr>
      <vt:lpstr>'Overall Poverty Rates'!Print_Titles</vt:lpstr>
      <vt:lpstr>'Overall Poverty Rates'!TABLE</vt:lpstr>
      <vt:lpstr>'Overall Poverty Rates'!TABLE_2</vt:lpstr>
      <vt:lpstr>'Overall Poverty Rates'!TABLE_3</vt:lpstr>
      <vt:lpstr>'Overall Poverty Rates'!TABLE_4</vt:lpstr>
      <vt:lpstr>'Overall Poverty Rates'!TABLE_5</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Poverty Rates and Standard Errors: 3-year Averages 1980-82 through 1996-98</dc:title>
  <dc:creator>jmarks</dc:creator>
  <cp:lastModifiedBy>Susan Lounsbury</cp:lastModifiedBy>
  <cp:lastPrinted>2017-04-28T22:36:56Z</cp:lastPrinted>
  <dcterms:created xsi:type="dcterms:W3CDTF">2000-07-17T19:26:24Z</dcterms:created>
  <dcterms:modified xsi:type="dcterms:W3CDTF">2017-07-13T20:55:57Z</dcterms:modified>
</cp:coreProperties>
</file>