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I:\FactBooks\3_Completion\"/>
    </mc:Choice>
  </mc:AlternateContent>
  <bookViews>
    <workbookView xWindow="-15" yWindow="-15" windowWidth="9600" windowHeight="8595" tabRatio="635" xr2:uid="{00000000-000D-0000-FFFF-FFFF00000000}"/>
  </bookViews>
  <sheets>
    <sheet name="TABLE 54" sheetId="2" r:id="rId1"/>
    <sheet name="DATA" sheetId="1" r:id="rId2"/>
    <sheet name="Selected Fields" sheetId="8" r:id="rId3"/>
    <sheet name="CIP 2000-NCES Grouping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54'!$A$11:$O$11</definedName>
    <definedName name="A">'[1]2 yr Women'!#REF!</definedName>
    <definedName name="DATA" localSheetId="3">'[1]2 yr Women'!#REF!</definedName>
    <definedName name="DATA" localSheetId="2">'[1]2 yr Women'!#REF!</definedName>
    <definedName name="DATA">DATA!$A$1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 localSheetId="3">#REF!</definedName>
    <definedName name="NOTE" localSheetId="2">#REF!</definedName>
    <definedName name="NOTE">DATA!$B$36:$KF$8168</definedName>
    <definedName name="NOTE2">'[6]Historically black'!#REF!</definedName>
    <definedName name="NOTEA">#REF!</definedName>
    <definedName name="_xlnm.Print_Area" localSheetId="0">'TABLE 54'!$A$1:$N$74</definedName>
    <definedName name="PUB4YR92">#REF!</definedName>
    <definedName name="SOURCE">#REF!</definedName>
    <definedName name="STATESB">[7]TABLE!#REF!</definedName>
    <definedName name="TABLE" localSheetId="3">#REF!</definedName>
    <definedName name="TABLE" localSheetId="2">#REF!</definedName>
    <definedName name="TABLE">'TABLE 54'!$A$1:$N$72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71027"/>
</workbook>
</file>

<file path=xl/calcChain.xml><?xml version="1.0" encoding="utf-8"?>
<calcChain xmlns="http://schemas.openxmlformats.org/spreadsheetml/2006/main">
  <c r="N64" i="2" l="1"/>
  <c r="N49" i="2"/>
  <c r="N47" i="2"/>
  <c r="N33" i="2"/>
  <c r="N34" i="2"/>
  <c r="N30" i="2"/>
  <c r="N16" i="2"/>
  <c r="N70" i="2"/>
  <c r="N69" i="2"/>
  <c r="N68" i="2"/>
  <c r="N67" i="2"/>
  <c r="N66" i="2"/>
  <c r="N65" i="2"/>
  <c r="N63" i="2"/>
  <c r="N62" i="2"/>
  <c r="N61" i="2"/>
  <c r="N59" i="2"/>
  <c r="N58" i="2"/>
  <c r="N57" i="2"/>
  <c r="N56" i="2"/>
  <c r="N55" i="2"/>
  <c r="N54" i="2"/>
  <c r="N53" i="2"/>
  <c r="N52" i="2"/>
  <c r="N51" i="2"/>
  <c r="N50" i="2"/>
  <c r="N48" i="2"/>
  <c r="N45" i="2"/>
  <c r="N44" i="2"/>
  <c r="N43" i="2"/>
  <c r="N42" i="2"/>
  <c r="N41" i="2"/>
  <c r="N40" i="2"/>
  <c r="N39" i="2"/>
  <c r="N38" i="2"/>
  <c r="N37" i="2"/>
  <c r="N36" i="2"/>
  <c r="N35" i="2"/>
  <c r="N32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5" i="2"/>
  <c r="N14" i="2"/>
  <c r="N12" i="2"/>
  <c r="N11" i="2"/>
  <c r="M70" i="2" l="1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L70" i="2"/>
  <c r="L69" i="2"/>
  <c r="L68" i="2"/>
  <c r="L67" i="2"/>
  <c r="L66" i="2"/>
  <c r="L65" i="2"/>
  <c r="L64" i="2"/>
  <c r="L63" i="2"/>
  <c r="L62" i="2"/>
  <c r="L61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2" i="2"/>
  <c r="L1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70" i="2"/>
  <c r="J69" i="2"/>
  <c r="J68" i="2"/>
  <c r="J67" i="2"/>
  <c r="J66" i="2"/>
  <c r="J65" i="2"/>
  <c r="J64" i="2"/>
  <c r="J63" i="2"/>
  <c r="J62" i="2"/>
  <c r="J61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2" i="2"/>
  <c r="J1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H70" i="2"/>
  <c r="H69" i="2"/>
  <c r="H68" i="2"/>
  <c r="H67" i="2"/>
  <c r="H66" i="2"/>
  <c r="H65" i="2"/>
  <c r="H64" i="2"/>
  <c r="H63" i="2"/>
  <c r="H62" i="2"/>
  <c r="H61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2" i="2"/>
  <c r="H1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F70" i="2"/>
  <c r="F69" i="2"/>
  <c r="F68" i="2"/>
  <c r="F67" i="2"/>
  <c r="F66" i="2"/>
  <c r="F65" i="2"/>
  <c r="F64" i="2"/>
  <c r="F63" i="2"/>
  <c r="F62" i="2"/>
  <c r="F61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D70" i="2"/>
  <c r="D69" i="2"/>
  <c r="D68" i="2"/>
  <c r="D67" i="2"/>
  <c r="D66" i="2"/>
  <c r="D65" i="2"/>
  <c r="D64" i="2"/>
  <c r="D63" i="2"/>
  <c r="D62" i="2"/>
  <c r="D61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2" i="2"/>
  <c r="D1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FG4" i="1" l="1"/>
  <c r="FG53" i="1" s="1"/>
  <c r="FF5" i="1"/>
  <c r="FF4" i="1" s="1"/>
  <c r="FG5" i="1"/>
  <c r="FF23" i="1"/>
  <c r="FG23" i="1"/>
  <c r="FF38" i="1"/>
  <c r="FG38" i="1"/>
  <c r="FF52" i="1"/>
  <c r="FG52" i="1"/>
  <c r="EF4" i="1"/>
  <c r="EF6" i="1" s="1"/>
  <c r="EE5" i="1"/>
  <c r="EE4" i="1" s="1"/>
  <c r="EF5" i="1"/>
  <c r="EE23" i="1"/>
  <c r="EF23" i="1"/>
  <c r="EF24" i="1" s="1"/>
  <c r="EE38" i="1"/>
  <c r="EF38" i="1"/>
  <c r="EF39" i="1" s="1"/>
  <c r="EE52" i="1"/>
  <c r="EF52" i="1"/>
  <c r="EF53" i="1"/>
  <c r="DE4" i="1"/>
  <c r="DD5" i="1"/>
  <c r="DD4" i="1" s="1"/>
  <c r="DE5" i="1"/>
  <c r="DE6" i="1"/>
  <c r="DD23" i="1"/>
  <c r="DE23" i="1"/>
  <c r="DE24" i="1" s="1"/>
  <c r="DD38" i="1"/>
  <c r="DE38" i="1"/>
  <c r="DE39" i="1" s="1"/>
  <c r="DD52" i="1"/>
  <c r="DE52" i="1"/>
  <c r="DE53" i="1"/>
  <c r="CC52" i="1"/>
  <c r="CD52" i="1"/>
  <c r="CC38" i="1"/>
  <c r="CD38" i="1"/>
  <c r="CC23" i="1"/>
  <c r="CD23" i="1"/>
  <c r="CC5" i="1"/>
  <c r="CD5" i="1"/>
  <c r="BC4" i="1"/>
  <c r="BC6" i="1" s="1"/>
  <c r="BB5" i="1"/>
  <c r="BB4" i="1" s="1"/>
  <c r="BC5" i="1"/>
  <c r="BB23" i="1"/>
  <c r="BC23" i="1"/>
  <c r="BB38" i="1"/>
  <c r="BC38" i="1"/>
  <c r="BC39" i="1" s="1"/>
  <c r="BB52" i="1"/>
  <c r="BC52" i="1"/>
  <c r="AB4" i="1"/>
  <c r="AB6" i="1" s="1"/>
  <c r="AA5" i="1"/>
  <c r="AA4" i="1" s="1"/>
  <c r="AB5" i="1"/>
  <c r="AA23" i="1"/>
  <c r="AB23" i="1"/>
  <c r="AA38" i="1"/>
  <c r="AB38" i="1"/>
  <c r="AB39" i="1" s="1"/>
  <c r="AA52" i="1"/>
  <c r="AB52" i="1"/>
  <c r="FF24" i="1" l="1"/>
  <c r="FF39" i="1"/>
  <c r="FF53" i="1"/>
  <c r="FG24" i="1"/>
  <c r="FG6" i="1"/>
  <c r="FG39" i="1"/>
  <c r="FF6" i="1"/>
  <c r="EE24" i="1"/>
  <c r="EE39" i="1"/>
  <c r="EE53" i="1"/>
  <c r="EE6" i="1"/>
  <c r="DD24" i="1"/>
  <c r="DD39" i="1"/>
  <c r="DD53" i="1"/>
  <c r="DD6" i="1"/>
  <c r="CD4" i="1"/>
  <c r="CD24" i="1" s="1"/>
  <c r="CC4" i="1"/>
  <c r="BB24" i="1"/>
  <c r="BB39" i="1"/>
  <c r="BB53" i="1"/>
  <c r="BC24" i="1"/>
  <c r="BC53" i="1"/>
  <c r="BB6" i="1"/>
  <c r="AA24" i="1"/>
  <c r="AA39" i="1"/>
  <c r="AA53" i="1"/>
  <c r="AB24" i="1"/>
  <c r="AB53" i="1"/>
  <c r="AA6" i="1"/>
  <c r="FE52" i="1"/>
  <c r="FE38" i="1"/>
  <c r="FE23" i="1"/>
  <c r="FE5" i="1"/>
  <c r="ED52" i="1"/>
  <c r="ED38" i="1"/>
  <c r="ED23" i="1"/>
  <c r="ED5" i="1"/>
  <c r="DC52" i="1"/>
  <c r="DC38" i="1"/>
  <c r="DC23" i="1"/>
  <c r="DC5" i="1"/>
  <c r="CB52" i="1"/>
  <c r="CB38" i="1"/>
  <c r="CB23" i="1"/>
  <c r="CB5" i="1"/>
  <c r="BA52" i="1"/>
  <c r="BA38" i="1"/>
  <c r="BA23" i="1"/>
  <c r="BA5" i="1"/>
  <c r="Z52" i="1"/>
  <c r="Z38" i="1"/>
  <c r="Z23" i="1"/>
  <c r="Z5" i="1"/>
  <c r="CC39" i="1" l="1"/>
  <c r="CC53" i="1"/>
  <c r="CD53" i="1"/>
  <c r="CD39" i="1"/>
  <c r="CD6" i="1"/>
  <c r="CC6" i="1"/>
  <c r="CC24" i="1"/>
  <c r="FE4" i="1"/>
  <c r="ED4" i="1"/>
  <c r="ED24" i="1" s="1"/>
  <c r="DC4" i="1"/>
  <c r="CB4" i="1"/>
  <c r="BA4" i="1"/>
  <c r="Z4" i="1"/>
  <c r="BA6" i="1" l="1"/>
  <c r="CB6" i="1"/>
  <c r="DC6" i="1"/>
  <c r="Z6" i="1"/>
  <c r="ED6" i="1"/>
  <c r="FE6" i="1"/>
  <c r="FE53" i="1"/>
  <c r="FE24" i="1"/>
  <c r="FE39" i="1"/>
  <c r="ED53" i="1"/>
  <c r="ED39" i="1"/>
  <c r="DC53" i="1"/>
  <c r="DC24" i="1"/>
  <c r="DC39" i="1"/>
  <c r="CB39" i="1"/>
  <c r="CB53" i="1"/>
  <c r="CB24" i="1"/>
  <c r="BA53" i="1"/>
  <c r="BA24" i="1"/>
  <c r="BA39" i="1"/>
  <c r="Z53" i="1"/>
  <c r="Z24" i="1"/>
  <c r="Z39" i="1"/>
  <c r="FD5" i="1"/>
  <c r="FD23" i="1"/>
  <c r="FD4" i="1" s="1"/>
  <c r="FD38" i="1"/>
  <c r="FD52" i="1"/>
  <c r="EC5" i="1"/>
  <c r="EC4" i="1" s="1"/>
  <c r="EC23" i="1"/>
  <c r="EC38" i="1"/>
  <c r="EC52" i="1"/>
  <c r="DB5" i="1"/>
  <c r="DB23" i="1"/>
  <c r="DB38" i="1"/>
  <c r="DB52" i="1"/>
  <c r="CA5" i="1"/>
  <c r="CA4" i="1" s="1"/>
  <c r="CA23" i="1"/>
  <c r="CA38" i="1"/>
  <c r="CA52" i="1"/>
  <c r="AZ5" i="1"/>
  <c r="AZ23" i="1"/>
  <c r="AZ38" i="1"/>
  <c r="AZ52" i="1"/>
  <c r="Y5" i="1"/>
  <c r="Y23" i="1"/>
  <c r="Y4" i="1" s="1"/>
  <c r="Y38" i="1"/>
  <c r="Y52" i="1"/>
  <c r="Y39" i="1" l="1"/>
  <c r="FD39" i="1"/>
  <c r="CA24" i="1"/>
  <c r="EC53" i="1"/>
  <c r="Y6" i="1"/>
  <c r="EC39" i="1"/>
  <c r="FD6" i="1"/>
  <c r="Y53" i="1"/>
  <c r="FD53" i="1"/>
  <c r="CA53" i="1"/>
  <c r="DB4" i="1"/>
  <c r="DB24" i="1" s="1"/>
  <c r="Y24" i="1"/>
  <c r="CA39" i="1"/>
  <c r="FD24" i="1"/>
  <c r="CA6" i="1"/>
  <c r="EC24" i="1"/>
  <c r="EC6" i="1"/>
  <c r="AZ4" i="1"/>
  <c r="AZ53" i="1" s="1"/>
  <c r="AZ39" i="1"/>
  <c r="FC52" i="1"/>
  <c r="FC38" i="1"/>
  <c r="FC23" i="1"/>
  <c r="FC5" i="1"/>
  <c r="EB52" i="1"/>
  <c r="EB38" i="1"/>
  <c r="EB23" i="1"/>
  <c r="EB5" i="1"/>
  <c r="DA52" i="1"/>
  <c r="DA38" i="1"/>
  <c r="DA23" i="1"/>
  <c r="DA5" i="1"/>
  <c r="BZ52" i="1"/>
  <c r="BZ38" i="1"/>
  <c r="BZ23" i="1"/>
  <c r="BZ5" i="1"/>
  <c r="AY52" i="1"/>
  <c r="AY38" i="1"/>
  <c r="AY23" i="1"/>
  <c r="AY5" i="1"/>
  <c r="X52" i="1"/>
  <c r="X38" i="1"/>
  <c r="X23" i="1"/>
  <c r="X5" i="1"/>
  <c r="FB52" i="1"/>
  <c r="FB38" i="1"/>
  <c r="FB23" i="1"/>
  <c r="FB5" i="1"/>
  <c r="EA52" i="1"/>
  <c r="EA38" i="1"/>
  <c r="EA23" i="1"/>
  <c r="EA5" i="1"/>
  <c r="EA4" i="1" s="1"/>
  <c r="EA39" i="1" s="1"/>
  <c r="CZ52" i="1"/>
  <c r="CZ38" i="1"/>
  <c r="CZ23" i="1"/>
  <c r="CZ5" i="1"/>
  <c r="BY52" i="1"/>
  <c r="BY38" i="1"/>
  <c r="BY23" i="1"/>
  <c r="BY5" i="1"/>
  <c r="AX52" i="1"/>
  <c r="AX38" i="1"/>
  <c r="AX23" i="1"/>
  <c r="AX5" i="1"/>
  <c r="W52" i="1"/>
  <c r="W38" i="1"/>
  <c r="W23" i="1"/>
  <c r="W5" i="1"/>
  <c r="AZ6" i="1" l="1"/>
  <c r="DB6" i="1"/>
  <c r="DB53" i="1"/>
  <c r="DB39" i="1"/>
  <c r="AZ24" i="1"/>
  <c r="FC4" i="1"/>
  <c r="FC6" i="1" s="1"/>
  <c r="EB4" i="1"/>
  <c r="EB24" i="1" s="1"/>
  <c r="DA4" i="1"/>
  <c r="DA24" i="1" s="1"/>
  <c r="BZ4" i="1"/>
  <c r="BZ6" i="1" s="1"/>
  <c r="AY4" i="1"/>
  <c r="AY6" i="1" s="1"/>
  <c r="X4" i="1"/>
  <c r="X6" i="1" s="1"/>
  <c r="FB4" i="1"/>
  <c r="FB24" i="1" s="1"/>
  <c r="EA53" i="1"/>
  <c r="EA24" i="1"/>
  <c r="EA6" i="1"/>
  <c r="CZ4" i="1"/>
  <c r="CZ6" i="1"/>
  <c r="BY4" i="1"/>
  <c r="BY6" i="1"/>
  <c r="AX4" i="1"/>
  <c r="W4" i="1"/>
  <c r="DA39" i="1" l="1"/>
  <c r="DA53" i="1"/>
  <c r="FC53" i="1"/>
  <c r="FC39" i="1"/>
  <c r="FC24" i="1"/>
  <c r="EB53" i="1"/>
  <c r="EB39" i="1"/>
  <c r="EB6" i="1"/>
  <c r="DA6" i="1"/>
  <c r="BZ53" i="1"/>
  <c r="BZ24" i="1"/>
  <c r="BZ39" i="1"/>
  <c r="AY53" i="1"/>
  <c r="AY39" i="1"/>
  <c r="AY24" i="1"/>
  <c r="X53" i="1"/>
  <c r="X39" i="1"/>
  <c r="X24" i="1"/>
  <c r="BY53" i="1"/>
  <c r="FB53" i="1"/>
  <c r="CZ39" i="1"/>
  <c r="W24" i="1"/>
  <c r="AX39" i="1"/>
  <c r="FB6" i="1"/>
  <c r="FB39" i="1"/>
  <c r="CZ53" i="1"/>
  <c r="CZ24" i="1"/>
  <c r="BY24" i="1"/>
  <c r="BY39" i="1"/>
  <c r="AX6" i="1"/>
  <c r="AX24" i="1"/>
  <c r="AX53" i="1"/>
  <c r="W6" i="1"/>
  <c r="W39" i="1"/>
  <c r="W53" i="1"/>
  <c r="FA52" i="1"/>
  <c r="EZ52" i="1"/>
  <c r="EY52" i="1"/>
  <c r="EX52" i="1"/>
  <c r="EW52" i="1"/>
  <c r="EV52" i="1"/>
  <c r="EU52" i="1"/>
  <c r="ET52" i="1"/>
  <c r="ES52" i="1"/>
  <c r="ER52" i="1"/>
  <c r="EQ52" i="1"/>
  <c r="EP52" i="1"/>
  <c r="EO52" i="1"/>
  <c r="EN52" i="1"/>
  <c r="EM52" i="1"/>
  <c r="EJ52" i="1"/>
  <c r="EI52" i="1"/>
  <c r="DZ52" i="1"/>
  <c r="DY52" i="1"/>
  <c r="DX52" i="1"/>
  <c r="DW52" i="1"/>
  <c r="DV52" i="1"/>
  <c r="DU52" i="1"/>
  <c r="DT52" i="1"/>
  <c r="DS52" i="1"/>
  <c r="DR52" i="1"/>
  <c r="DQ52" i="1"/>
  <c r="DP52" i="1"/>
  <c r="DO52" i="1"/>
  <c r="DN52" i="1"/>
  <c r="DM52" i="1"/>
  <c r="DL52" i="1"/>
  <c r="DI52" i="1"/>
  <c r="DH52" i="1"/>
  <c r="CY52" i="1"/>
  <c r="CX52" i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H52" i="1"/>
  <c r="CH53" i="1" s="1"/>
  <c r="CG52" i="1"/>
  <c r="CG53" i="1" s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G52" i="1"/>
  <c r="BF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F52" i="1"/>
  <c r="AE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FA38" i="1"/>
  <c r="EZ38" i="1"/>
  <c r="EY38" i="1"/>
  <c r="EX38" i="1"/>
  <c r="EW38" i="1"/>
  <c r="EV38" i="1"/>
  <c r="EU38" i="1"/>
  <c r="ET38" i="1"/>
  <c r="ES38" i="1"/>
  <c r="ER38" i="1"/>
  <c r="EQ38" i="1"/>
  <c r="EP38" i="1"/>
  <c r="EO38" i="1"/>
  <c r="EN38" i="1"/>
  <c r="EM38" i="1"/>
  <c r="EJ38" i="1"/>
  <c r="EI38" i="1"/>
  <c r="DZ38" i="1"/>
  <c r="DY38" i="1"/>
  <c r="DX38" i="1"/>
  <c r="DW38" i="1"/>
  <c r="DV38" i="1"/>
  <c r="DU38" i="1"/>
  <c r="DT38" i="1"/>
  <c r="DT4" i="1" s="1"/>
  <c r="DS38" i="1"/>
  <c r="DR38" i="1"/>
  <c r="DQ38" i="1"/>
  <c r="DP38" i="1"/>
  <c r="DO38" i="1"/>
  <c r="DN38" i="1"/>
  <c r="DM38" i="1"/>
  <c r="DL38" i="1"/>
  <c r="DL4" i="1" s="1"/>
  <c r="DI38" i="1"/>
  <c r="DH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H38" i="1"/>
  <c r="CH39" i="1" s="1"/>
  <c r="CG38" i="1"/>
  <c r="CG39" i="1" s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G38" i="1"/>
  <c r="BF38" i="1"/>
  <c r="AW38" i="1"/>
  <c r="AV38" i="1"/>
  <c r="AU38" i="1"/>
  <c r="AT38" i="1"/>
  <c r="AS38" i="1"/>
  <c r="AS4" i="1" s="1"/>
  <c r="AR38" i="1"/>
  <c r="AQ38" i="1"/>
  <c r="AP38" i="1"/>
  <c r="AO38" i="1"/>
  <c r="AN38" i="1"/>
  <c r="AM38" i="1"/>
  <c r="AL38" i="1"/>
  <c r="AK38" i="1"/>
  <c r="AJ38" i="1"/>
  <c r="AI38" i="1"/>
  <c r="AF38" i="1"/>
  <c r="AE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FA23" i="1"/>
  <c r="EZ23" i="1"/>
  <c r="EY23" i="1"/>
  <c r="EX23" i="1"/>
  <c r="EW23" i="1"/>
  <c r="EV23" i="1"/>
  <c r="EU23" i="1"/>
  <c r="ET23" i="1"/>
  <c r="ES23" i="1"/>
  <c r="ER23" i="1"/>
  <c r="EQ23" i="1"/>
  <c r="EQ4" i="1" s="1"/>
  <c r="EP23" i="1"/>
  <c r="EO23" i="1"/>
  <c r="EN23" i="1"/>
  <c r="EM23" i="1"/>
  <c r="EJ23" i="1"/>
  <c r="EI23" i="1"/>
  <c r="DZ23" i="1"/>
  <c r="DY23" i="1"/>
  <c r="DX23" i="1"/>
  <c r="DW23" i="1"/>
  <c r="DV23" i="1"/>
  <c r="DU23" i="1"/>
  <c r="DT23" i="1"/>
  <c r="DS23" i="1"/>
  <c r="DR23" i="1"/>
  <c r="DR4" i="1" s="1"/>
  <c r="DQ23" i="1"/>
  <c r="DP23" i="1"/>
  <c r="DO23" i="1"/>
  <c r="DN23" i="1"/>
  <c r="DM23" i="1"/>
  <c r="DL23" i="1"/>
  <c r="DI23" i="1"/>
  <c r="DH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H23" i="1"/>
  <c r="CH24" i="1" s="1"/>
  <c r="CG23" i="1"/>
  <c r="CG24" i="1" s="1"/>
  <c r="BX23" i="1"/>
  <c r="BW23" i="1"/>
  <c r="BV23" i="1"/>
  <c r="BU23" i="1"/>
  <c r="BT23" i="1"/>
  <c r="BS23" i="1"/>
  <c r="BR23" i="1"/>
  <c r="BR4" i="1" s="1"/>
  <c r="BQ23" i="1"/>
  <c r="BP23" i="1"/>
  <c r="BO23" i="1"/>
  <c r="BN23" i="1"/>
  <c r="BM23" i="1"/>
  <c r="BL23" i="1"/>
  <c r="BK23" i="1"/>
  <c r="BJ23" i="1"/>
  <c r="BJ4" i="1" s="1"/>
  <c r="BG23" i="1"/>
  <c r="BF23" i="1"/>
  <c r="BF4" i="1" s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F23" i="1"/>
  <c r="AE23" i="1"/>
  <c r="V23" i="1"/>
  <c r="U23" i="1"/>
  <c r="T23" i="1"/>
  <c r="S23" i="1"/>
  <c r="R23" i="1"/>
  <c r="R4" i="1" s="1"/>
  <c r="Q23" i="1"/>
  <c r="P23" i="1"/>
  <c r="O23" i="1"/>
  <c r="N23" i="1"/>
  <c r="M23" i="1"/>
  <c r="L23" i="1"/>
  <c r="K23" i="1"/>
  <c r="J23" i="1"/>
  <c r="I23" i="1"/>
  <c r="H23" i="1"/>
  <c r="FA5" i="1"/>
  <c r="EZ5" i="1"/>
  <c r="EY5" i="1"/>
  <c r="EX5" i="1"/>
  <c r="EW5" i="1"/>
  <c r="EV5" i="1"/>
  <c r="EU5" i="1"/>
  <c r="ET5" i="1"/>
  <c r="ET4" i="1" s="1"/>
  <c r="ES5" i="1"/>
  <c r="ER5" i="1"/>
  <c r="EQ5" i="1"/>
  <c r="EP5" i="1"/>
  <c r="EO5" i="1"/>
  <c r="EN5" i="1"/>
  <c r="EM5" i="1"/>
  <c r="EM4" i="1" s="1"/>
  <c r="EY4" i="1"/>
  <c r="EU4" i="1"/>
  <c r="EJ5" i="1"/>
  <c r="EI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N4" i="1" s="1"/>
  <c r="DM5" i="1"/>
  <c r="DL5" i="1"/>
  <c r="DI5" i="1"/>
  <c r="DH5" i="1"/>
  <c r="DH4" i="1" s="1"/>
  <c r="CY5" i="1"/>
  <c r="CX5" i="1"/>
  <c r="CW5" i="1"/>
  <c r="CV5" i="1"/>
  <c r="CV4" i="1" s="1"/>
  <c r="CU5" i="1"/>
  <c r="CU4" i="1" s="1"/>
  <c r="CT5" i="1"/>
  <c r="CS5" i="1"/>
  <c r="CS4" i="1" s="1"/>
  <c r="CR5" i="1"/>
  <c r="CQ5" i="1"/>
  <c r="CP5" i="1"/>
  <c r="CO5" i="1"/>
  <c r="CN5" i="1"/>
  <c r="CN4" i="1" s="1"/>
  <c r="CM5" i="1"/>
  <c r="CM4" i="1" s="1"/>
  <c r="CL5" i="1"/>
  <c r="CK5" i="1"/>
  <c r="BX5" i="1"/>
  <c r="BW5" i="1"/>
  <c r="BV5" i="1"/>
  <c r="BV4" i="1" s="1"/>
  <c r="BU5" i="1"/>
  <c r="BT5" i="1"/>
  <c r="BS5" i="1"/>
  <c r="BR5" i="1"/>
  <c r="BQ5" i="1"/>
  <c r="BP5" i="1"/>
  <c r="BP4" i="1" s="1"/>
  <c r="BO5" i="1"/>
  <c r="BN5" i="1"/>
  <c r="BN4" i="1" s="1"/>
  <c r="BM5" i="1"/>
  <c r="BL5" i="1"/>
  <c r="BK5" i="1"/>
  <c r="BJ5" i="1"/>
  <c r="BG5" i="1"/>
  <c r="BF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I4" i="1" s="1"/>
  <c r="AU4" i="1"/>
  <c r="AM4" i="1"/>
  <c r="AF5" i="1"/>
  <c r="AF4" i="1" s="1"/>
  <c r="AE5" i="1"/>
  <c r="V5" i="1"/>
  <c r="V4" i="1" s="1"/>
  <c r="U5" i="1"/>
  <c r="T5" i="1"/>
  <c r="T4" i="1" s="1"/>
  <c r="S5" i="1"/>
  <c r="R5" i="1"/>
  <c r="Q5" i="1"/>
  <c r="P5" i="1"/>
  <c r="O5" i="1"/>
  <c r="N5" i="1"/>
  <c r="N4" i="1" s="1"/>
  <c r="M5" i="1"/>
  <c r="M4" i="1" s="1"/>
  <c r="L5" i="1"/>
  <c r="K5" i="1"/>
  <c r="J5" i="1"/>
  <c r="I5" i="1"/>
  <c r="H5" i="1"/>
  <c r="J4" i="1"/>
  <c r="E5" i="1"/>
  <c r="D5" i="1"/>
  <c r="E52" i="1"/>
  <c r="D52" i="1"/>
  <c r="E38" i="1"/>
  <c r="D38" i="1"/>
  <c r="E23" i="1"/>
  <c r="D23" i="1"/>
  <c r="AW4" i="1" l="1"/>
  <c r="DP4" i="1"/>
  <c r="AQ4" i="1"/>
  <c r="DY4" i="1"/>
  <c r="AJ4" i="1"/>
  <c r="AJ6" i="1" s="1"/>
  <c r="AR4" i="1"/>
  <c r="AR6" i="1" s="1"/>
  <c r="DZ4" i="1"/>
  <c r="DZ53" i="1" s="1"/>
  <c r="EO4" i="1"/>
  <c r="AK4" i="1"/>
  <c r="CK4" i="1"/>
  <c r="DI4" i="1"/>
  <c r="DI6" i="1" s="1"/>
  <c r="ES4" i="1"/>
  <c r="ES39" i="1" s="1"/>
  <c r="CO4" i="1"/>
  <c r="CO24" i="1" s="1"/>
  <c r="CW4" i="1"/>
  <c r="CW53" i="1" s="1"/>
  <c r="AO4" i="1"/>
  <c r="AO53" i="1" s="1"/>
  <c r="U4" i="1"/>
  <c r="DX4" i="1"/>
  <c r="DQ4" i="1"/>
  <c r="DQ39" i="1" s="1"/>
  <c r="H4" i="1"/>
  <c r="H24" i="1" s="1"/>
  <c r="AE4" i="1"/>
  <c r="AE24" i="1" s="1"/>
  <c r="L4" i="1"/>
  <c r="L53" i="1" s="1"/>
  <c r="BL4" i="1"/>
  <c r="BL53" i="1" s="1"/>
  <c r="I4" i="1"/>
  <c r="Q4" i="1"/>
  <c r="AL4" i="1"/>
  <c r="BQ4" i="1"/>
  <c r="BQ6" i="1" s="1"/>
  <c r="CQ4" i="1"/>
  <c r="CQ6" i="1" s="1"/>
  <c r="CY4" i="1"/>
  <c r="CY6" i="1" s="1"/>
  <c r="EJ4" i="1"/>
  <c r="EJ39" i="1" s="1"/>
  <c r="BG4" i="1"/>
  <c r="BG39" i="1" s="1"/>
  <c r="P4" i="1"/>
  <c r="EI4" i="1"/>
  <c r="CR4" i="1"/>
  <c r="DM4" i="1"/>
  <c r="DM39" i="1" s="1"/>
  <c r="DU4" i="1"/>
  <c r="DU39" i="1" s="1"/>
  <c r="ER4" i="1"/>
  <c r="ER6" i="1" s="1"/>
  <c r="EZ4" i="1"/>
  <c r="AT4" i="1"/>
  <c r="AT39" i="1" s="1"/>
  <c r="EX4" i="1"/>
  <c r="EX53" i="1" s="1"/>
  <c r="S4" i="1"/>
  <c r="S53" i="1" s="1"/>
  <c r="CT4" i="1"/>
  <c r="CT24" i="1" s="1"/>
  <c r="EW4" i="1"/>
  <c r="FA4" i="1"/>
  <c r="FA53" i="1" s="1"/>
  <c r="BK4" i="1"/>
  <c r="BK24" i="1" s="1"/>
  <c r="BS4" i="1"/>
  <c r="BS24" i="1" s="1"/>
  <c r="D4" i="1"/>
  <c r="D6" i="1" s="1"/>
  <c r="O4" i="1"/>
  <c r="O6" i="1" s="1"/>
  <c r="AN4" i="1"/>
  <c r="AV4" i="1"/>
  <c r="BM4" i="1"/>
  <c r="BM53" i="1" s="1"/>
  <c r="BU4" i="1"/>
  <c r="BU53" i="1" s="1"/>
  <c r="CP4" i="1"/>
  <c r="CP39" i="1" s="1"/>
  <c r="CX4" i="1"/>
  <c r="CX24" i="1" s="1"/>
  <c r="DO4" i="1"/>
  <c r="DO39" i="1" s="1"/>
  <c r="DW4" i="1"/>
  <c r="DW53" i="1" s="1"/>
  <c r="EN4" i="1"/>
  <c r="EN24" i="1" s="1"/>
  <c r="EV4" i="1"/>
  <c r="EV24" i="1" s="1"/>
  <c r="BW4" i="1"/>
  <c r="E4" i="1"/>
  <c r="E24" i="1" s="1"/>
  <c r="BT4" i="1"/>
  <c r="BT24" i="1" s="1"/>
  <c r="BX4" i="1"/>
  <c r="BX53" i="1" s="1"/>
  <c r="DV4" i="1"/>
  <c r="AP4" i="1"/>
  <c r="AP6" i="1" s="1"/>
  <c r="BO4" i="1"/>
  <c r="EP4" i="1"/>
  <c r="EP24" i="1" s="1"/>
  <c r="K4" i="1"/>
  <c r="K53" i="1" s="1"/>
  <c r="CL4" i="1"/>
  <c r="CL24" i="1" s="1"/>
  <c r="DS4" i="1"/>
  <c r="DS6" i="1" s="1"/>
  <c r="E6" i="1"/>
  <c r="I53" i="1"/>
  <c r="M53" i="1"/>
  <c r="O53" i="1"/>
  <c r="Q53" i="1"/>
  <c r="U53" i="1"/>
  <c r="AE53" i="1"/>
  <c r="AI53" i="1"/>
  <c r="AK53" i="1"/>
  <c r="AM53" i="1"/>
  <c r="AQ53" i="1"/>
  <c r="AS53" i="1"/>
  <c r="AU53" i="1"/>
  <c r="AW53" i="1"/>
  <c r="BK53" i="1"/>
  <c r="BO53" i="1"/>
  <c r="CK53" i="1"/>
  <c r="CM53" i="1"/>
  <c r="CQ53" i="1"/>
  <c r="CS53" i="1"/>
  <c r="CU53" i="1"/>
  <c r="DM53" i="1"/>
  <c r="DO53" i="1"/>
  <c r="DQ53" i="1"/>
  <c r="DS53" i="1"/>
  <c r="DU53" i="1"/>
  <c r="EI53" i="1"/>
  <c r="EM53" i="1"/>
  <c r="EO53" i="1"/>
  <c r="EQ53" i="1"/>
  <c r="ES53" i="1"/>
  <c r="EU53" i="1"/>
  <c r="EY53" i="1"/>
  <c r="AL6" i="1"/>
  <c r="AN6" i="1"/>
  <c r="H53" i="1"/>
  <c r="J53" i="1"/>
  <c r="N53" i="1"/>
  <c r="P53" i="1"/>
  <c r="R53" i="1"/>
  <c r="T53" i="1"/>
  <c r="V53" i="1"/>
  <c r="AF53" i="1"/>
  <c r="AJ53" i="1"/>
  <c r="AL53" i="1"/>
  <c r="AN53" i="1"/>
  <c r="BF53" i="1"/>
  <c r="BJ53" i="1"/>
  <c r="BN53" i="1"/>
  <c r="BP53" i="1"/>
  <c r="BR53" i="1"/>
  <c r="BV53" i="1"/>
  <c r="CN53" i="1"/>
  <c r="CR53" i="1"/>
  <c r="CV53" i="1"/>
  <c r="DH53" i="1"/>
  <c r="DL53" i="1"/>
  <c r="DN53" i="1"/>
  <c r="DP53" i="1"/>
  <c r="DR53" i="1"/>
  <c r="DT53" i="1"/>
  <c r="DV53" i="1"/>
  <c r="DX53" i="1"/>
  <c r="EN53" i="1"/>
  <c r="EP53" i="1"/>
  <c r="ET53" i="1"/>
  <c r="EV53" i="1"/>
  <c r="EZ53" i="1"/>
  <c r="EN39" i="1"/>
  <c r="ET39" i="1"/>
  <c r="EV39" i="1"/>
  <c r="EZ39" i="1"/>
  <c r="EI39" i="1"/>
  <c r="EM39" i="1"/>
  <c r="EO39" i="1"/>
  <c r="EQ39" i="1"/>
  <c r="EU39" i="1"/>
  <c r="EY39" i="1"/>
  <c r="FA39" i="1"/>
  <c r="DI39" i="1"/>
  <c r="DY39" i="1"/>
  <c r="DH39" i="1"/>
  <c r="DL39" i="1"/>
  <c r="DN39" i="1"/>
  <c r="DP39" i="1"/>
  <c r="DR39" i="1"/>
  <c r="DT39" i="1"/>
  <c r="DV39" i="1"/>
  <c r="DX39" i="1"/>
  <c r="CL39" i="1"/>
  <c r="CN39" i="1"/>
  <c r="CR39" i="1"/>
  <c r="CV39" i="1"/>
  <c r="CK39" i="1"/>
  <c r="CM39" i="1"/>
  <c r="CO39" i="1"/>
  <c r="CQ39" i="1"/>
  <c r="CS39" i="1"/>
  <c r="CU39" i="1"/>
  <c r="BO39" i="1"/>
  <c r="BQ39" i="1"/>
  <c r="BU39" i="1"/>
  <c r="BF39" i="1"/>
  <c r="BJ39" i="1"/>
  <c r="BN39" i="1"/>
  <c r="BP39" i="1"/>
  <c r="BR39" i="1"/>
  <c r="BT39" i="1"/>
  <c r="BV39" i="1"/>
  <c r="AF39" i="1"/>
  <c r="AL39" i="1"/>
  <c r="AN39" i="1"/>
  <c r="AV39" i="1"/>
  <c r="AE39" i="1"/>
  <c r="AI39" i="1"/>
  <c r="AK39" i="1"/>
  <c r="AM39" i="1"/>
  <c r="AQ39" i="1"/>
  <c r="AS39" i="1"/>
  <c r="AU39" i="1"/>
  <c r="AW39" i="1"/>
  <c r="I39" i="1"/>
  <c r="M39" i="1"/>
  <c r="O39" i="1"/>
  <c r="Q39" i="1"/>
  <c r="U39" i="1"/>
  <c r="H39" i="1"/>
  <c r="J39" i="1"/>
  <c r="L39" i="1"/>
  <c r="N39" i="1"/>
  <c r="P39" i="1"/>
  <c r="R39" i="1"/>
  <c r="T39" i="1"/>
  <c r="V39" i="1"/>
  <c r="ER24" i="1"/>
  <c r="ET24" i="1"/>
  <c r="EI24" i="1"/>
  <c r="EM24" i="1"/>
  <c r="EO24" i="1"/>
  <c r="EQ24" i="1"/>
  <c r="ES24" i="1"/>
  <c r="EU24" i="1"/>
  <c r="EY24" i="1"/>
  <c r="DO24" i="1"/>
  <c r="DQ24" i="1"/>
  <c r="DU24" i="1"/>
  <c r="DY24" i="1"/>
  <c r="DH24" i="1"/>
  <c r="DL24" i="1"/>
  <c r="DN24" i="1"/>
  <c r="DP24" i="1"/>
  <c r="DR24" i="1"/>
  <c r="DT24" i="1"/>
  <c r="DV24" i="1"/>
  <c r="DX24" i="1"/>
  <c r="CN24" i="1"/>
  <c r="CR24" i="1"/>
  <c r="CV24" i="1"/>
  <c r="CK24" i="1"/>
  <c r="CM24" i="1"/>
  <c r="CS24" i="1"/>
  <c r="CU24" i="1"/>
  <c r="CY24" i="1"/>
  <c r="BG24" i="1"/>
  <c r="BO24" i="1"/>
  <c r="BW24" i="1"/>
  <c r="BF24" i="1"/>
  <c r="BJ24" i="1"/>
  <c r="BL24" i="1"/>
  <c r="BN24" i="1"/>
  <c r="BP24" i="1"/>
  <c r="BR24" i="1"/>
  <c r="BV24" i="1"/>
  <c r="AF24" i="1"/>
  <c r="AJ24" i="1"/>
  <c r="AL24" i="1"/>
  <c r="AN24" i="1"/>
  <c r="AP24" i="1"/>
  <c r="AI24" i="1"/>
  <c r="AK24" i="1"/>
  <c r="AM24" i="1"/>
  <c r="AO24" i="1"/>
  <c r="AQ24" i="1"/>
  <c r="AS24" i="1"/>
  <c r="AU24" i="1"/>
  <c r="AW24" i="1"/>
  <c r="I24" i="1"/>
  <c r="M24" i="1"/>
  <c r="O24" i="1"/>
  <c r="Q24" i="1"/>
  <c r="U24" i="1"/>
  <c r="J24" i="1"/>
  <c r="N24" i="1"/>
  <c r="P24" i="1"/>
  <c r="R24" i="1"/>
  <c r="T24" i="1"/>
  <c r="V24" i="1"/>
  <c r="EI6" i="1"/>
  <c r="EN6" i="1"/>
  <c r="ET6" i="1"/>
  <c r="EV6" i="1"/>
  <c r="EZ6" i="1"/>
  <c r="EJ6" i="1"/>
  <c r="EM6" i="1"/>
  <c r="EO6" i="1"/>
  <c r="EQ6" i="1"/>
  <c r="EU6" i="1"/>
  <c r="EW6" i="1"/>
  <c r="EY6" i="1"/>
  <c r="FA6" i="1"/>
  <c r="DL6" i="1"/>
  <c r="DN6" i="1"/>
  <c r="DP6" i="1"/>
  <c r="DR6" i="1"/>
  <c r="DT6" i="1"/>
  <c r="DX6" i="1"/>
  <c r="DZ6" i="1"/>
  <c r="DH6" i="1"/>
  <c r="DO6" i="1"/>
  <c r="DQ6" i="1"/>
  <c r="DU6" i="1"/>
  <c r="DY6" i="1"/>
  <c r="CL6" i="1"/>
  <c r="CN6" i="1"/>
  <c r="CR6" i="1"/>
  <c r="CT6" i="1"/>
  <c r="CV6" i="1"/>
  <c r="CK6" i="1"/>
  <c r="CM6" i="1"/>
  <c r="CO6" i="1"/>
  <c r="CS6" i="1"/>
  <c r="CU6" i="1"/>
  <c r="BJ6" i="1"/>
  <c r="BL6" i="1"/>
  <c r="BN6" i="1"/>
  <c r="BP6" i="1"/>
  <c r="BR6" i="1"/>
  <c r="BV6" i="1"/>
  <c r="BF6" i="1"/>
  <c r="BK6" i="1"/>
  <c r="BO6" i="1"/>
  <c r="AF6" i="1"/>
  <c r="AI6" i="1"/>
  <c r="AK6" i="1"/>
  <c r="AM6" i="1"/>
  <c r="AO6" i="1"/>
  <c r="AQ6" i="1"/>
  <c r="AS6" i="1"/>
  <c r="AU6" i="1"/>
  <c r="AW6" i="1"/>
  <c r="H6" i="1"/>
  <c r="J6" i="1"/>
  <c r="L6" i="1"/>
  <c r="N6" i="1"/>
  <c r="P6" i="1"/>
  <c r="R6" i="1"/>
  <c r="T6" i="1"/>
  <c r="V6" i="1"/>
  <c r="I6" i="1"/>
  <c r="M6" i="1"/>
  <c r="Q6" i="1"/>
  <c r="U6" i="1"/>
  <c r="D39" i="1"/>
  <c r="EL5" i="1"/>
  <c r="EL6" i="1" s="1"/>
  <c r="EK5" i="1"/>
  <c r="EK6" i="1" s="1"/>
  <c r="EH7" i="1"/>
  <c r="EH8" i="1"/>
  <c r="EH10" i="1"/>
  <c r="EH11" i="1"/>
  <c r="EH12" i="1"/>
  <c r="EH13" i="1"/>
  <c r="EH14" i="1"/>
  <c r="EH15" i="1"/>
  <c r="EH16" i="1"/>
  <c r="EH17" i="1"/>
  <c r="EH18" i="1"/>
  <c r="EH19" i="1"/>
  <c r="EH20" i="1"/>
  <c r="EH21" i="1"/>
  <c r="EH22" i="1"/>
  <c r="EG5" i="1"/>
  <c r="EG6" i="1" s="1"/>
  <c r="DK5" i="1"/>
  <c r="DK6" i="1" s="1"/>
  <c r="DJ5" i="1"/>
  <c r="DJ6" i="1" s="1"/>
  <c r="DG5" i="1"/>
  <c r="DG6" i="1" s="1"/>
  <c r="DF5" i="1"/>
  <c r="DF6" i="1" s="1"/>
  <c r="CJ5" i="1"/>
  <c r="CJ6" i="1" s="1"/>
  <c r="CI5" i="1"/>
  <c r="CI6" i="1" s="1"/>
  <c r="CF7" i="1"/>
  <c r="CF8" i="1"/>
  <c r="CF10" i="1"/>
  <c r="CF11" i="1"/>
  <c r="CF12" i="1"/>
  <c r="CF13" i="1"/>
  <c r="CF14" i="1"/>
  <c r="CF15" i="1"/>
  <c r="CF16" i="1"/>
  <c r="CF17" i="1"/>
  <c r="CF18" i="1"/>
  <c r="CF19" i="1"/>
  <c r="CF20" i="1"/>
  <c r="CF21" i="1"/>
  <c r="CF22" i="1"/>
  <c r="CE5" i="1"/>
  <c r="CE6" i="1" s="1"/>
  <c r="BI5" i="1"/>
  <c r="BI6" i="1" s="1"/>
  <c r="BH5" i="1"/>
  <c r="BH6" i="1" s="1"/>
  <c r="BE7" i="1"/>
  <c r="BE8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D5" i="1"/>
  <c r="BD6" i="1" s="1"/>
  <c r="AH5" i="1"/>
  <c r="AH6" i="1" s="1"/>
  <c r="AG5" i="1"/>
  <c r="AG6" i="1" s="1"/>
  <c r="AD7" i="1"/>
  <c r="AD8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C5" i="1"/>
  <c r="AC6" i="1" s="1"/>
  <c r="G5" i="1"/>
  <c r="G6" i="1" s="1"/>
  <c r="F5" i="1"/>
  <c r="F6" i="1" s="1"/>
  <c r="C7" i="1"/>
  <c r="C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B5" i="1"/>
  <c r="B6" i="1" s="1"/>
  <c r="EH4" i="1"/>
  <c r="CF4" i="1"/>
  <c r="BE4" i="1"/>
  <c r="AD4" i="1"/>
  <c r="C4" i="1"/>
  <c r="CW24" i="1" l="1"/>
  <c r="DS24" i="1"/>
  <c r="BX6" i="1"/>
  <c r="BK39" i="1"/>
  <c r="BW39" i="1"/>
  <c r="CW6" i="1"/>
  <c r="AO39" i="1"/>
  <c r="AE6" i="1"/>
  <c r="AR24" i="1"/>
  <c r="BQ24" i="1"/>
  <c r="CQ24" i="1"/>
  <c r="DM24" i="1"/>
  <c r="AJ39" i="1"/>
  <c r="BL39" i="1"/>
  <c r="CY39" i="1"/>
  <c r="DS39" i="1"/>
  <c r="EP39" i="1"/>
  <c r="AR53" i="1"/>
  <c r="DI53" i="1"/>
  <c r="CX39" i="1"/>
  <c r="BG53" i="1"/>
  <c r="BG6" i="1"/>
  <c r="EJ24" i="1"/>
  <c r="AR39" i="1"/>
  <c r="CO53" i="1"/>
  <c r="ES6" i="1"/>
  <c r="L24" i="1"/>
  <c r="BU24" i="1"/>
  <c r="CP24" i="1"/>
  <c r="ER39" i="1"/>
  <c r="CL53" i="1"/>
  <c r="AV24" i="1"/>
  <c r="BU6" i="1"/>
  <c r="CP6" i="1"/>
  <c r="DM6" i="1"/>
  <c r="DI24" i="1"/>
  <c r="CW39" i="1"/>
  <c r="EJ53" i="1"/>
  <c r="BT53" i="1"/>
  <c r="CY53" i="1"/>
  <c r="BQ53" i="1"/>
  <c r="DZ39" i="1"/>
  <c r="CP53" i="1"/>
  <c r="ER53" i="1"/>
  <c r="DZ24" i="1"/>
  <c r="FA24" i="1"/>
  <c r="EZ24" i="1"/>
  <c r="BX39" i="1"/>
  <c r="DY53" i="1"/>
  <c r="EX24" i="1"/>
  <c r="EX6" i="1"/>
  <c r="DW6" i="1"/>
  <c r="DW24" i="1"/>
  <c r="DW39" i="1"/>
  <c r="AT6" i="1"/>
  <c r="AT53" i="1"/>
  <c r="AT24" i="1"/>
  <c r="S6" i="1"/>
  <c r="S24" i="1"/>
  <c r="S39" i="1"/>
  <c r="EP6" i="1"/>
  <c r="K24" i="1"/>
  <c r="AP39" i="1"/>
  <c r="BS39" i="1"/>
  <c r="CT39" i="1"/>
  <c r="EW39" i="1"/>
  <c r="EX39" i="1"/>
  <c r="CX53" i="1"/>
  <c r="AV53" i="1"/>
  <c r="AV6" i="1"/>
  <c r="BW6" i="1"/>
  <c r="BM24" i="1"/>
  <c r="BW53" i="1"/>
  <c r="CX6" i="1"/>
  <c r="K39" i="1"/>
  <c r="CT53" i="1"/>
  <c r="EW53" i="1"/>
  <c r="BS6" i="1"/>
  <c r="BT6" i="1"/>
  <c r="DV6" i="1"/>
  <c r="BX24" i="1"/>
  <c r="BM39" i="1"/>
  <c r="AP53" i="1"/>
  <c r="BS53" i="1"/>
  <c r="K6" i="1"/>
  <c r="BM6" i="1"/>
  <c r="EW24" i="1"/>
  <c r="E53" i="1"/>
  <c r="D53" i="1"/>
  <c r="D24" i="1"/>
  <c r="E39" i="1"/>
  <c r="AD5" i="1"/>
  <c r="AD6" i="1" s="1"/>
  <c r="CF5" i="1"/>
  <c r="CF6" i="1" s="1"/>
  <c r="EH5" i="1"/>
  <c r="EH6" i="1" s="1"/>
  <c r="C5" i="1"/>
  <c r="C6" i="1" s="1"/>
  <c r="BE5" i="1"/>
  <c r="BE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berg</author>
    <author>mperry</author>
  </authors>
  <commentList>
    <comment ref="D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H3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I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J3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K3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L3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S3" authorId="1" shapeId="0" xr:uid="{00000000-0006-0000-0100-00000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3" authorId="1" shapeId="0" xr:uid="{00000000-0006-0000-0100-000009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E3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AF3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AI3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AJ3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AK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L3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M3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T3" authorId="1" shapeId="0" xr:uid="{00000000-0006-0000-0100-00001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Y3" authorId="1" shapeId="0" xr:uid="{00000000-0006-0000-0100-00001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F3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BG3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BJ3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BK3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BL3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M3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N3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U3" authorId="1" shapeId="0" xr:uid="{00000000-0006-0000-0100-00001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Z3" authorId="1" shapeId="0" xr:uid="{00000000-0006-0000-0100-00001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G3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CH3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CK3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CL3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CM3" authorId="0" shapeId="0" xr:uid="{00000000-0006-0000-0100-000020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CN3" authorId="0" shapeId="0" xr:uid="{00000000-0006-0000-0100-000021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CO3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CV3" authorId="1" shapeId="0" xr:uid="{00000000-0006-0000-0100-00002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A3" authorId="1" shapeId="0" xr:uid="{00000000-0006-0000-0100-000024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H3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DI3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DL3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DM3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DN3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O3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P3" authorId="0" shapeId="0" xr:uid="{00000000-0006-0000-0100-00002B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W3" authorId="1" shapeId="0" xr:uid="{00000000-0006-0000-0100-00002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B3" authorId="1" shapeId="0" xr:uid="{00000000-0006-0000-0100-00002D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I3" authorId="0" shapeId="0" xr:uid="{00000000-0006-0000-0100-00002E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J3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EM3" authorId="0" shapeId="0" xr:uid="{00000000-0006-0000-0100-000030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N3" authorId="0" shapeId="0" xr:uid="{00000000-0006-0000-0100-000031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EO3" authorId="0" shapeId="0" xr:uid="{00000000-0006-0000-0100-000032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P3" authorId="0" shapeId="0" xr:uid="{00000000-0006-0000-0100-000033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Q3" authorId="0" shapeId="0" xr:uid="{00000000-0006-0000-0100-000034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X3" authorId="1" shapeId="0" xr:uid="{00000000-0006-0000-0100-00003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C3" authorId="1" shapeId="0" xr:uid="{00000000-0006-0000-0100-00003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<sst xmlns="http://schemas.openxmlformats.org/spreadsheetml/2006/main" count="1116" uniqueCount="279">
  <si>
    <t>Bachelor's Degrees Awarded in Selected Fields</t>
  </si>
  <si>
    <t>Humanities</t>
  </si>
  <si>
    <t>Social &amp; Behavioral Sciences-------------</t>
  </si>
  <si>
    <t>Sciences and Technology-------------</t>
  </si>
  <si>
    <t>Business &amp; Management---------------</t>
  </si>
  <si>
    <t>Education------</t>
  </si>
  <si>
    <t>Health Professions----------</t>
  </si>
  <si>
    <t>1982-83</t>
  </si>
  <si>
    <t>1984-85</t>
  </si>
  <si>
    <t>1986-87</t>
  </si>
  <si>
    <t>1988-89</t>
  </si>
  <si>
    <t>1989-90</t>
  </si>
  <si>
    <t>1991-92</t>
  </si>
  <si>
    <t>1993-94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</si>
  <si>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</si>
  <si>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</si>
  <si>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</si>
  <si>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</si>
  <si>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</si>
  <si>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</si>
  <si>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</si>
  <si>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</si>
  <si>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</si>
  <si>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</si>
  <si>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</si>
  <si>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</si>
  <si>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</si>
  <si>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</si>
  <si>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</si>
  <si>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SOURCE:</t>
  </si>
  <si>
    <t>SREB</t>
  </si>
  <si>
    <t>NCES data</t>
  </si>
  <si>
    <t>analysis of</t>
  </si>
  <si>
    <t>tapes of</t>
  </si>
  <si>
    <t>enrollment,</t>
  </si>
  <si>
    <t>Education</t>
  </si>
  <si>
    <t>(1986).</t>
  </si>
  <si>
    <t>(1992).</t>
  </si>
  <si>
    <t>Aggregate</t>
  </si>
  <si>
    <t>U.S. =</t>
  </si>
  <si>
    <t>U.S. = 50</t>
  </si>
  <si>
    <t>50 states</t>
  </si>
  <si>
    <t>states</t>
  </si>
  <si>
    <t>and D.C.</t>
  </si>
  <si>
    <t>11/16/92</t>
  </si>
  <si>
    <t>1991-92.</t>
  </si>
  <si>
    <t>Social and</t>
  </si>
  <si>
    <t>Business and</t>
  </si>
  <si>
    <t>Behavioral Sciences</t>
  </si>
  <si>
    <t>Technologies</t>
  </si>
  <si>
    <t>Management</t>
  </si>
  <si>
    <t>Percent</t>
  </si>
  <si>
    <t>1995-96</t>
  </si>
  <si>
    <t>Delaware</t>
  </si>
  <si>
    <t>SREB states</t>
  </si>
  <si>
    <t xml:space="preserve"> </t>
  </si>
  <si>
    <t>Sciences and</t>
  </si>
  <si>
    <t>set of</t>
  </si>
  <si>
    <t>completions</t>
  </si>
  <si>
    <t>1996-97</t>
  </si>
  <si>
    <t>1996-97.</t>
  </si>
  <si>
    <t>1986-87.</t>
  </si>
  <si>
    <t>1992-93</t>
  </si>
  <si>
    <t>1992-93.</t>
  </si>
  <si>
    <t>1987-88</t>
  </si>
  <si>
    <t>1994-95</t>
  </si>
  <si>
    <t>1997-98</t>
  </si>
  <si>
    <t>1997-98.</t>
  </si>
  <si>
    <t>1999-00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</si>
  <si>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</si>
  <si>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</si>
  <si>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</si>
  <si>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</si>
  <si>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</si>
  <si>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</si>
  <si>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</si>
  <si>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</si>
  <si>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</si>
  <si>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</si>
  <si>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</si>
  <si>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</si>
  <si>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</si>
  <si>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</si>
  <si>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</si>
  <si>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</si>
  <si>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</si>
  <si>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</si>
  <si>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</si>
  <si>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</si>
  <si>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</si>
  <si>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</si>
  <si>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</si>
  <si>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</si>
  <si>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</si>
  <si>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</si>
  <si>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</si>
  <si>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</si>
  <si>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</si>
  <si>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</si>
  <si>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</si>
  <si>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</si>
  <si>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</si>
  <si>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</si>
  <si>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</si>
  <si>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SOURCE: </t>
  </si>
  <si>
    <t>NCES</t>
  </si>
  <si>
    <t>Data</t>
  </si>
  <si>
    <t>2002-03</t>
  </si>
  <si>
    <t xml:space="preserve">SREB analysis </t>
  </si>
  <si>
    <t>of National</t>
  </si>
  <si>
    <t>Center  for</t>
  </si>
  <si>
    <t xml:space="preserve">Statistics </t>
  </si>
  <si>
    <t xml:space="preserve">surveys of </t>
  </si>
  <si>
    <t>degrees and</t>
  </si>
  <si>
    <t>other awards</t>
  </si>
  <si>
    <t>conferred</t>
  </si>
  <si>
    <t>(www.nces.ed.gov/ipeds).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</si>
  <si>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</si>
  <si>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</si>
  <si>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</si>
  <si>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</si>
  <si>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</si>
  <si>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</si>
  <si>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</si>
  <si>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</si>
  <si>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</si>
  <si>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</si>
  <si>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</si>
  <si>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</si>
  <si>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</si>
  <si>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t>2003-04</t>
  </si>
  <si>
    <t>2004-05</t>
  </si>
  <si>
    <t>Change</t>
  </si>
  <si>
    <t>2006-07</t>
  </si>
  <si>
    <t>2005-06</t>
  </si>
  <si>
    <t>2007-08</t>
  </si>
  <si>
    <r>
      <t>Bachelor's Degrees Awarded in Selected Fields</t>
    </r>
    <r>
      <rPr>
        <vertAlign val="superscript"/>
        <sz val="10"/>
        <rFont val="Arial"/>
        <family val="2"/>
      </rPr>
      <t>1</t>
    </r>
  </si>
  <si>
    <t>50 states and D.C.</t>
  </si>
  <si>
    <t xml:space="preserve">   as a percent of U.S.</t>
  </si>
  <si>
    <t>West</t>
  </si>
  <si>
    <t>Midwest</t>
  </si>
  <si>
    <t>Northeast</t>
  </si>
  <si>
    <t>2008-09</t>
  </si>
  <si>
    <t>IPEDS</t>
  </si>
  <si>
    <t>Completions</t>
  </si>
  <si>
    <t>Survey Data</t>
  </si>
  <si>
    <t>C2009</t>
  </si>
  <si>
    <t xml:space="preserve">    as a percent of U.S.</t>
  </si>
  <si>
    <t>Health Professions</t>
  </si>
  <si>
    <t>and Related Sciences</t>
  </si>
  <si>
    <t>Protective Services; Public Administration and Social Service Professions; Social Sciences; and History.</t>
  </si>
  <si>
    <t>Public and Private Colleges and Universities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</si>
  <si>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</si>
  <si>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</si>
  <si>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</si>
  <si>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</si>
  <si>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</si>
  <si>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</si>
  <si>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</si>
  <si>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</si>
  <si>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</si>
  <si>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</si>
  <si>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</si>
  <si>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</si>
  <si>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</si>
  <si>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</si>
  <si>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</si>
  <si>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</si>
  <si>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</si>
  <si>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</si>
  <si>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</si>
  <si>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</si>
  <si>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</si>
  <si>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</si>
  <si>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</si>
  <si>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</si>
  <si>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</si>
  <si>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</si>
  <si>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</si>
  <si>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</si>
  <si>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</si>
  <si>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</si>
  <si>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</si>
  <si>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</si>
  <si>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</si>
  <si>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</si>
  <si>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</si>
  <si>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</si>
  <si>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</si>
  <si>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</si>
  <si>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</si>
  <si>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</si>
  <si>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</si>
  <si>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</si>
  <si>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</si>
  <si>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</si>
  <si>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</si>
  <si>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</si>
  <si>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</si>
  <si>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</si>
  <si>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</si>
  <si>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</si>
  <si>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</si>
  <si>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</si>
  <si>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</si>
  <si>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</si>
  <si>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</si>
  <si>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</si>
  <si>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</si>
  <si>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</si>
  <si>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</si>
  <si>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</si>
  <si>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</si>
  <si>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</si>
  <si>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</si>
  <si>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</si>
  <si>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</si>
  <si>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</si>
  <si>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</si>
  <si>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</si>
  <si>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</si>
  <si>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</si>
  <si>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</si>
  <si>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</si>
  <si>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</si>
  <si>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</si>
  <si>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</si>
  <si>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</si>
  <si>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</si>
  <si>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</si>
  <si>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</si>
  <si>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</si>
  <si>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</si>
  <si>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</si>
  <si>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</si>
  <si>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</si>
  <si>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</si>
  <si>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</si>
  <si>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</si>
  <si>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</si>
  <si>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</si>
  <si>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</si>
  <si>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</si>
  <si>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</si>
  <si>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</si>
  <si>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</si>
  <si>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</si>
  <si>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</si>
  <si>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</si>
  <si>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</si>
  <si>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</si>
  <si>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</si>
  <si>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</si>
  <si>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</si>
  <si>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</si>
  <si>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</si>
  <si>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</si>
  <si>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</si>
  <si>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</si>
  <si>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</si>
  <si>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</si>
  <si>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</si>
  <si>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</si>
  <si>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</si>
  <si>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</si>
  <si>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2009-10</t>
  </si>
  <si>
    <t>2010-11</t>
  </si>
  <si>
    <t>2011-12</t>
  </si>
  <si>
    <t>C2012</t>
  </si>
  <si>
    <t>2012-13</t>
  </si>
  <si>
    <t>Source: SREB analysis of National Center for Education Statistics completions surveys — (www.nces.ed.gov/ipeds).</t>
  </si>
  <si>
    <t>2013-14</t>
  </si>
  <si>
    <t>2014-15</t>
  </si>
  <si>
    <t>Percent Change in Bachelor's Degrees Awarded 2009-10 to 2014-15</t>
  </si>
  <si>
    <t>2009-10 to</t>
  </si>
  <si>
    <t xml:space="preserve"> June 2017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</si>
  <si>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</si>
  <si>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r>
      <t>1</t>
    </r>
    <r>
      <rPr>
        <sz val="10"/>
        <rFont val="Arial"/>
        <family val="2"/>
      </rPr>
      <t xml:space="preserve"> Figures represent degrees (in the first major) awarded by all degree-granting institutions eligible for federal Title IV student financial aid in the 50 states and D.C., excluding service schools. </t>
    </r>
  </si>
  <si>
    <t>Table 54 (OLD Table 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</si>
</sst>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0.0_)"/>
  </numFmts>
  <fonts count="18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vertAlign val="superscript"/>
      <sz val="1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37" fontId="0" fillId="0" borderId="0"/>
    <xf numFmtId="0" fontId="1" fillId="0" borderId="0"/>
    <xf numFmtId="0" fontId="8" fillId="0" borderId="0">
      <alignment horizontal="left" wrapText="1"/>
    </xf>
    <xf numFmtId="43" fontId="10" fillId="0" borderId="0" applyFont="0" applyFill="0" applyBorder="0" applyAlignment="0" applyProtection="0"/>
    <xf numFmtId="37" fontId="8" fillId="0" borderId="0"/>
    <xf numFmtId="9" fontId="13" fillId="0" borderId="0" applyFont="0" applyFill="0" applyBorder="0" applyAlignment="0" applyProtection="0"/>
    <xf numFmtId="0" fontId="1" fillId="0" borderId="0">
      <alignment horizontal="left" wrapText="1"/>
    </xf>
  </cellStyleXfs>
  <cellXfs count="148">
    <xf numFmtId="37" fontId="0" fillId="0" borderId="0" xfId="0"/>
    <xf numFmtId="37" fontId="2" fillId="0" borderId="0" xfId="0" applyFont="1" applyAlignment="1" applyProtection="1">
      <alignment horizontal="centerContinuous"/>
    </xf>
    <xf numFmtId="37" fontId="2" fillId="0" borderId="0" xfId="0" applyFont="1" applyAlignment="1" applyProtection="1">
      <alignment horizontal="left"/>
    </xf>
    <xf numFmtId="37" fontId="4" fillId="0" borderId="0" xfId="0" applyFont="1" applyAlignment="1" applyProtection="1">
      <alignment horizontal="centerContinuous"/>
    </xf>
    <xf numFmtId="37" fontId="4" fillId="0" borderId="0" xfId="0" applyFont="1" applyAlignment="1" applyProtection="1">
      <alignment horizontal="center"/>
    </xf>
    <xf numFmtId="37" fontId="2" fillId="0" borderId="3" xfId="0" applyFont="1" applyBorder="1" applyAlignment="1" applyProtection="1">
      <alignment horizontal="centerContinuous"/>
    </xf>
    <xf numFmtId="37" fontId="2" fillId="0" borderId="1" xfId="0" applyFont="1" applyBorder="1" applyAlignment="1" applyProtection="1">
      <alignment horizontal="centerContinuous"/>
    </xf>
    <xf numFmtId="37" fontId="4" fillId="0" borderId="0" xfId="0" applyFont="1"/>
    <xf numFmtId="37" fontId="2" fillId="0" borderId="3" xfId="0" applyFont="1" applyFill="1" applyBorder="1" applyAlignment="1" applyProtection="1">
      <alignment horizontal="centerContinuous"/>
    </xf>
    <xf numFmtId="37" fontId="2" fillId="0" borderId="0" xfId="0" applyFont="1" applyFill="1" applyAlignment="1" applyProtection="1">
      <alignment horizontal="center"/>
    </xf>
    <xf numFmtId="37" fontId="4" fillId="0" borderId="0" xfId="0" applyFont="1" applyProtection="1"/>
    <xf numFmtId="37" fontId="2" fillId="0" borderId="0" xfId="0" applyFont="1" applyAlignment="1">
      <alignment horizontal="center"/>
    </xf>
    <xf numFmtId="37" fontId="2" fillId="0" borderId="0" xfId="0" applyFont="1" applyAlignment="1">
      <alignment horizontal="right"/>
    </xf>
    <xf numFmtId="37" fontId="2" fillId="0" borderId="0" xfId="0" applyFont="1" applyBorder="1" applyAlignment="1" applyProtection="1">
      <alignment horizontal="center"/>
    </xf>
    <xf numFmtId="37" fontId="2" fillId="0" borderId="4" xfId="0" applyFont="1" applyFill="1" applyBorder="1" applyAlignment="1" applyProtection="1">
      <alignment horizontal="center"/>
    </xf>
    <xf numFmtId="37" fontId="2" fillId="0" borderId="0" xfId="0" applyFont="1" applyAlignment="1" applyProtection="1">
      <alignment horizontal="center"/>
    </xf>
    <xf numFmtId="37" fontId="2" fillId="0" borderId="0" xfId="0" applyFont="1" applyAlignment="1"/>
    <xf numFmtId="37" fontId="4" fillId="0" borderId="0" xfId="0" applyFont="1" applyAlignment="1" applyProtection="1">
      <alignment horizontal="left"/>
    </xf>
    <xf numFmtId="37" fontId="4" fillId="0" borderId="0" xfId="0" applyFont="1" applyBorder="1" applyAlignment="1" applyProtection="1">
      <alignment horizontal="left"/>
    </xf>
    <xf numFmtId="37" fontId="4" fillId="0" borderId="0" xfId="0" applyFont="1" applyAlignment="1" applyProtection="1">
      <alignment horizontal="fill"/>
    </xf>
    <xf numFmtId="37" fontId="4" fillId="0" borderId="0" xfId="0" applyFont="1" applyBorder="1" applyProtection="1"/>
    <xf numFmtId="37" fontId="4" fillId="0" borderId="0" xfId="0" applyFont="1" applyAlignment="1" applyProtection="1">
      <alignment horizontal="right"/>
    </xf>
    <xf numFmtId="37" fontId="1" fillId="0" borderId="0" xfId="0" applyFont="1" applyBorder="1" applyProtection="1"/>
    <xf numFmtId="37" fontId="1" fillId="0" borderId="0" xfId="0" applyFont="1" applyBorder="1" applyAlignment="1">
      <alignment horizontal="right"/>
    </xf>
    <xf numFmtId="37" fontId="1" fillId="0" borderId="0" xfId="0" applyFont="1" applyBorder="1" applyAlignment="1" applyProtection="1">
      <alignment horizontal="left"/>
    </xf>
    <xf numFmtId="37" fontId="1" fillId="0" borderId="0" xfId="0" applyFont="1" applyBorder="1"/>
    <xf numFmtId="37" fontId="4" fillId="0" borderId="1" xfId="0" applyFont="1" applyBorder="1" applyAlignment="1" applyProtection="1">
      <alignment horizontal="centerContinuous" wrapText="1"/>
    </xf>
    <xf numFmtId="37" fontId="1" fillId="0" borderId="0" xfId="0" applyFont="1" applyAlignment="1" applyProtection="1">
      <alignment horizontal="left"/>
    </xf>
    <xf numFmtId="49" fontId="1" fillId="0" borderId="0" xfId="0" applyNumberFormat="1" applyFont="1" applyAlignment="1">
      <alignment horizontal="right"/>
    </xf>
    <xf numFmtId="37" fontId="1" fillId="0" borderId="0" xfId="0" applyFont="1"/>
    <xf numFmtId="37" fontId="1" fillId="0" borderId="0" xfId="0" applyFont="1" applyProtection="1"/>
    <xf numFmtId="39" fontId="1" fillId="0" borderId="0" xfId="0" applyNumberFormat="1" applyFont="1" applyProtection="1"/>
    <xf numFmtId="39" fontId="1" fillId="0" borderId="0" xfId="0" applyNumberFormat="1" applyFont="1" applyBorder="1" applyProtection="1"/>
    <xf numFmtId="37" fontId="1" fillId="0" borderId="0" xfId="0" applyFont="1" applyAlignment="1" applyProtection="1">
      <alignment horizontal="right"/>
    </xf>
    <xf numFmtId="37" fontId="1" fillId="0" borderId="0" xfId="0" applyFont="1" applyBorder="1" applyAlignment="1" applyProtection="1">
      <alignment horizontal="right"/>
    </xf>
    <xf numFmtId="37" fontId="1" fillId="0" borderId="0" xfId="0" applyFont="1" applyBorder="1" applyAlignment="1" applyProtection="1"/>
    <xf numFmtId="37" fontId="1" fillId="0" borderId="6" xfId="2" applyNumberFormat="1" applyFont="1" applyFill="1" applyBorder="1" applyAlignment="1"/>
    <xf numFmtId="3" fontId="9" fillId="0" borderId="6" xfId="2" applyNumberFormat="1" applyFont="1" applyFill="1" applyBorder="1" applyAlignment="1"/>
    <xf numFmtId="37" fontId="1" fillId="0" borderId="0" xfId="2" applyNumberFormat="1" applyFont="1" applyBorder="1" applyAlignment="1" applyProtection="1"/>
    <xf numFmtId="3" fontId="9" fillId="0" borderId="7" xfId="3" applyNumberFormat="1" applyFont="1" applyBorder="1" applyAlignment="1"/>
    <xf numFmtId="164" fontId="1" fillId="0" borderId="0" xfId="2" applyNumberFormat="1" applyFont="1" applyFill="1" applyBorder="1" applyAlignment="1" applyProtection="1"/>
    <xf numFmtId="164" fontId="9" fillId="0" borderId="0" xfId="2" applyNumberFormat="1" applyFont="1" applyBorder="1" applyAlignment="1" applyProtection="1"/>
    <xf numFmtId="3" fontId="1" fillId="0" borderId="0" xfId="3" applyNumberFormat="1" applyFont="1" applyBorder="1" applyAlignment="1"/>
    <xf numFmtId="37" fontId="1" fillId="0" borderId="5" xfId="2" applyNumberFormat="1" applyFont="1" applyBorder="1" applyAlignment="1" applyProtection="1"/>
    <xf numFmtId="3" fontId="1" fillId="0" borderId="5" xfId="3" applyNumberFormat="1" applyFont="1" applyBorder="1" applyAlignment="1"/>
    <xf numFmtId="37" fontId="1" fillId="0" borderId="0" xfId="2" applyNumberFormat="1" applyFont="1" applyFill="1" applyBorder="1" applyAlignment="1" applyProtection="1"/>
    <xf numFmtId="3" fontId="9" fillId="0" borderId="7" xfId="3" applyNumberFormat="1" applyFont="1" applyFill="1" applyBorder="1" applyAlignment="1"/>
    <xf numFmtId="37" fontId="1" fillId="0" borderId="0" xfId="2" applyNumberFormat="1" applyFont="1" applyBorder="1" applyAlignment="1"/>
    <xf numFmtId="37" fontId="1" fillId="0" borderId="5" xfId="2" applyNumberFormat="1" applyFont="1" applyBorder="1" applyAlignment="1"/>
    <xf numFmtId="3" fontId="1" fillId="0" borderId="6" xfId="3" applyNumberFormat="1" applyFont="1" applyBorder="1" applyAlignment="1"/>
    <xf numFmtId="0" fontId="1" fillId="0" borderId="6" xfId="2" applyFont="1" applyFill="1" applyBorder="1" applyAlignment="1"/>
    <xf numFmtId="37" fontId="4" fillId="0" borderId="9" xfId="0" applyFont="1" applyBorder="1" applyAlignment="1" applyProtection="1">
      <alignment horizontal="left"/>
    </xf>
    <xf numFmtId="3" fontId="9" fillId="0" borderId="11" xfId="2" applyNumberFormat="1" applyFont="1" applyFill="1" applyBorder="1" applyAlignment="1"/>
    <xf numFmtId="3" fontId="9" fillId="0" borderId="12" xfId="3" applyNumberFormat="1" applyFont="1" applyBorder="1" applyAlignment="1"/>
    <xf numFmtId="164" fontId="9" fillId="0" borderId="9" xfId="2" applyNumberFormat="1" applyFont="1" applyBorder="1" applyAlignment="1" applyProtection="1"/>
    <xf numFmtId="3" fontId="1" fillId="0" borderId="9" xfId="3" applyNumberFormat="1" applyFont="1" applyBorder="1" applyAlignment="1"/>
    <xf numFmtId="3" fontId="1" fillId="0" borderId="8" xfId="3" applyNumberFormat="1" applyFont="1" applyBorder="1" applyAlignment="1"/>
    <xf numFmtId="3" fontId="9" fillId="0" borderId="12" xfId="3" applyNumberFormat="1" applyFont="1" applyFill="1" applyBorder="1" applyAlignment="1"/>
    <xf numFmtId="3" fontId="1" fillId="0" borderId="11" xfId="3" applyNumberFormat="1" applyFont="1" applyBorder="1" applyAlignment="1"/>
    <xf numFmtId="37" fontId="1" fillId="0" borderId="9" xfId="0" applyFont="1" applyBorder="1" applyProtection="1"/>
    <xf numFmtId="37" fontId="4" fillId="0" borderId="10" xfId="0" applyFont="1" applyBorder="1" applyAlignment="1" applyProtection="1">
      <alignment horizontal="right"/>
    </xf>
    <xf numFmtId="37" fontId="4" fillId="0" borderId="2" xfId="0" applyFont="1" applyBorder="1" applyAlignment="1" applyProtection="1">
      <alignment horizontal="right"/>
    </xf>
    <xf numFmtId="37" fontId="4" fillId="0" borderId="2" xfId="0" applyFont="1" applyFill="1" applyBorder="1" applyAlignment="1" applyProtection="1">
      <alignment horizontal="right"/>
    </xf>
    <xf numFmtId="37" fontId="4" fillId="0" borderId="2" xfId="0" applyFont="1" applyBorder="1" applyAlignment="1">
      <alignment horizontal="right"/>
    </xf>
    <xf numFmtId="37" fontId="1" fillId="0" borderId="0" xfId="0" applyNumberFormat="1" applyFont="1" applyBorder="1" applyAlignment="1" applyProtection="1">
      <alignment horizontal="left"/>
    </xf>
    <xf numFmtId="37" fontId="1" fillId="0" borderId="0" xfId="0" applyNumberFormat="1" applyFont="1"/>
    <xf numFmtId="3" fontId="1" fillId="0" borderId="5" xfId="2" applyNumberFormat="1" applyFont="1" applyFill="1" applyBorder="1" applyAlignment="1"/>
    <xf numFmtId="3" fontId="1" fillId="0" borderId="0" xfId="2" applyNumberFormat="1" applyFont="1" applyFill="1" applyAlignment="1"/>
    <xf numFmtId="3" fontId="1" fillId="2" borderId="0" xfId="2" applyNumberFormat="1" applyFont="1" applyFill="1" applyAlignment="1"/>
    <xf numFmtId="3" fontId="1" fillId="0" borderId="0" xfId="2" applyNumberFormat="1" applyFont="1" applyAlignment="1"/>
    <xf numFmtId="3" fontId="1" fillId="0" borderId="0" xfId="2" applyNumberFormat="1" applyFont="1" applyBorder="1" applyAlignment="1"/>
    <xf numFmtId="3" fontId="1" fillId="0" borderId="5" xfId="2" applyNumberFormat="1" applyFont="1" applyBorder="1" applyAlignment="1"/>
    <xf numFmtId="3" fontId="1" fillId="2" borderId="5" xfId="2" applyNumberFormat="1" applyFont="1" applyFill="1" applyBorder="1" applyAlignment="1"/>
    <xf numFmtId="3" fontId="1" fillId="0" borderId="7" xfId="2" applyNumberFormat="1" applyFont="1" applyFill="1" applyBorder="1" applyAlignment="1"/>
    <xf numFmtId="3" fontId="1" fillId="2" borderId="6" xfId="2" applyNumberFormat="1" applyFont="1" applyFill="1" applyBorder="1" applyAlignment="1"/>
    <xf numFmtId="37" fontId="4" fillId="0" borderId="5" xfId="0" applyFont="1" applyBorder="1" applyAlignment="1" applyProtection="1">
      <alignment horizontal="center"/>
    </xf>
    <xf numFmtId="165" fontId="1" fillId="0" borderId="5" xfId="2" applyNumberFormat="1" applyFont="1" applyFill="1" applyBorder="1" applyAlignment="1"/>
    <xf numFmtId="165" fontId="1" fillId="0" borderId="0" xfId="2" applyNumberFormat="1" applyFont="1" applyFill="1" applyAlignment="1"/>
    <xf numFmtId="165" fontId="1" fillId="2" borderId="0" xfId="2" applyNumberFormat="1" applyFont="1" applyFill="1" applyAlignment="1"/>
    <xf numFmtId="165" fontId="1" fillId="0" borderId="0" xfId="2" applyNumberFormat="1" applyFont="1" applyAlignment="1"/>
    <xf numFmtId="165" fontId="1" fillId="2" borderId="5" xfId="2" applyNumberFormat="1" applyFont="1" applyFill="1" applyBorder="1" applyAlignment="1"/>
    <xf numFmtId="165" fontId="1" fillId="0" borderId="13" xfId="2" applyNumberFormat="1" applyFont="1" applyFill="1" applyBorder="1" applyAlignment="1"/>
    <xf numFmtId="165" fontId="1" fillId="0" borderId="14" xfId="2" applyNumberFormat="1" applyFont="1" applyFill="1" applyBorder="1" applyAlignment="1"/>
    <xf numFmtId="165" fontId="1" fillId="2" borderId="14" xfId="2" applyNumberFormat="1" applyFont="1" applyFill="1" applyBorder="1" applyAlignment="1"/>
    <xf numFmtId="165" fontId="1" fillId="0" borderId="14" xfId="2" applyNumberFormat="1" applyFont="1" applyBorder="1" applyAlignment="1"/>
    <xf numFmtId="165" fontId="1" fillId="2" borderId="15" xfId="2" applyNumberFormat="1" applyFont="1" applyFill="1" applyBorder="1" applyAlignment="1"/>
    <xf numFmtId="165" fontId="1" fillId="0" borderId="15" xfId="2" applyNumberFormat="1" applyFont="1" applyFill="1" applyBorder="1" applyAlignment="1"/>
    <xf numFmtId="37" fontId="1" fillId="0" borderId="1" xfId="0" applyFont="1" applyBorder="1" applyAlignment="1" applyProtection="1">
      <alignment horizontal="centerContinuous"/>
    </xf>
    <xf numFmtId="37" fontId="1" fillId="0" borderId="0" xfId="0" applyFont="1" applyAlignment="1">
      <alignment horizontal="right"/>
    </xf>
    <xf numFmtId="37" fontId="2" fillId="0" borderId="16" xfId="0" applyFont="1" applyBorder="1" applyAlignment="1" applyProtection="1">
      <alignment horizontal="centerContinuous"/>
    </xf>
    <xf numFmtId="37" fontId="2" fillId="0" borderId="0" xfId="0" applyFont="1" applyBorder="1" applyAlignment="1" applyProtection="1">
      <alignment horizontal="centerContinuous"/>
    </xf>
    <xf numFmtId="37" fontId="2" fillId="0" borderId="4" xfId="0" applyFont="1" applyBorder="1" applyAlignment="1" applyProtection="1">
      <alignment horizontal="centerContinuous"/>
    </xf>
    <xf numFmtId="37" fontId="2" fillId="0" borderId="14" xfId="0" applyFont="1" applyBorder="1" applyAlignment="1" applyProtection="1">
      <alignment horizontal="centerContinuous"/>
    </xf>
    <xf numFmtId="37" fontId="1" fillId="0" borderId="0" xfId="0" applyFont="1" applyBorder="1" applyAlignment="1" applyProtection="1">
      <alignment horizontal="centerContinuous"/>
    </xf>
    <xf numFmtId="37" fontId="1" fillId="0" borderId="6" xfId="0" applyFont="1" applyBorder="1" applyAlignment="1" applyProtection="1">
      <alignment horizontal="centerContinuous"/>
    </xf>
    <xf numFmtId="37" fontId="2" fillId="0" borderId="6" xfId="0" applyFont="1" applyBorder="1" applyAlignment="1" applyProtection="1">
      <alignment horizontal="centerContinuous"/>
    </xf>
    <xf numFmtId="37" fontId="1" fillId="0" borderId="0" xfId="0" applyNumberFormat="1" applyFont="1" applyFill="1" applyAlignment="1"/>
    <xf numFmtId="37" fontId="1" fillId="0" borderId="0" xfId="0" applyNumberFormat="1" applyFont="1" applyAlignment="1">
      <alignment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37" fontId="7" fillId="0" borderId="0" xfId="0" applyNumberFormat="1" applyFont="1" applyBorder="1" applyAlignment="1" applyProtection="1">
      <alignment wrapText="1"/>
    </xf>
    <xf numFmtId="49" fontId="1" fillId="0" borderId="0" xfId="4" applyNumberFormat="1" applyFont="1" applyFill="1" applyAlignment="1">
      <alignment horizontal="center"/>
    </xf>
    <xf numFmtId="37" fontId="1" fillId="0" borderId="0" xfId="4" applyFont="1"/>
    <xf numFmtId="49" fontId="1" fillId="0" borderId="0" xfId="4" quotePrefix="1" applyNumberFormat="1" applyFont="1" applyFill="1" applyAlignment="1">
      <alignment horizontal="center"/>
    </xf>
    <xf numFmtId="37" fontId="12" fillId="0" borderId="0" xfId="4" applyFont="1" applyAlignment="1">
      <alignment horizontal="left"/>
    </xf>
    <xf numFmtId="37" fontId="1" fillId="0" borderId="0" xfId="4" applyFont="1" applyAlignment="1">
      <alignment horizontal="center"/>
    </xf>
    <xf numFmtId="37" fontId="1" fillId="0" borderId="0" xfId="4" applyFont="1" applyFill="1" applyAlignment="1">
      <alignment horizontal="left"/>
    </xf>
    <xf numFmtId="37" fontId="1" fillId="0" borderId="0" xfId="4" applyFont="1" applyAlignment="1">
      <alignment horizontal="left"/>
    </xf>
    <xf numFmtId="37" fontId="1" fillId="0" borderId="0" xfId="4" applyFont="1" applyAlignment="1">
      <alignment wrapText="1"/>
    </xf>
    <xf numFmtId="37" fontId="4" fillId="0" borderId="0" xfId="4" applyFont="1"/>
    <xf numFmtId="37" fontId="3" fillId="0" borderId="0" xfId="4" applyFont="1"/>
    <xf numFmtId="37" fontId="14" fillId="0" borderId="0" xfId="4" applyFont="1" applyAlignment="1">
      <alignment vertical="top"/>
    </xf>
    <xf numFmtId="37" fontId="1" fillId="0" borderId="0" xfId="4" applyFont="1" applyAlignment="1">
      <alignment vertical="top"/>
    </xf>
    <xf numFmtId="37" fontId="1" fillId="0" borderId="0" xfId="4" applyFont="1" applyAlignment="1">
      <alignment horizontal="left" vertical="top"/>
    </xf>
    <xf numFmtId="37" fontId="15" fillId="0" borderId="0" xfId="4" applyFont="1"/>
    <xf numFmtId="37" fontId="14" fillId="0" borderId="0" xfId="4" applyFont="1" applyBorder="1" applyAlignment="1">
      <alignment vertical="top"/>
    </xf>
    <xf numFmtId="37" fontId="1" fillId="0" borderId="0" xfId="4" applyFont="1" applyBorder="1" applyAlignment="1">
      <alignment vertical="top"/>
    </xf>
    <xf numFmtId="37" fontId="3" fillId="0" borderId="0" xfId="4" applyFont="1" applyProtection="1"/>
    <xf numFmtId="37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>
      <alignment vertical="center"/>
    </xf>
    <xf numFmtId="37" fontId="2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4" fillId="3" borderId="2" xfId="0" applyFont="1" applyFill="1" applyBorder="1" applyAlignment="1" applyProtection="1">
      <alignment horizontal="right"/>
    </xf>
    <xf numFmtId="37" fontId="1" fillId="0" borderId="0" xfId="0" applyFont="1" applyFill="1" applyAlignment="1" applyProtection="1">
      <alignment horizontal="left"/>
    </xf>
    <xf numFmtId="37" fontId="2" fillId="0" borderId="0" xfId="0" applyFont="1" applyBorder="1" applyAlignment="1"/>
    <xf numFmtId="37" fontId="2" fillId="0" borderId="0" xfId="0" applyFont="1" applyBorder="1" applyAlignment="1">
      <alignment horizontal="center"/>
    </xf>
    <xf numFmtId="37" fontId="1" fillId="0" borderId="0" xfId="0" applyNumberFormat="1" applyFont="1" applyBorder="1" applyAlignment="1">
      <alignment vertical="top" wrapText="1"/>
    </xf>
    <xf numFmtId="37" fontId="4" fillId="4" borderId="2" xfId="0" applyFont="1" applyFill="1" applyBorder="1" applyAlignment="1" applyProtection="1">
      <alignment horizontal="right"/>
    </xf>
    <xf numFmtId="37" fontId="1" fillId="0" borderId="5" xfId="0" applyFont="1" applyBorder="1" applyAlignment="1" applyProtection="1">
      <alignment horizontal="right"/>
    </xf>
    <xf numFmtId="3" fontId="1" fillId="2" borderId="17" xfId="2" applyNumberFormat="1" applyFont="1" applyFill="1" applyBorder="1" applyAlignment="1"/>
    <xf numFmtId="3" fontId="1" fillId="0" borderId="17" xfId="2" applyNumberFormat="1" applyFont="1" applyFill="1" applyBorder="1" applyAlignment="1"/>
    <xf numFmtId="165" fontId="1" fillId="0" borderId="0" xfId="2" applyNumberFormat="1" applyFont="1" applyFill="1" applyBorder="1" applyAlignment="1"/>
    <xf numFmtId="3" fontId="1" fillId="0" borderId="18" xfId="2" applyNumberFormat="1" applyFont="1" applyFill="1" applyBorder="1" applyAlignment="1"/>
    <xf numFmtId="37" fontId="1" fillId="0" borderId="4" xfId="0" applyFont="1" applyFill="1" applyBorder="1" applyAlignment="1" applyProtection="1">
      <alignment horizontal="center"/>
    </xf>
    <xf numFmtId="3" fontId="17" fillId="0" borderId="0" xfId="0" applyNumberFormat="1" applyFont="1" applyBorder="1"/>
    <xf numFmtId="3" fontId="17" fillId="0" borderId="5" xfId="0" applyNumberFormat="1" applyFont="1" applyBorder="1"/>
    <xf numFmtId="37" fontId="1" fillId="0" borderId="6" xfId="0" applyFont="1" applyBorder="1" applyAlignment="1" applyProtection="1">
      <alignment horizontal="right"/>
    </xf>
    <xf numFmtId="37" fontId="2" fillId="0" borderId="0" xfId="0" applyFont="1" applyFill="1" applyBorder="1" applyAlignment="1" applyProtection="1">
      <alignment horizontal="center"/>
    </xf>
    <xf numFmtId="37" fontId="1" fillId="0" borderId="0" xfId="0" applyFont="1" applyFill="1" applyBorder="1" applyAlignment="1" applyProtection="1">
      <alignment horizontal="center"/>
    </xf>
    <xf numFmtId="37" fontId="2" fillId="0" borderId="5" xfId="0" applyFont="1" applyBorder="1" applyAlignment="1" applyProtection="1">
      <alignment horizontal="centerContinuous"/>
    </xf>
    <xf numFmtId="37" fontId="1" fillId="0" borderId="5" xfId="0" applyFont="1" applyFill="1" applyBorder="1" applyAlignment="1" applyProtection="1">
      <alignment horizontal="center"/>
    </xf>
    <xf numFmtId="37" fontId="1" fillId="0" borderId="16" xfId="0" applyFont="1" applyFill="1" applyBorder="1" applyAlignment="1" applyProtection="1">
      <alignment horizontal="center"/>
    </xf>
    <xf numFmtId="37" fontId="1" fillId="0" borderId="0" xfId="0" applyNumberFormat="1" applyFont="1" applyAlignment="1">
      <alignment horizontal="left" vertical="top" wrapText="1"/>
    </xf>
    <xf numFmtId="37" fontId="7" fillId="0" borderId="0" xfId="0" applyNumberFormat="1" applyFont="1" applyBorder="1" applyAlignment="1" applyProtection="1">
      <alignment horizontal="left" vertical="top" wrapText="1"/>
    </xf>
    <xf numFmtId="37" fontId="1" fillId="0" borderId="0" xfId="0" applyNumberFormat="1" applyFont="1" applyBorder="1" applyAlignment="1">
      <alignment horizontal="left" vertical="center" wrapText="1"/>
    </xf>
    <xf numFmtId="37" fontId="0" fillId="0" borderId="0" xfId="0" applyAlignment="1">
      <alignment vertical="center" wrapText="1"/>
    </xf>
  </cellXfs>
  <cellStyles count="7">
    <cellStyle name="Comma 2" xfId="3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3" xfId="4" xr:uid="{00000000-0005-0000-0000-000004000000}"/>
    <cellStyle name="Percent 2" xfId="5" xr:uid="{00000000-0005-0000-0000-000005000000}"/>
    <cellStyle name="Style 1" xfId="6" xr:uid="{00000000-0005-0000-0000-000006000000}"/>
  </cellStyles>
  <dxfs count="0"/>
  <tableStyles count="0" defaultTableStyle="TableStyleMedium9" defaultPivotStyle="PivotStyleLight16"/>
  <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703513281919454E-2"/>
          <c:y val="0.26484043340736252"/>
          <c:w val="0.92459297343616109"/>
          <c:h val="0.65994589137896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54'!$D$11</c:f>
              <c:numCache>
                <c:formatCode>#,##0.0</c:formatCode>
                <c:ptCount val="1"/>
                <c:pt idx="0">
                  <c:v>-4.9589420923536309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9EC-868F-39E01B7E0E17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54'!$D$12</c:f>
              <c:numCache>
                <c:formatCode>#,##0.0</c:formatCode>
                <c:ptCount val="1"/>
                <c:pt idx="0">
                  <c:v>2.8430925072512845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A0-49EC-868F-39E01B7E0E1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54'!$D$14</c:f>
              <c:numCache>
                <c:formatCode>#,##0.0</c:formatCode>
                <c:ptCount val="1"/>
                <c:pt idx="0">
                  <c:v>3.0347528144884972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A0-49EC-868F-39E01B7E0E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221120"/>
        <c:axId val="103222656"/>
      </c:barChart>
      <c:catAx>
        <c:axId val="103221120"/>
        <c:scaling>
          <c:orientation val="maxMin"/>
        </c:scaling>
        <c:delete val="1"/>
        <c:axPos val="l"/>
        <c:majorTickMark val="out"/>
        <c:minorTickMark val="none"/>
        <c:tickLblPos val="none"/>
        <c:crossAx val="103222656"/>
        <c:crosses val="autoZero"/>
        <c:auto val="1"/>
        <c:lblAlgn val="ctr"/>
        <c:lblOffset val="100"/>
        <c:noMultiLvlLbl val="0"/>
      </c:catAx>
      <c:valAx>
        <c:axId val="10322265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3221120"/>
        <c:crossesAt val="1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</a:t>
            </a:r>
            <a:r>
              <a:rPr lang="en-US" sz="1400" baseline="0"/>
              <a:t> </a:t>
            </a:r>
            <a:r>
              <a:rPr lang="en-US" sz="1200" baseline="0"/>
              <a:t>and Behavioral Sciences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54'!$F$11</c:f>
              <c:numCache>
                <c:formatCode>#,##0.0</c:formatCode>
                <c:ptCount val="1"/>
                <c:pt idx="0">
                  <c:v>10.534213604035569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1-4D71-996B-0F3DC1B879EF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54'!$F$12</c:f>
              <c:numCache>
                <c:formatCode>#,##0.0</c:formatCode>
                <c:ptCount val="1"/>
                <c:pt idx="0">
                  <c:v>15.047668356780688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1-4D71-996B-0F3DC1B879EF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54'!$F$14</c:f>
              <c:numCache>
                <c:formatCode>#,##0.0</c:formatCode>
                <c:ptCount val="1"/>
                <c:pt idx="0">
                  <c:v>1.9171779141104295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1-4D71-996B-0F3DC1B87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262080"/>
        <c:axId val="103263616"/>
      </c:barChart>
      <c:catAx>
        <c:axId val="103262080"/>
        <c:scaling>
          <c:orientation val="maxMin"/>
        </c:scaling>
        <c:delete val="1"/>
        <c:axPos val="l"/>
        <c:majorTickMark val="out"/>
        <c:minorTickMark val="none"/>
        <c:tickLblPos val="none"/>
        <c:crossAx val="103263616"/>
        <c:crosses val="autoZero"/>
        <c:auto val="1"/>
        <c:lblAlgn val="ctr"/>
        <c:lblOffset val="100"/>
        <c:noMultiLvlLbl val="0"/>
      </c:catAx>
      <c:valAx>
        <c:axId val="10326361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326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Sciences and Technologies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54'!$H$11</c:f>
              <c:numCache>
                <c:formatCode>#,##0.0</c:formatCode>
                <c:ptCount val="1"/>
                <c:pt idx="0">
                  <c:v>30.204544823565339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A-499D-98DB-6D27DEB4F1AB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54'!$H$12</c:f>
              <c:numCache>
                <c:formatCode>#,##0.0</c:formatCode>
                <c:ptCount val="1"/>
                <c:pt idx="0">
                  <c:v>34.834343344981647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A-499D-98DB-6D27DEB4F1A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54'!$H$14</c:f>
              <c:numCache>
                <c:formatCode>#,##0.0</c:formatCode>
                <c:ptCount val="1"/>
                <c:pt idx="0">
                  <c:v>16.312677906722136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A-499D-98DB-6D27DEB4F1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063488"/>
        <c:axId val="101928960"/>
      </c:barChart>
      <c:catAx>
        <c:axId val="100063488"/>
        <c:scaling>
          <c:orientation val="maxMin"/>
        </c:scaling>
        <c:delete val="1"/>
        <c:axPos val="l"/>
        <c:majorTickMark val="out"/>
        <c:minorTickMark val="none"/>
        <c:tickLblPos val="none"/>
        <c:crossAx val="101928960"/>
        <c:crosses val="autoZero"/>
        <c:auto val="1"/>
        <c:lblAlgn val="ctr"/>
        <c:lblOffset val="100"/>
        <c:noMultiLvlLbl val="0"/>
      </c:catAx>
      <c:valAx>
        <c:axId val="10192896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06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Business and Management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54'!$J$11</c:f>
              <c:numCache>
                <c:formatCode>#,##0.0</c:formatCode>
                <c:ptCount val="1"/>
                <c:pt idx="0">
                  <c:v>-0.93150166746864638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2-4AF8-87B1-77BE16CD622D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54'!$J$12</c:f>
              <c:numCache>
                <c:formatCode>#,##0.0</c:formatCode>
                <c:ptCount val="1"/>
                <c:pt idx="0">
                  <c:v>1.6316491579122894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B2-4AF8-87B1-77BE16CD622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54'!$J$14</c:f>
              <c:numCache>
                <c:formatCode>#,##0.0</c:formatCode>
                <c:ptCount val="1"/>
                <c:pt idx="0">
                  <c:v>-11.882783882783883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B2-4AF8-87B1-77BE16CD62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2419072"/>
        <c:axId val="104489344"/>
      </c:barChart>
      <c:catAx>
        <c:axId val="102419072"/>
        <c:scaling>
          <c:orientation val="maxMin"/>
        </c:scaling>
        <c:delete val="1"/>
        <c:axPos val="l"/>
        <c:majorTickMark val="out"/>
        <c:minorTickMark val="none"/>
        <c:tickLblPos val="none"/>
        <c:crossAx val="104489344"/>
        <c:crosses val="autoZero"/>
        <c:auto val="1"/>
        <c:lblAlgn val="ctr"/>
        <c:lblOffset val="100"/>
        <c:noMultiLvlLbl val="0"/>
      </c:catAx>
      <c:valAx>
        <c:axId val="10448934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41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54'!$L$11</c:f>
              <c:numCache>
                <c:formatCode>#,##0.0</c:formatCode>
                <c:ptCount val="1"/>
                <c:pt idx="0">
                  <c:v>-10.775687552461363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7-42ED-85DC-8B63D6967E5C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54'!$L$12</c:f>
              <c:numCache>
                <c:formatCode>#,##0.0</c:formatCode>
                <c:ptCount val="1"/>
                <c:pt idx="0">
                  <c:v>-8.6781058560520279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7-42ED-85DC-8B63D6967E5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54'!$L$14</c:f>
              <c:numCache>
                <c:formatCode>#,##0.0</c:formatCode>
                <c:ptCount val="1"/>
                <c:pt idx="0">
                  <c:v>-14.555256064690028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7-42ED-85DC-8B63D6967E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4526976"/>
        <c:axId val="104528512"/>
      </c:barChart>
      <c:catAx>
        <c:axId val="104526976"/>
        <c:scaling>
          <c:orientation val="maxMin"/>
        </c:scaling>
        <c:delete val="1"/>
        <c:axPos val="l"/>
        <c:majorTickMark val="out"/>
        <c:minorTickMark val="none"/>
        <c:tickLblPos val="none"/>
        <c:crossAx val="104528512"/>
        <c:crosses val="autoZero"/>
        <c:auto val="1"/>
        <c:lblAlgn val="ctr"/>
        <c:lblOffset val="100"/>
        <c:noMultiLvlLbl val="0"/>
      </c:catAx>
      <c:valAx>
        <c:axId val="10452851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52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54'!$N$11</c:f>
              <c:numCache>
                <c:formatCode>#,##0.0</c:formatCode>
                <c:ptCount val="1"/>
                <c:pt idx="0">
                  <c:v>60.901808406269552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2-4EC5-ABEC-1020E08F9B94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54'!$N$12</c:f>
              <c:numCache>
                <c:formatCode>#,##0.0</c:formatCode>
                <c:ptCount val="1"/>
                <c:pt idx="0">
                  <c:v>53.045620984271011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2-4EC5-ABEC-1020E08F9B9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54'!$N$14</c:f>
              <c:numCache>
                <c:formatCode>#,##0.0</c:formatCode>
                <c:ptCount val="1"/>
                <c:pt idx="0">
                  <c:v>42.717258261933907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2-4EC5-ABEC-1020E08F9B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5608704"/>
        <c:axId val="105610240"/>
      </c:barChart>
      <c:catAx>
        <c:axId val="105608704"/>
        <c:scaling>
          <c:orientation val="maxMin"/>
        </c:scaling>
        <c:delete val="1"/>
        <c:axPos val="l"/>
        <c:majorTickMark val="out"/>
        <c:minorTickMark val="none"/>
        <c:tickLblPos val="none"/>
        <c:crossAx val="105610240"/>
        <c:crosses val="autoZero"/>
        <c:auto val="1"/>
        <c:lblAlgn val="ctr"/>
        <c:lblOffset val="100"/>
        <c:noMultiLvlLbl val="0"/>
      </c:catAx>
      <c:valAx>
        <c:axId val="1056102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560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4</xdr:row>
      <xdr:rowOff>57150</xdr:rowOff>
    </xdr:from>
    <xdr:to>
      <xdr:col>20</xdr:col>
      <xdr:colOff>542925</xdr:colOff>
      <xdr:row>15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76200</xdr:colOff>
      <xdr:row>15</xdr:row>
      <xdr:rowOff>133350</xdr:rowOff>
    </xdr:from>
    <xdr:to>
      <xdr:col>20</xdr:col>
      <xdr:colOff>542925</xdr:colOff>
      <xdr:row>27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85725</xdr:colOff>
      <xdr:row>26</xdr:row>
      <xdr:rowOff>123825</xdr:rowOff>
    </xdr:from>
    <xdr:to>
      <xdr:col>20</xdr:col>
      <xdr:colOff>552450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542925</xdr:colOff>
      <xdr:row>4</xdr:row>
      <xdr:rowOff>66675</xdr:rowOff>
    </xdr:from>
    <xdr:to>
      <xdr:col>26</xdr:col>
      <xdr:colOff>38100</xdr:colOff>
      <xdr:row>15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542925</xdr:colOff>
      <xdr:row>15</xdr:row>
      <xdr:rowOff>95250</xdr:rowOff>
    </xdr:from>
    <xdr:to>
      <xdr:col>26</xdr:col>
      <xdr:colOff>38100</xdr:colOff>
      <xdr:row>27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542925</xdr:colOff>
      <xdr:row>26</xdr:row>
      <xdr:rowOff>142875</xdr:rowOff>
    </xdr:from>
    <xdr:to>
      <xdr:col>26</xdr:col>
      <xdr:colOff>38100</xdr:colOff>
      <xdr:row>38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85725</xdr:colOff>
      <xdr:row>1</xdr:row>
      <xdr:rowOff>0</xdr:rowOff>
    </xdr:from>
    <xdr:to>
      <xdr:col>29</xdr:col>
      <xdr:colOff>400050</xdr:colOff>
      <xdr:row>12</xdr:row>
      <xdr:rowOff>43390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8373725" y="161925"/>
          <a:ext cx="1609725" cy="1853140"/>
        </a:xfrm>
        <a:prstGeom prst="wedgeEllipseCallout">
          <a:avLst>
            <a:gd name="adj1" fmla="val -122737"/>
            <a:gd name="adj2" fmla="val 151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hyperlink" Target="http://www.nces.ed.gov/" TargetMode="External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Z94"/>
  <sheetViews>
    <sheetView showGridLines="0" tabSelected="1" view="pageBreakPreview" zoomScaleNormal="80" zoomScaleSheetLayoutView="100" workbookViewId="0">
      <selection activeCell="C23" sqref="C23"/>
    </sheetView>
  </sheetViews>
  <sheetFormatPr defaultColWidth="9.7109375" defaultRowHeight="12.75"/>
  <cols>
    <col min="1" max="1" width="7.5703125" style="16" customWidth="1"/>
    <col min="2" max="2" width="12.5703125" style="16" customWidth="1"/>
    <col min="3" max="14" width="10.7109375" style="16" customWidth="1"/>
    <col min="15" max="15" width="4.140625" style="126" customWidth="1"/>
    <col min="16" max="21" width="9.7109375" style="16"/>
    <col min="22" max="22" width="14.5703125" style="16" customWidth="1"/>
    <col min="23" max="16384" width="9.7109375" style="16"/>
  </cols>
  <sheetData>
    <row r="1" spans="1:26" ht="12.75" customHeight="1">
      <c r="A1" s="125" t="s">
        <v>278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6" ht="15" customHeight="1">
      <c r="A2" s="27" t="s">
        <v>136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6" ht="12.75" customHeight="1">
      <c r="A3" s="27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6" ht="12.75" customHeight="1">
      <c r="A4" s="94" t="s">
        <v>151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P4" s="123" t="s">
        <v>273</v>
      </c>
      <c r="Q4" s="122"/>
      <c r="R4" s="123"/>
      <c r="S4" s="123"/>
      <c r="T4" s="123"/>
      <c r="U4" s="123"/>
      <c r="V4" s="123"/>
      <c r="W4" s="122"/>
      <c r="X4" s="122"/>
      <c r="Y4" s="122"/>
      <c r="Z4" s="122"/>
    </row>
    <row r="5" spans="1:26" ht="12.75" customHeight="1">
      <c r="A5" s="1"/>
      <c r="B5" s="3"/>
      <c r="C5" s="90"/>
      <c r="D5" s="91"/>
      <c r="E5" s="90" t="s">
        <v>46</v>
      </c>
      <c r="F5" s="91"/>
      <c r="G5" s="90" t="s">
        <v>56</v>
      </c>
      <c r="H5" s="92"/>
      <c r="I5" s="90" t="s">
        <v>47</v>
      </c>
      <c r="J5" s="91"/>
      <c r="K5" s="90" t="s">
        <v>55</v>
      </c>
      <c r="L5" s="91"/>
      <c r="M5" s="93" t="s">
        <v>148</v>
      </c>
      <c r="N5" s="90"/>
    </row>
    <row r="6" spans="1:26" ht="12.75" customHeight="1">
      <c r="A6" s="3"/>
      <c r="B6" s="3"/>
      <c r="C6" s="6" t="s">
        <v>1</v>
      </c>
      <c r="D6" s="8"/>
      <c r="E6" s="6" t="s">
        <v>48</v>
      </c>
      <c r="F6" s="5"/>
      <c r="G6" s="6" t="s">
        <v>49</v>
      </c>
      <c r="H6" s="89"/>
      <c r="I6" s="6" t="s">
        <v>50</v>
      </c>
      <c r="J6" s="8"/>
      <c r="K6" s="6" t="s">
        <v>35</v>
      </c>
      <c r="L6" s="5"/>
      <c r="M6" s="87" t="s">
        <v>149</v>
      </c>
      <c r="N6" s="141"/>
    </row>
    <row r="7" spans="1:26" s="11" customFormat="1" ht="12.75" customHeight="1">
      <c r="A7" s="4"/>
      <c r="B7" s="4"/>
      <c r="C7" s="13"/>
      <c r="D7" s="14" t="s">
        <v>51</v>
      </c>
      <c r="E7" s="13"/>
      <c r="F7" s="14" t="s">
        <v>51</v>
      </c>
      <c r="G7" s="13"/>
      <c r="H7" s="14" t="s">
        <v>51</v>
      </c>
      <c r="I7" s="13"/>
      <c r="J7" s="14" t="s">
        <v>51</v>
      </c>
      <c r="K7" s="13"/>
      <c r="L7" s="14" t="s">
        <v>51</v>
      </c>
      <c r="M7" s="13"/>
      <c r="N7" s="139" t="s">
        <v>51</v>
      </c>
      <c r="O7" s="127"/>
    </row>
    <row r="8" spans="1:26" s="11" customFormat="1" ht="12.75" customHeight="1">
      <c r="A8" s="4"/>
      <c r="B8" s="4"/>
      <c r="C8" s="15"/>
      <c r="D8" s="14" t="s">
        <v>132</v>
      </c>
      <c r="E8" s="15"/>
      <c r="F8" s="14" t="s">
        <v>132</v>
      </c>
      <c r="G8" s="15"/>
      <c r="H8" s="14" t="s">
        <v>132</v>
      </c>
      <c r="I8" s="15"/>
      <c r="J8" s="14" t="s">
        <v>132</v>
      </c>
      <c r="K8" s="15"/>
      <c r="L8" s="14" t="s">
        <v>132</v>
      </c>
      <c r="M8" s="15"/>
      <c r="N8" s="139" t="s">
        <v>132</v>
      </c>
      <c r="O8" s="127"/>
    </row>
    <row r="9" spans="1:26" s="11" customFormat="1" ht="12.75" customHeight="1">
      <c r="A9" s="4"/>
      <c r="B9" s="4"/>
      <c r="C9" s="9" t="s">
        <v>55</v>
      </c>
      <c r="D9" s="135" t="s">
        <v>274</v>
      </c>
      <c r="E9" s="9" t="s">
        <v>55</v>
      </c>
      <c r="F9" s="135" t="s">
        <v>274</v>
      </c>
      <c r="G9" s="9" t="s">
        <v>55</v>
      </c>
      <c r="H9" s="135" t="s">
        <v>274</v>
      </c>
      <c r="I9" s="9" t="s">
        <v>55</v>
      </c>
      <c r="J9" s="135" t="s">
        <v>274</v>
      </c>
      <c r="K9" s="9" t="s">
        <v>55</v>
      </c>
      <c r="L9" s="135" t="s">
        <v>274</v>
      </c>
      <c r="M9" s="9" t="s">
        <v>55</v>
      </c>
      <c r="N9" s="140" t="s">
        <v>274</v>
      </c>
      <c r="O9" s="127"/>
    </row>
    <row r="10" spans="1:26" s="11" customFormat="1" ht="12.75" customHeight="1">
      <c r="A10" s="75"/>
      <c r="B10" s="75"/>
      <c r="C10" s="142" t="s">
        <v>272</v>
      </c>
      <c r="D10" s="143" t="s">
        <v>272</v>
      </c>
      <c r="E10" s="142" t="s">
        <v>272</v>
      </c>
      <c r="F10" s="143" t="s">
        <v>272</v>
      </c>
      <c r="G10" s="142" t="s">
        <v>272</v>
      </c>
      <c r="H10" s="143" t="s">
        <v>272</v>
      </c>
      <c r="I10" s="142" t="s">
        <v>272</v>
      </c>
      <c r="J10" s="143" t="s">
        <v>272</v>
      </c>
      <c r="K10" s="142" t="s">
        <v>272</v>
      </c>
      <c r="L10" s="143" t="s">
        <v>272</v>
      </c>
      <c r="M10" s="142" t="s">
        <v>272</v>
      </c>
      <c r="N10" s="142" t="s">
        <v>272</v>
      </c>
      <c r="O10" s="127"/>
    </row>
    <row r="11" spans="1:26" ht="12.75" customHeight="1">
      <c r="A11" s="66" t="s">
        <v>137</v>
      </c>
      <c r="B11" s="66"/>
      <c r="C11" s="66">
        <f>+DATA!AB4</f>
        <v>222800</v>
      </c>
      <c r="D11" s="81">
        <f>+((DATA!AB4-DATA!W4)/DATA!W4)*100</f>
        <v>-4.9589420923536309</v>
      </c>
      <c r="E11" s="66">
        <f>+DATA!BC4</f>
        <v>407344</v>
      </c>
      <c r="F11" s="81">
        <f>+((DATA!BC4-DATA!AX4)/DATA!AX4)*100</f>
        <v>10.534213604035569</v>
      </c>
      <c r="G11" s="66">
        <f>+DATA!CD4</f>
        <v>375187</v>
      </c>
      <c r="H11" s="86">
        <f>+((DATA!CD4-DATA!BY4)/DATA!BY4)*100</f>
        <v>30.204544823565339</v>
      </c>
      <c r="I11" s="66">
        <f>+DATA!DE4</f>
        <v>356178</v>
      </c>
      <c r="J11" s="81">
        <f>+((DATA!DE4-DATA!CZ4)/DATA!CZ4)*100</f>
        <v>-0.93150166746864638</v>
      </c>
      <c r="K11" s="66">
        <f>+DATA!EF4</f>
        <v>90353</v>
      </c>
      <c r="L11" s="81">
        <f>+((DATA!EF4-DATA!EA4)/DATA!EA4)*100</f>
        <v>-10.775687552461363</v>
      </c>
      <c r="M11" s="66">
        <f>+DATA!FG4</f>
        <v>208289</v>
      </c>
      <c r="N11" s="76">
        <f>+((DATA!FG4-DATA!FB4)/DATA!FB4)*100</f>
        <v>60.901808406269552</v>
      </c>
    </row>
    <row r="12" spans="1:26" ht="12.75" customHeight="1">
      <c r="A12" s="67" t="s">
        <v>54</v>
      </c>
      <c r="B12" s="67"/>
      <c r="C12" s="67">
        <f>+DATA!AB5</f>
        <v>69850</v>
      </c>
      <c r="D12" s="82">
        <f>+((DATA!AB5-DATA!W5)/DATA!W5)*100</f>
        <v>2.8430925072512845</v>
      </c>
      <c r="E12" s="67">
        <f>+DATA!BC5</f>
        <v>128881</v>
      </c>
      <c r="F12" s="82">
        <f>+((DATA!BC5-DATA!AX5)/DATA!AX5)*100</f>
        <v>15.047668356780688</v>
      </c>
      <c r="G12" s="67">
        <f>+DATA!CD5</f>
        <v>121928</v>
      </c>
      <c r="H12" s="82">
        <f>+((DATA!CD5-DATA!BY5)/DATA!BY5)*100</f>
        <v>34.834343344981647</v>
      </c>
      <c r="I12" s="67">
        <f>+DATA!DE5</f>
        <v>121897</v>
      </c>
      <c r="J12" s="82">
        <f>+((DATA!DE5-DATA!CZ5)/DATA!CZ5)*100</f>
        <v>1.6316491579122894</v>
      </c>
      <c r="K12" s="67">
        <f>+DATA!EF5</f>
        <v>31454</v>
      </c>
      <c r="L12" s="82">
        <f>+((DATA!EF5-DATA!EA5)/DATA!EA5)*100</f>
        <v>-8.6781058560520279</v>
      </c>
      <c r="M12" s="67">
        <f>+DATA!FG5</f>
        <v>66457</v>
      </c>
      <c r="N12" s="77">
        <f>+((DATA!FG5-DATA!FB5)/DATA!FB5)*100</f>
        <v>53.045620984271011</v>
      </c>
    </row>
    <row r="13" spans="1:26" ht="12.75" customHeight="1">
      <c r="A13" s="67" t="s">
        <v>147</v>
      </c>
      <c r="B13" s="67"/>
      <c r="C13" s="77">
        <f>+DATA!AB6</f>
        <v>31.350987432675044</v>
      </c>
      <c r="D13" s="82"/>
      <c r="E13" s="77">
        <f>+DATA!BC6</f>
        <v>31.639351506343534</v>
      </c>
      <c r="F13" s="82"/>
      <c r="G13" s="77">
        <f>+DATA!CD6</f>
        <v>32.497927700053573</v>
      </c>
      <c r="H13" s="82"/>
      <c r="I13" s="77">
        <f>+DATA!DE6</f>
        <v>34.223618527814743</v>
      </c>
      <c r="J13" s="82"/>
      <c r="K13" s="77">
        <f>+DATA!EF6</f>
        <v>34.812347127378175</v>
      </c>
      <c r="L13" s="82"/>
      <c r="M13" s="77">
        <f>+DATA!FG6</f>
        <v>31.906149628640971</v>
      </c>
      <c r="N13" s="77"/>
    </row>
    <row r="14" spans="1:26" ht="12.75" customHeight="1">
      <c r="A14" s="68" t="s">
        <v>14</v>
      </c>
      <c r="B14" s="68"/>
      <c r="C14" s="68">
        <f>+DATA!AB7</f>
        <v>2105</v>
      </c>
      <c r="D14" s="83">
        <f>+((DATA!AB7-DATA!W7)/DATA!W7)*100</f>
        <v>3.0347528144884972</v>
      </c>
      <c r="E14" s="68">
        <f>+DATA!BC7</f>
        <v>5316</v>
      </c>
      <c r="F14" s="83">
        <f>+((DATA!BC7-DATA!AX7)/DATA!AX7)*100</f>
        <v>1.9171779141104295</v>
      </c>
      <c r="G14" s="68">
        <f>+DATA!CD7</f>
        <v>5312</v>
      </c>
      <c r="H14" s="83">
        <f>+((DATA!CD7-DATA!BY7)/DATA!BY7)*100</f>
        <v>16.312677906722136</v>
      </c>
      <c r="I14" s="68">
        <f>+DATA!DE7</f>
        <v>6014</v>
      </c>
      <c r="J14" s="83">
        <f>+((DATA!DE7-DATA!CZ7)/DATA!CZ7)*100</f>
        <v>-11.882783882783883</v>
      </c>
      <c r="K14" s="68">
        <f>+DATA!EF7</f>
        <v>2219</v>
      </c>
      <c r="L14" s="83">
        <f>+((DATA!EF7-DATA!EA7)/DATA!EA7)*100</f>
        <v>-14.555256064690028</v>
      </c>
      <c r="M14" s="68">
        <f>+DATA!FG7</f>
        <v>3498</v>
      </c>
      <c r="N14" s="78">
        <f>+((DATA!FG7-DATA!FB7)/DATA!FB7)*100</f>
        <v>42.717258261933907</v>
      </c>
    </row>
    <row r="15" spans="1:26" ht="12.75" customHeight="1">
      <c r="A15" s="68" t="s">
        <v>15</v>
      </c>
      <c r="B15" s="68"/>
      <c r="C15" s="68">
        <f>+DATA!AB8</f>
        <v>1945</v>
      </c>
      <c r="D15" s="83">
        <f>+((DATA!AB8-DATA!W8)/DATA!W8)*100</f>
        <v>13.278974956319162</v>
      </c>
      <c r="E15" s="68">
        <f>+DATA!BC8</f>
        <v>2821</v>
      </c>
      <c r="F15" s="83">
        <f>+((DATA!BC8-DATA!AX8)/DATA!AX8)*100</f>
        <v>27.072072072072075</v>
      </c>
      <c r="G15" s="68">
        <f>+DATA!CD8</f>
        <v>2859</v>
      </c>
      <c r="H15" s="83">
        <f>+((DATA!CD8-DATA!BY8)/DATA!BY8)*100</f>
        <v>39.259620068192888</v>
      </c>
      <c r="I15" s="68">
        <f>+DATA!DE8</f>
        <v>2947</v>
      </c>
      <c r="J15" s="83">
        <f>+((DATA!DE8-DATA!CZ8)/DATA!CZ8)*100</f>
        <v>12.868632707774799</v>
      </c>
      <c r="K15" s="68">
        <f>+DATA!EF8</f>
        <v>1471</v>
      </c>
      <c r="L15" s="83">
        <f>+((DATA!EF8-DATA!EA8)/DATA!EA8)*100</f>
        <v>11.948249619482496</v>
      </c>
      <c r="M15" s="68">
        <f>+DATA!FG8</f>
        <v>2017</v>
      </c>
      <c r="N15" s="78">
        <f>+((DATA!FG8-DATA!FB8)/DATA!FB8)*100</f>
        <v>33.842070338420704</v>
      </c>
    </row>
    <row r="16" spans="1:26" ht="12.75" customHeight="1">
      <c r="A16" s="68" t="s">
        <v>53</v>
      </c>
      <c r="B16" s="68"/>
      <c r="C16" s="68">
        <f>+DATA!AB9</f>
        <v>421</v>
      </c>
      <c r="D16" s="83">
        <f>+((DATA!AB9-DATA!W9)/DATA!W9)*100</f>
        <v>-11.92468619246862</v>
      </c>
      <c r="E16" s="68">
        <f>+DATA!BC9</f>
        <v>1325</v>
      </c>
      <c r="F16" s="83">
        <f>+((DATA!BC9-DATA!AX9)/DATA!AX9)*100</f>
        <v>12.478777589134125</v>
      </c>
      <c r="G16" s="68">
        <f>+DATA!CD9</f>
        <v>1209</v>
      </c>
      <c r="H16" s="83">
        <f>+((DATA!CD9-DATA!BY9)/DATA!BY9)*100</f>
        <v>61.415220293724971</v>
      </c>
      <c r="I16" s="68">
        <f>+DATA!DE9</f>
        <v>1472</v>
      </c>
      <c r="J16" s="83">
        <f>+((DATA!DE9-DATA!CZ9)/DATA!CZ9)*100</f>
        <v>0.68399452804377558</v>
      </c>
      <c r="K16" s="68">
        <f>+DATA!EF9</f>
        <v>516</v>
      </c>
      <c r="L16" s="83">
        <f>+((DATA!EF9-DATA!EA9)/DATA!EA9)*100</f>
        <v>0.38910505836575876</v>
      </c>
      <c r="M16" s="68">
        <f>+DATA!FG9</f>
        <v>1003</v>
      </c>
      <c r="N16" s="78">
        <f>+((DATA!FG9-DATA!FB9)/DATA!FB9)*100</f>
        <v>131.10599078341014</v>
      </c>
    </row>
    <row r="17" spans="1:14" ht="12.75" customHeight="1">
      <c r="A17" s="68" t="s">
        <v>16</v>
      </c>
      <c r="B17" s="68"/>
      <c r="C17" s="68">
        <f>+DATA!AB10</f>
        <v>10458</v>
      </c>
      <c r="D17" s="83">
        <f>+((DATA!AB10-DATA!W10)/DATA!W10)*100</f>
        <v>12.463705774814496</v>
      </c>
      <c r="E17" s="68">
        <f>+DATA!BC10</f>
        <v>21997</v>
      </c>
      <c r="F17" s="83">
        <f>+((DATA!BC10-DATA!AX10)/DATA!AX10)*100</f>
        <v>23.149703280707648</v>
      </c>
      <c r="G17" s="68">
        <f>+DATA!CD10</f>
        <v>17260</v>
      </c>
      <c r="H17" s="83">
        <f>+((DATA!CD10-DATA!BY10)/DATA!BY10)*100</f>
        <v>37.212815009142219</v>
      </c>
      <c r="I17" s="68">
        <f>+DATA!DE10</f>
        <v>23563</v>
      </c>
      <c r="J17" s="83">
        <f>+((DATA!DE10-DATA!CZ10)/DATA!CZ10)*100</f>
        <v>1.4859160995779137</v>
      </c>
      <c r="K17" s="68">
        <f>+DATA!EF10</f>
        <v>4729</v>
      </c>
      <c r="L17" s="83">
        <f>+((DATA!EF10-DATA!EA10)/DATA!EA10)*100</f>
        <v>-15.689071135674808</v>
      </c>
      <c r="M17" s="68">
        <f>+DATA!FG10</f>
        <v>12573</v>
      </c>
      <c r="N17" s="78">
        <f>+((DATA!FG10-DATA!FB10)/DATA!FB10)*100</f>
        <v>69.974313911045016</v>
      </c>
    </row>
    <row r="18" spans="1:14" ht="12.75" customHeight="1">
      <c r="A18" s="69" t="s">
        <v>17</v>
      </c>
      <c r="B18" s="69"/>
      <c r="C18" s="67">
        <f>+DATA!AB11</f>
        <v>5673</v>
      </c>
      <c r="D18" s="82">
        <f>+((DATA!AB11-DATA!W11)/DATA!W11)*100</f>
        <v>-2.1390374331550799</v>
      </c>
      <c r="E18" s="67">
        <f>+DATA!BC11</f>
        <v>10273</v>
      </c>
      <c r="F18" s="82">
        <f>+((DATA!BC11-DATA!AX11)/DATA!AX11)*100</f>
        <v>21.272577027505609</v>
      </c>
      <c r="G18" s="67">
        <f>+DATA!CD11</f>
        <v>10290</v>
      </c>
      <c r="H18" s="82">
        <f>+((DATA!CD11-DATA!BY11)/DATA!BY11)*100</f>
        <v>38.213566151779716</v>
      </c>
      <c r="I18" s="67">
        <f>+DATA!DE11</f>
        <v>10046</v>
      </c>
      <c r="J18" s="82">
        <f>+((DATA!DE11-DATA!CZ11)/DATA!CZ11)*100</f>
        <v>1.0257441673370877</v>
      </c>
      <c r="K18" s="67">
        <f>+DATA!EF11</f>
        <v>3559</v>
      </c>
      <c r="L18" s="82">
        <f>+((DATA!EF11-DATA!EA11)/DATA!EA11)*100</f>
        <v>-14.590832733381328</v>
      </c>
      <c r="M18" s="67">
        <f>+DATA!FG11</f>
        <v>4351</v>
      </c>
      <c r="N18" s="77">
        <f>+((DATA!FG11-DATA!FB11)/DATA!FB11)*100</f>
        <v>40.854645516348334</v>
      </c>
    </row>
    <row r="19" spans="1:14" ht="12.75" customHeight="1">
      <c r="A19" s="69" t="s">
        <v>18</v>
      </c>
      <c r="B19" s="69"/>
      <c r="C19" s="67">
        <f>+DATA!AB12</f>
        <v>2839</v>
      </c>
      <c r="D19" s="82">
        <f>+((DATA!AB12-DATA!W12)/DATA!W12)*100</f>
        <v>-0.2459592410400562</v>
      </c>
      <c r="E19" s="67">
        <f>+DATA!BC12</f>
        <v>4986</v>
      </c>
      <c r="F19" s="82">
        <f>+((DATA!BC12-DATA!AX12)/DATA!AX12)*100</f>
        <v>25.718608169440245</v>
      </c>
      <c r="G19" s="67">
        <f>+DATA!CD12</f>
        <v>4044</v>
      </c>
      <c r="H19" s="82">
        <f>+((DATA!CD12-DATA!BY12)/DATA!BY12)*100</f>
        <v>26.81091251175917</v>
      </c>
      <c r="I19" s="67">
        <f>+DATA!DE12</f>
        <v>3746</v>
      </c>
      <c r="J19" s="82">
        <f>+((DATA!DE12-DATA!CZ12)/DATA!CZ12)*100</f>
        <v>-11.567516525023608</v>
      </c>
      <c r="K19" s="67">
        <f>+DATA!EF12</f>
        <v>1932</v>
      </c>
      <c r="L19" s="82">
        <f>+((DATA!EF12-DATA!EA12)/DATA!EA12)*100</f>
        <v>-11.335474988526848</v>
      </c>
      <c r="M19" s="67">
        <f>+DATA!FG12</f>
        <v>2454</v>
      </c>
      <c r="N19" s="77">
        <f>+((DATA!FG12-DATA!FB12)/DATA!FB12)*100</f>
        <v>45.637982195845701</v>
      </c>
    </row>
    <row r="20" spans="1:14" ht="12.75" customHeight="1">
      <c r="A20" s="69" t="s">
        <v>19</v>
      </c>
      <c r="B20" s="69"/>
      <c r="C20" s="67">
        <f>+DATA!AB13</f>
        <v>2829</v>
      </c>
      <c r="D20" s="82">
        <f>+((DATA!AB13-DATA!W13)/DATA!W13)*100</f>
        <v>-20.039570378745054</v>
      </c>
      <c r="E20" s="67">
        <f>+DATA!BC13</f>
        <v>3979</v>
      </c>
      <c r="F20" s="82">
        <f>+((DATA!BC13-DATA!AX13)/DATA!AX13)*100</f>
        <v>9.5841366014871934</v>
      </c>
      <c r="G20" s="67">
        <f>+DATA!CD13</f>
        <v>4642</v>
      </c>
      <c r="H20" s="82">
        <f>+((DATA!CD13-DATA!BY13)/DATA!BY13)*100</f>
        <v>21.869257022840642</v>
      </c>
      <c r="I20" s="67">
        <f>+DATA!DE13</f>
        <v>4257</v>
      </c>
      <c r="J20" s="82">
        <f>+((DATA!DE13-DATA!CZ13)/DATA!CZ13)*100</f>
        <v>-7.837194197878329</v>
      </c>
      <c r="K20" s="67">
        <f>+DATA!EF13</f>
        <v>1540</v>
      </c>
      <c r="L20" s="82">
        <f>+((DATA!EF13-DATA!EA13)/DATA!EA13)*100</f>
        <v>-1.9732654360280075</v>
      </c>
      <c r="M20" s="67">
        <f>+DATA!FG13</f>
        <v>3098</v>
      </c>
      <c r="N20" s="77">
        <f>+((DATA!FG13-DATA!FB13)/DATA!FB13)*100</f>
        <v>32.223644899701235</v>
      </c>
    </row>
    <row r="21" spans="1:14" ht="12.75" customHeight="1">
      <c r="A21" s="69" t="s">
        <v>20</v>
      </c>
      <c r="B21" s="69"/>
      <c r="C21" s="67">
        <f>+DATA!AB14</f>
        <v>3321</v>
      </c>
      <c r="D21" s="82">
        <f>+((DATA!AB14-DATA!W14)/DATA!W14)*100</f>
        <v>-5.0600343053173242</v>
      </c>
      <c r="E21" s="67">
        <f>+DATA!BC14</f>
        <v>8173</v>
      </c>
      <c r="F21" s="82">
        <f>+((DATA!BC14-DATA!AX14)/DATA!AX14)*100</f>
        <v>14.243779703662288</v>
      </c>
      <c r="G21" s="67">
        <f>+DATA!CD14</f>
        <v>8334</v>
      </c>
      <c r="H21" s="82">
        <f>+((DATA!CD14-DATA!BY14)/DATA!BY14)*100</f>
        <v>47.923322683706068</v>
      </c>
      <c r="I21" s="67">
        <f>+DATA!DE14</f>
        <v>5945</v>
      </c>
      <c r="J21" s="82">
        <f>+((DATA!DE14-DATA!CZ14)/DATA!CZ14)*100</f>
        <v>14.282968089196462</v>
      </c>
      <c r="K21" s="67">
        <f>+DATA!EF14</f>
        <v>1438</v>
      </c>
      <c r="L21" s="82">
        <f>+((DATA!EF14-DATA!EA14)/DATA!EA14)*100</f>
        <v>16.815597075548336</v>
      </c>
      <c r="M21" s="67">
        <f>+DATA!FG14</f>
        <v>2643</v>
      </c>
      <c r="N21" s="77">
        <f>+((DATA!FG14-DATA!FB14)/DATA!FB14)*100</f>
        <v>43.096913914455875</v>
      </c>
    </row>
    <row r="22" spans="1:14" ht="12.75" customHeight="1">
      <c r="A22" s="68" t="s">
        <v>21</v>
      </c>
      <c r="B22" s="68"/>
      <c r="C22" s="68">
        <f>+DATA!AB15</f>
        <v>1336</v>
      </c>
      <c r="D22" s="83">
        <f>+((DATA!AB15-DATA!W15)/DATA!W15)*100</f>
        <v>7.8288942695722357</v>
      </c>
      <c r="E22" s="68">
        <f>+DATA!BC15</f>
        <v>2681</v>
      </c>
      <c r="F22" s="83">
        <f>+((DATA!BC15-DATA!AX15)/DATA!AX15)*100</f>
        <v>17.330415754923415</v>
      </c>
      <c r="G22" s="68">
        <f>+DATA!CD15</f>
        <v>2576</v>
      </c>
      <c r="H22" s="83">
        <f>+((DATA!CD15-DATA!BY15)/DATA!BY15)*100</f>
        <v>21.394910461828466</v>
      </c>
      <c r="I22" s="68">
        <f>+DATA!DE15</f>
        <v>2673</v>
      </c>
      <c r="J22" s="83">
        <f>+((DATA!DE15-DATA!CZ15)/DATA!CZ15)*100</f>
        <v>-10.151260504201682</v>
      </c>
      <c r="K22" s="68">
        <f>+DATA!EF15</f>
        <v>1368</v>
      </c>
      <c r="L22" s="83">
        <f>+((DATA!EF15-DATA!EA15)/DATA!EA15)*100</f>
        <v>-28.787090057261842</v>
      </c>
      <c r="M22" s="68">
        <f>+DATA!FG15</f>
        <v>1787</v>
      </c>
      <c r="N22" s="78">
        <f>+((DATA!FG15-DATA!FB15)/DATA!FB15)*100</f>
        <v>56.342957130358705</v>
      </c>
    </row>
    <row r="23" spans="1:14" ht="12.75" customHeight="1">
      <c r="A23" s="68" t="s">
        <v>22</v>
      </c>
      <c r="B23" s="68"/>
      <c r="C23" s="68">
        <f>+DATA!AB16</f>
        <v>5359</v>
      </c>
      <c r="D23" s="83">
        <f>+((DATA!AB16-DATA!W16)/DATA!W16)*100</f>
        <v>4.7293335939026768</v>
      </c>
      <c r="E23" s="68">
        <f>+DATA!BC16</f>
        <v>13153</v>
      </c>
      <c r="F23" s="83">
        <f>+((DATA!BC16-DATA!AX16)/DATA!AX16)*100</f>
        <v>14.563191359637662</v>
      </c>
      <c r="G23" s="68">
        <f>+DATA!CD16</f>
        <v>10959</v>
      </c>
      <c r="H23" s="83">
        <f>+((DATA!CD16-DATA!BY16)/DATA!BY16)*100</f>
        <v>32.755905511811022</v>
      </c>
      <c r="I23" s="68">
        <f>+DATA!DE16</f>
        <v>8906</v>
      </c>
      <c r="J23" s="83">
        <f>+((DATA!DE16-DATA!CZ16)/DATA!CZ16)*100</f>
        <v>0.42850699142986021</v>
      </c>
      <c r="K23" s="68">
        <f>+DATA!EF16</f>
        <v>3271</v>
      </c>
      <c r="L23" s="83">
        <f>+((DATA!EF16-DATA!EA16)/DATA!EA16)*100</f>
        <v>-20.355490625760897</v>
      </c>
      <c r="M23" s="68">
        <f>+DATA!FG16</f>
        <v>5024</v>
      </c>
      <c r="N23" s="78">
        <f>+((DATA!FG16-DATA!FB16)/DATA!FB16)*100</f>
        <v>37.005726752113446</v>
      </c>
    </row>
    <row r="24" spans="1:14" ht="12.75" customHeight="1">
      <c r="A24" s="68" t="s">
        <v>23</v>
      </c>
      <c r="B24" s="68"/>
      <c r="C24" s="68">
        <f>+DATA!AB17</f>
        <v>2849</v>
      </c>
      <c r="D24" s="83">
        <f>+((DATA!AB17-DATA!W17)/DATA!W17)*100</f>
        <v>8.9900535577658758</v>
      </c>
      <c r="E24" s="68">
        <f>+DATA!BC17</f>
        <v>3317</v>
      </c>
      <c r="F24" s="83">
        <f>+((DATA!BC17-DATA!AX17)/DATA!AX17)*100</f>
        <v>2.7253019510684422</v>
      </c>
      <c r="G24" s="68">
        <f>+DATA!CD17</f>
        <v>4095</v>
      </c>
      <c r="H24" s="83">
        <f>+((DATA!CD17-DATA!BY17)/DATA!BY17)*100</f>
        <v>24.961855355508085</v>
      </c>
      <c r="I24" s="68">
        <f>+DATA!DE17</f>
        <v>4347</v>
      </c>
      <c r="J24" s="83">
        <f>+((DATA!DE17-DATA!CZ17)/DATA!CZ17)*100</f>
        <v>-0.75342465753424659</v>
      </c>
      <c r="K24" s="68">
        <f>+DATA!EF17</f>
        <v>1532</v>
      </c>
      <c r="L24" s="83">
        <f>+((DATA!EF17-DATA!EA17)/DATA!EA17)*100</f>
        <v>-16.466739367502726</v>
      </c>
      <c r="M24" s="68">
        <f>+DATA!FG17</f>
        <v>2103</v>
      </c>
      <c r="N24" s="78">
        <f>+((DATA!FG17-DATA!FB17)/DATA!FB17)*100</f>
        <v>7.8461538461538458</v>
      </c>
    </row>
    <row r="25" spans="1:14" ht="12.75" customHeight="1">
      <c r="A25" s="68" t="s">
        <v>24</v>
      </c>
      <c r="B25" s="68"/>
      <c r="C25" s="68">
        <f>+DATA!AB18</f>
        <v>3004</v>
      </c>
      <c r="D25" s="83">
        <f>+((DATA!AB18-DATA!W18)/DATA!W18)*100</f>
        <v>3.017832647462277</v>
      </c>
      <c r="E25" s="68">
        <f>+DATA!BC18</f>
        <v>4845</v>
      </c>
      <c r="F25" s="83">
        <f>+((DATA!BC18-DATA!AX18)/DATA!AX18)*100</f>
        <v>9.6153846153846168</v>
      </c>
      <c r="G25" s="68">
        <f>+DATA!CD18</f>
        <v>5271</v>
      </c>
      <c r="H25" s="83">
        <f>+((DATA!CD18-DATA!BY18)/DATA!BY18)*100</f>
        <v>44.331872946330783</v>
      </c>
      <c r="I25" s="68">
        <f>+DATA!DE18</f>
        <v>5532</v>
      </c>
      <c r="J25" s="83">
        <f>+((DATA!DE18-DATA!CZ18)/DATA!CZ18)*100</f>
        <v>2.8443948689347462</v>
      </c>
      <c r="K25" s="68">
        <f>+DATA!EF18</f>
        <v>1685</v>
      </c>
      <c r="L25" s="83">
        <f>+((DATA!EF18-DATA!EA18)/DATA!EA18)*100</f>
        <v>-16.790123456790123</v>
      </c>
      <c r="M25" s="68">
        <f>+DATA!FG18</f>
        <v>2100</v>
      </c>
      <c r="N25" s="78">
        <f>+((DATA!FG18-DATA!FB18)/DATA!FB18)*100</f>
        <v>45.732130464954892</v>
      </c>
    </row>
    <row r="26" spans="1:14" ht="12.75" customHeight="1">
      <c r="A26" s="70" t="s">
        <v>25</v>
      </c>
      <c r="B26" s="70"/>
      <c r="C26" s="67">
        <f>+DATA!AB19</f>
        <v>4967</v>
      </c>
      <c r="D26" s="82">
        <f>+((DATA!AB19-DATA!W19)/DATA!W19)*100</f>
        <v>2.8790389395194698</v>
      </c>
      <c r="E26" s="67">
        <f>+DATA!BC19</f>
        <v>6702</v>
      </c>
      <c r="F26" s="82">
        <f>+((DATA!BC19-DATA!AX19)/DATA!AX19)*100</f>
        <v>8.481709291032697</v>
      </c>
      <c r="G26" s="67">
        <f>+DATA!CD19</f>
        <v>5699</v>
      </c>
      <c r="H26" s="133">
        <f>+((DATA!CD19-DATA!BY19)/DATA!BY19)*100</f>
        <v>29.817767653758544</v>
      </c>
      <c r="I26" s="134">
        <f>+DATA!DE19</f>
        <v>6282</v>
      </c>
      <c r="J26" s="82">
        <f>+((DATA!DE19-DATA!CZ19)/DATA!CZ19)*100</f>
        <v>2.899262899262899</v>
      </c>
      <c r="K26" s="67">
        <f>+DATA!EF19</f>
        <v>2144</v>
      </c>
      <c r="L26" s="82">
        <f>+((DATA!EF19-DATA!EA19)/DATA!EA19)*100</f>
        <v>53.691756272401435</v>
      </c>
      <c r="M26" s="67">
        <f>+DATA!FG19</f>
        <v>3807</v>
      </c>
      <c r="N26" s="77">
        <f>+((DATA!FG19-DATA!FB19)/DATA!FB19)*100</f>
        <v>45.862068965517238</v>
      </c>
    </row>
    <row r="27" spans="1:14" ht="12.75" customHeight="1">
      <c r="A27" s="70" t="s">
        <v>26</v>
      </c>
      <c r="B27" s="70"/>
      <c r="C27" s="67">
        <f>+DATA!AB20</f>
        <v>12924</v>
      </c>
      <c r="D27" s="82">
        <f>+((DATA!AB20-DATA!W20)/DATA!W20)*100</f>
        <v>1.3885620145916686</v>
      </c>
      <c r="E27" s="67">
        <f>+DATA!BC20</f>
        <v>22607</v>
      </c>
      <c r="F27" s="82">
        <f>+((DATA!BC20-DATA!AX20)/DATA!AX20)*100</f>
        <v>10.48284625158831</v>
      </c>
      <c r="G27" s="67">
        <f>+DATA!CD20</f>
        <v>25409</v>
      </c>
      <c r="H27" s="82">
        <f>+((DATA!CD20-DATA!BY20)/DATA!BY20)*100</f>
        <v>35.84794696321643</v>
      </c>
      <c r="I27" s="67">
        <f>+DATA!DE20</f>
        <v>24200</v>
      </c>
      <c r="J27" s="82">
        <f>+((DATA!DE20-DATA!CZ20)/DATA!CZ20)*100</f>
        <v>2.8824079585069295</v>
      </c>
      <c r="K27" s="67">
        <f>+DATA!EF20</f>
        <v>1709</v>
      </c>
      <c r="L27" s="82">
        <f>+((DATA!EF20-DATA!EA20)/DATA!EA20)*100</f>
        <v>-23.773416592328278</v>
      </c>
      <c r="M27" s="67">
        <f>+DATA!FG20</f>
        <v>14132</v>
      </c>
      <c r="N27" s="77">
        <f>+((DATA!FG20-DATA!FB20)/DATA!FB20)*100</f>
        <v>80.508366330310395</v>
      </c>
    </row>
    <row r="28" spans="1:14" ht="12.75" customHeight="1">
      <c r="A28" s="70" t="s">
        <v>27</v>
      </c>
      <c r="B28" s="70"/>
      <c r="C28" s="67">
        <f>+DATA!AB21</f>
        <v>8003</v>
      </c>
      <c r="D28" s="82">
        <f>+((DATA!AB21-DATA!W21)/DATA!W21)*100</f>
        <v>5.5247890295358646</v>
      </c>
      <c r="E28" s="67">
        <f>+DATA!BC21</f>
        <v>14739</v>
      </c>
      <c r="F28" s="82">
        <f>+((DATA!BC21-DATA!AX21)/DATA!AX21)*100</f>
        <v>25.963592855311511</v>
      </c>
      <c r="G28" s="67">
        <f>+DATA!CD21</f>
        <v>11846</v>
      </c>
      <c r="H28" s="82">
        <f>+((DATA!CD21-DATA!BY21)/DATA!BY21)*100</f>
        <v>46.301099172533036</v>
      </c>
      <c r="I28" s="67">
        <f>+DATA!DE21</f>
        <v>10434</v>
      </c>
      <c r="J28" s="82">
        <f>+((DATA!DE21-DATA!CZ21)/DATA!CZ21)*100</f>
        <v>23.93395890248248</v>
      </c>
      <c r="K28" s="67">
        <f>+DATA!EF21</f>
        <v>1505</v>
      </c>
      <c r="L28" s="82">
        <f>+((DATA!EF21-DATA!EA21)/DATA!EA21)*100</f>
        <v>68.911335578002237</v>
      </c>
      <c r="M28" s="67">
        <f>+DATA!FG21</f>
        <v>4834</v>
      </c>
      <c r="N28" s="77">
        <f>+((DATA!FG21-DATA!FB21)/DATA!FB21)*100</f>
        <v>66.91988950276243</v>
      </c>
    </row>
    <row r="29" spans="1:14" ht="12.75" customHeight="1">
      <c r="A29" s="71" t="s">
        <v>28</v>
      </c>
      <c r="B29" s="71"/>
      <c r="C29" s="66">
        <f>+DATA!AB22</f>
        <v>1817</v>
      </c>
      <c r="D29" s="86">
        <f>+((DATA!AB22-DATA!W22)/DATA!W22)*100</f>
        <v>9.5898673100120622</v>
      </c>
      <c r="E29" s="132">
        <f>+DATA!BC22</f>
        <v>1967</v>
      </c>
      <c r="F29" s="86">
        <f>+((DATA!BC22-DATA!AX22)/DATA!AX22)*100</f>
        <v>-23.463035019455251</v>
      </c>
      <c r="G29" s="132">
        <f>+DATA!CD22</f>
        <v>2123</v>
      </c>
      <c r="H29" s="86">
        <f>+((DATA!CD22-DATA!BY22)/DATA!BY22)*100</f>
        <v>11.385099685204617</v>
      </c>
      <c r="I29" s="132">
        <f>+DATA!DE22</f>
        <v>1533</v>
      </c>
      <c r="J29" s="86">
        <f>+((DATA!DE22-DATA!CZ22)/DATA!CZ22)*100</f>
        <v>-29.517241379310345</v>
      </c>
      <c r="K29" s="132">
        <f>+DATA!EF22</f>
        <v>836</v>
      </c>
      <c r="L29" s="86">
        <f>+((DATA!EF22-DATA!EA22)/DATA!EA22)*100</f>
        <v>-1.1820330969267139</v>
      </c>
      <c r="M29" s="132">
        <f>+DATA!FG22</f>
        <v>1033</v>
      </c>
      <c r="N29" s="76">
        <f>+((DATA!FG22-DATA!FB22)/DATA!FB22)*100</f>
        <v>-8.9065255731922388</v>
      </c>
    </row>
    <row r="30" spans="1:14" ht="12.75" customHeight="1">
      <c r="A30" s="67" t="s">
        <v>139</v>
      </c>
      <c r="B30" s="67"/>
      <c r="C30" s="67">
        <f>+DATA!AB23</f>
        <v>50653</v>
      </c>
      <c r="D30" s="82">
        <f>+((DATA!AB23-DATA!W23)/DATA!W23)*100</f>
        <v>-4.4607491795239351</v>
      </c>
      <c r="E30" s="67">
        <f>+DATA!BC23</f>
        <v>98416</v>
      </c>
      <c r="F30" s="82">
        <f>+((DATA!BC23-DATA!AX23)/DATA!AX23)*100</f>
        <v>15.345217584941926</v>
      </c>
      <c r="G30" s="67">
        <f>+DATA!CD23</f>
        <v>85782</v>
      </c>
      <c r="H30" s="82">
        <f>+((DATA!CD23-DATA!BY23)/DATA!BY23)*100</f>
        <v>32.871747211895915</v>
      </c>
      <c r="I30" s="67">
        <f>+DATA!DE23</f>
        <v>76334</v>
      </c>
      <c r="J30" s="82">
        <f>+((DATA!DE23-DATA!CZ23)/DATA!CZ23)*100</f>
        <v>2.7998114605077102</v>
      </c>
      <c r="K30" s="67">
        <f>+DATA!EF23</f>
        <v>15293</v>
      </c>
      <c r="L30" s="82">
        <f>+((DATA!EF23-DATA!EA23)/DATA!EA23)*100</f>
        <v>14.838176766539011</v>
      </c>
      <c r="M30" s="67">
        <f>+DATA!FG23</f>
        <v>42265</v>
      </c>
      <c r="N30" s="67">
        <f>+((DATA!FG23-DATA!FB23)/DATA!FB23)*100</f>
        <v>78.49902863417519</v>
      </c>
    </row>
    <row r="31" spans="1:14" ht="12.75" customHeight="1">
      <c r="A31" s="67" t="s">
        <v>147</v>
      </c>
      <c r="B31" s="67"/>
      <c r="C31" s="77">
        <f>+DATA!AB24</f>
        <v>22.734739676840217</v>
      </c>
      <c r="D31" s="82"/>
      <c r="E31" s="77">
        <f>+DATA!BC24</f>
        <v>24.160414784555559</v>
      </c>
      <c r="F31" s="82"/>
      <c r="G31" s="77">
        <f>+DATA!CD24</f>
        <v>22.863798585771892</v>
      </c>
      <c r="H31" s="82"/>
      <c r="I31" s="77">
        <f>+DATA!DE24</f>
        <v>21.431419121899726</v>
      </c>
      <c r="J31" s="82"/>
      <c r="K31" s="77">
        <f>+DATA!EF24</f>
        <v>16.925835334742619</v>
      </c>
      <c r="L31" s="82"/>
      <c r="M31" s="77">
        <f>+DATA!FG24</f>
        <v>20.291518035037857</v>
      </c>
      <c r="N31" s="77"/>
    </row>
    <row r="32" spans="1:14" ht="12.75" customHeight="1">
      <c r="A32" s="68" t="s">
        <v>69</v>
      </c>
      <c r="B32" s="68"/>
      <c r="C32" s="68">
        <f>+DATA!AB25</f>
        <v>194</v>
      </c>
      <c r="D32" s="83">
        <f>+((DATA!AB25-DATA!W25)/DATA!W25)*100</f>
        <v>-2.512562814070352</v>
      </c>
      <c r="E32" s="68">
        <f>+DATA!BC25</f>
        <v>451</v>
      </c>
      <c r="F32" s="83">
        <f>+((DATA!BC25-DATA!AX25)/DATA!AX25)*100</f>
        <v>19.628647214854112</v>
      </c>
      <c r="G32" s="68">
        <f>+DATA!CD25</f>
        <v>475</v>
      </c>
      <c r="H32" s="83">
        <f>+((DATA!CD25-DATA!BY25)/DATA!BY25)*100</f>
        <v>26.329787234042552</v>
      </c>
      <c r="I32" s="68">
        <f>+DATA!DE25</f>
        <v>379</v>
      </c>
      <c r="J32" s="83">
        <f>+((DATA!DE25-DATA!CZ25)/DATA!CZ25)*100</f>
        <v>14.156626506024098</v>
      </c>
      <c r="K32" s="68">
        <f>+DATA!EF25</f>
        <v>96</v>
      </c>
      <c r="L32" s="83">
        <f>+((DATA!EF25-DATA!EA25)/DATA!EA25)*100</f>
        <v>33.333333333333329</v>
      </c>
      <c r="M32" s="68">
        <f>+DATA!FG25</f>
        <v>184</v>
      </c>
      <c r="N32" s="78">
        <f>+((DATA!FG25-DATA!FB25)/DATA!FB25)*100</f>
        <v>21.052631578947366</v>
      </c>
    </row>
    <row r="33" spans="1:14" ht="12.75" customHeight="1">
      <c r="A33" s="68" t="s">
        <v>70</v>
      </c>
      <c r="B33" s="68"/>
      <c r="C33" s="68">
        <f>+DATA!AB26</f>
        <v>3729</v>
      </c>
      <c r="D33" s="83">
        <f>+((DATA!AB26-DATA!W26)/DATA!W26)*100</f>
        <v>13</v>
      </c>
      <c r="E33" s="68">
        <f>+DATA!BC26</f>
        <v>9946</v>
      </c>
      <c r="F33" s="83">
        <f>+((DATA!BC26-DATA!AX26)/DATA!AX26)*100</f>
        <v>14.046554294232314</v>
      </c>
      <c r="G33" s="68">
        <f>+DATA!CD26</f>
        <v>8549</v>
      </c>
      <c r="H33" s="83">
        <f>+((DATA!CD26-DATA!BY26)/DATA!BY26)*100</f>
        <v>30.003041362530414</v>
      </c>
      <c r="I33" s="68">
        <f>+DATA!DE26</f>
        <v>13420</v>
      </c>
      <c r="J33" s="83">
        <f>+((DATA!DE26-DATA!CZ26)/DATA!CZ26)*100</f>
        <v>-10.294117647058822</v>
      </c>
      <c r="K33" s="68">
        <f>+DATA!EF26</f>
        <v>3160</v>
      </c>
      <c r="L33" s="83">
        <f>+((DATA!EF26-DATA!EA26)/DATA!EA26)*100</f>
        <v>32.996632996632997</v>
      </c>
      <c r="M33" s="68">
        <f>+DATA!FG26</f>
        <v>11969</v>
      </c>
      <c r="N33" s="78">
        <f>+((DATA!FG26-DATA!FB26)/DATA!FB26)*100</f>
        <v>139.61961961961961</v>
      </c>
    </row>
    <row r="34" spans="1:14" ht="12.75" customHeight="1">
      <c r="A34" s="68" t="s">
        <v>71</v>
      </c>
      <c r="B34" s="68"/>
      <c r="C34" s="68">
        <f>+DATA!AB27</f>
        <v>27274</v>
      </c>
      <c r="D34" s="83">
        <f>+((DATA!AB27-DATA!W27)/DATA!W27)*100</f>
        <v>-6.9146757679180881</v>
      </c>
      <c r="E34" s="68">
        <f>+DATA!BC27</f>
        <v>53338</v>
      </c>
      <c r="F34" s="83">
        <f>+((DATA!BC27-DATA!AX27)/DATA!AX27)*100</f>
        <v>18.798164728941156</v>
      </c>
      <c r="G34" s="68">
        <f>+DATA!CD27</f>
        <v>41896</v>
      </c>
      <c r="H34" s="83">
        <f>+((DATA!CD27-DATA!BY27)/DATA!BY27)*100</f>
        <v>30.990495247623812</v>
      </c>
      <c r="I34" s="68">
        <f>+DATA!DE27</f>
        <v>36445</v>
      </c>
      <c r="J34" s="83">
        <f>+((DATA!DE27-DATA!CZ27)/DATA!CZ27)*100</f>
        <v>18.136142625607778</v>
      </c>
      <c r="K34" s="68">
        <f>+DATA!EF27</f>
        <v>4730</v>
      </c>
      <c r="L34" s="83">
        <f>+((DATA!EF27-DATA!EA27)/DATA!EA27)*100</f>
        <v>72.943327239488127</v>
      </c>
      <c r="M34" s="68">
        <f>+DATA!FG27</f>
        <v>15518</v>
      </c>
      <c r="N34" s="78">
        <f>+((DATA!FG27-DATA!FB27)/DATA!FB27)*100</f>
        <v>79.170996420736643</v>
      </c>
    </row>
    <row r="35" spans="1:14" ht="12.75" customHeight="1">
      <c r="A35" s="68" t="s">
        <v>72</v>
      </c>
      <c r="B35" s="68"/>
      <c r="C35" s="68">
        <f>+DATA!AB28</f>
        <v>3391</v>
      </c>
      <c r="D35" s="83">
        <f>+((DATA!AB28-DATA!W28)/DATA!W28)*100</f>
        <v>-16.168108776266994</v>
      </c>
      <c r="E35" s="68">
        <f>+DATA!BC28</f>
        <v>6775</v>
      </c>
      <c r="F35" s="83">
        <f>+((DATA!BC28-DATA!AX28)/DATA!AX28)*100</f>
        <v>8.1922708399872235</v>
      </c>
      <c r="G35" s="68">
        <f>+DATA!CD28</f>
        <v>7248</v>
      </c>
      <c r="H35" s="83">
        <f>+((DATA!CD28-DATA!BY28)/DATA!BY28)*100</f>
        <v>23.244346199625916</v>
      </c>
      <c r="I35" s="68">
        <f>+DATA!DE28</f>
        <v>5271</v>
      </c>
      <c r="J35" s="83">
        <f>+((DATA!DE28-DATA!CZ28)/DATA!CZ28)*100</f>
        <v>-26.341531581889321</v>
      </c>
      <c r="K35" s="68">
        <f>+DATA!EF28</f>
        <v>269</v>
      </c>
      <c r="L35" s="83">
        <f>+((DATA!EF28-DATA!EA28)/DATA!EA28)*100</f>
        <v>19.555555555555557</v>
      </c>
      <c r="M35" s="68">
        <f>+DATA!FG28</f>
        <v>2466</v>
      </c>
      <c r="N35" s="78">
        <f>+((DATA!FG28-DATA!FB28)/DATA!FB28)*100</f>
        <v>49.72677595628415</v>
      </c>
    </row>
    <row r="36" spans="1:14" ht="12.75" customHeight="1">
      <c r="A36" s="69" t="s">
        <v>75</v>
      </c>
      <c r="B36" s="69"/>
      <c r="C36" s="67">
        <f>+DATA!AB29</f>
        <v>698</v>
      </c>
      <c r="D36" s="82">
        <f>+((DATA!AB29-DATA!W29)/DATA!W29)*100</f>
        <v>0.86705202312138718</v>
      </c>
      <c r="E36" s="67">
        <f>+DATA!BC29</f>
        <v>1836</v>
      </c>
      <c r="F36" s="82">
        <f>+((DATA!BC29-DATA!AX29)/DATA!AX29)*100</f>
        <v>23.803101820633852</v>
      </c>
      <c r="G36" s="67">
        <f>+DATA!CD29</f>
        <v>1171</v>
      </c>
      <c r="H36" s="82">
        <f>+((DATA!CD29-DATA!BY29)/DATA!BY29)*100</f>
        <v>61.517241379310349</v>
      </c>
      <c r="I36" s="67">
        <f>+DATA!DE29</f>
        <v>1478</v>
      </c>
      <c r="J36" s="82">
        <f>+((DATA!DE29-DATA!CZ29)/DATA!CZ29)*100</f>
        <v>13.955281418658441</v>
      </c>
      <c r="K36" s="67">
        <f>+DATA!EF29</f>
        <v>401</v>
      </c>
      <c r="L36" s="82">
        <f>+((DATA!EF29-DATA!EA29)/DATA!EA29)*100</f>
        <v>44.765342960288805</v>
      </c>
      <c r="M36" s="67">
        <f>+DATA!FG29</f>
        <v>699</v>
      </c>
      <c r="N36" s="77">
        <f>+((DATA!FG29-DATA!FB29)/DATA!FB29)*100</f>
        <v>58.86363636363636</v>
      </c>
    </row>
    <row r="37" spans="1:14" ht="12.75" customHeight="1">
      <c r="A37" s="69" t="s">
        <v>77</v>
      </c>
      <c r="B37" s="69"/>
      <c r="C37" s="67">
        <f>+DATA!AB30</f>
        <v>1440</v>
      </c>
      <c r="D37" s="82">
        <f>+((DATA!AB30-DATA!W30)/DATA!W30)*100</f>
        <v>15.569823434991974</v>
      </c>
      <c r="E37" s="67">
        <f>+DATA!BC30</f>
        <v>1965</v>
      </c>
      <c r="F37" s="82">
        <f>+((DATA!BC30-DATA!AX30)/DATA!AX30)*100</f>
        <v>22.277535780958306</v>
      </c>
      <c r="G37" s="67">
        <f>+DATA!CD30</f>
        <v>2380</v>
      </c>
      <c r="H37" s="82">
        <f>+((DATA!CD30-DATA!BY30)/DATA!BY30)*100</f>
        <v>39.1812865497076</v>
      </c>
      <c r="I37" s="67">
        <f>+DATA!DE30</f>
        <v>1678</v>
      </c>
      <c r="J37" s="82">
        <f>+((DATA!DE30-DATA!CZ30)/DATA!CZ30)*100</f>
        <v>-5.5711873944850874</v>
      </c>
      <c r="K37" s="67">
        <f>+DATA!EF30</f>
        <v>815</v>
      </c>
      <c r="L37" s="82">
        <f>+((DATA!EF30-DATA!EA30)/DATA!EA30)*100</f>
        <v>-28.003533568904594</v>
      </c>
      <c r="M37" s="67">
        <f>+DATA!FG30</f>
        <v>1560</v>
      </c>
      <c r="N37" s="77">
        <f>+((DATA!FG30-DATA!FB30)/DATA!FB30)*100</f>
        <v>46.067415730337082</v>
      </c>
    </row>
    <row r="38" spans="1:14" ht="12.75" customHeight="1">
      <c r="A38" s="69" t="s">
        <v>86</v>
      </c>
      <c r="B38" s="69"/>
      <c r="C38" s="67">
        <f>+DATA!AB31</f>
        <v>664</v>
      </c>
      <c r="D38" s="82">
        <f>+((DATA!AB31-DATA!W31)/DATA!W31)*100</f>
        <v>-5.6818181818181817</v>
      </c>
      <c r="E38" s="67">
        <f>+DATA!BC31</f>
        <v>1242</v>
      </c>
      <c r="F38" s="82">
        <f>+((DATA!BC31-DATA!AX31)/DATA!AX31)*100</f>
        <v>25.581395348837212</v>
      </c>
      <c r="G38" s="67">
        <f>+DATA!CD31</f>
        <v>1802</v>
      </c>
      <c r="H38" s="82">
        <f>+((DATA!CD31-DATA!BY31)/DATA!BY31)*100</f>
        <v>37.872991583779644</v>
      </c>
      <c r="I38" s="67">
        <f>+DATA!DE31</f>
        <v>940</v>
      </c>
      <c r="J38" s="82">
        <f>+((DATA!DE31-DATA!CZ31)/DATA!CZ31)*100</f>
        <v>-5.3373615307150049</v>
      </c>
      <c r="K38" s="67">
        <f>+DATA!EF31</f>
        <v>596</v>
      </c>
      <c r="L38" s="82">
        <f>+((DATA!EF31-DATA!EA31)/DATA!EA31)*100</f>
        <v>17.322834645669293</v>
      </c>
      <c r="M38" s="67">
        <f>+DATA!FG31</f>
        <v>537</v>
      </c>
      <c r="N38" s="77">
        <f>+((DATA!FG31-DATA!FB31)/DATA!FB31)*100</f>
        <v>69.936708860759495</v>
      </c>
    </row>
    <row r="39" spans="1:14" ht="12.75" customHeight="1">
      <c r="A39" s="69" t="s">
        <v>92</v>
      </c>
      <c r="B39" s="69"/>
      <c r="C39" s="67">
        <f>+DATA!AB32</f>
        <v>808</v>
      </c>
      <c r="D39" s="82">
        <f>+((DATA!AB32-DATA!W32)/DATA!W32)*100</f>
        <v>-8.0773606370875992</v>
      </c>
      <c r="E39" s="67">
        <f>+DATA!BC32</f>
        <v>1877</v>
      </c>
      <c r="F39" s="82">
        <f>+((DATA!BC32-DATA!AX32)/DATA!AX32)*100</f>
        <v>18.050314465408803</v>
      </c>
      <c r="G39" s="67">
        <f>+DATA!CD32</f>
        <v>1527</v>
      </c>
      <c r="H39" s="82">
        <f>+((DATA!CD32-DATA!BY32)/DATA!BY32)*100</f>
        <v>42.710280373831779</v>
      </c>
      <c r="I39" s="67">
        <f>+DATA!DE32</f>
        <v>2223</v>
      </c>
      <c r="J39" s="82">
        <f>+((DATA!DE32-DATA!CZ32)/DATA!CZ32)*100</f>
        <v>12.5</v>
      </c>
      <c r="K39" s="67">
        <f>+DATA!EF32</f>
        <v>380</v>
      </c>
      <c r="L39" s="82">
        <f>+((DATA!EF32-DATA!EA32)/DATA!EA32)*100</f>
        <v>-29.889298892988929</v>
      </c>
      <c r="M39" s="67">
        <f>+DATA!FG32</f>
        <v>935</v>
      </c>
      <c r="N39" s="77">
        <f>+((DATA!FG32-DATA!FB32)/DATA!FB32)*100</f>
        <v>56.616415410385258</v>
      </c>
    </row>
    <row r="40" spans="1:14" ht="12.75" customHeight="1">
      <c r="A40" s="68" t="s">
        <v>91</v>
      </c>
      <c r="B40" s="68"/>
      <c r="C40" s="68">
        <f>+DATA!AB33</f>
        <v>1699</v>
      </c>
      <c r="D40" s="83">
        <f>+((DATA!AB33-DATA!W33)/DATA!W33)*100</f>
        <v>34.627575277337556</v>
      </c>
      <c r="E40" s="68">
        <f>+DATA!BC33</f>
        <v>1836</v>
      </c>
      <c r="F40" s="83">
        <f>+((DATA!BC33-DATA!AX33)/DATA!AX33)*100</f>
        <v>6.1885482938114516</v>
      </c>
      <c r="G40" s="68">
        <f>+DATA!CD33</f>
        <v>1888</v>
      </c>
      <c r="H40" s="83">
        <f>+((DATA!CD33-DATA!BY33)/DATA!BY33)*100</f>
        <v>31.47632311977716</v>
      </c>
      <c r="I40" s="68">
        <f>+DATA!DE33</f>
        <v>1476</v>
      </c>
      <c r="J40" s="83">
        <f>+((DATA!DE33-DATA!CZ33)/DATA!CZ33)*100</f>
        <v>-7.9226450405489697</v>
      </c>
      <c r="K40" s="68">
        <f>+DATA!EF33</f>
        <v>774</v>
      </c>
      <c r="L40" s="83">
        <f>+((DATA!EF33-DATA!EA33)/DATA!EA33)*100</f>
        <v>-12.244897959183673</v>
      </c>
      <c r="M40" s="68">
        <f>+DATA!FG33</f>
        <v>780</v>
      </c>
      <c r="N40" s="78">
        <f>+((DATA!FG33-DATA!FB33)/DATA!FB33)*100</f>
        <v>23.222748815165879</v>
      </c>
    </row>
    <row r="41" spans="1:14" ht="12.75" customHeight="1">
      <c r="A41" s="68" t="s">
        <v>95</v>
      </c>
      <c r="B41" s="68"/>
      <c r="C41" s="68">
        <f>+DATA!AB34</f>
        <v>3368</v>
      </c>
      <c r="D41" s="83">
        <f>+((DATA!AB34-DATA!W34)/DATA!W34)*100</f>
        <v>-3.3572453371592537</v>
      </c>
      <c r="E41" s="68">
        <f>+DATA!BC34</f>
        <v>6029</v>
      </c>
      <c r="F41" s="83">
        <f>+((DATA!BC34-DATA!AX34)/DATA!AX34)*100</f>
        <v>23.242027800490597</v>
      </c>
      <c r="G41" s="68">
        <f>+DATA!CD34</f>
        <v>4981</v>
      </c>
      <c r="H41" s="83">
        <f>+((DATA!CD34-DATA!BY34)/DATA!BY34)*100</f>
        <v>45.643274853801167</v>
      </c>
      <c r="I41" s="68">
        <f>+DATA!DE34</f>
        <v>3369</v>
      </c>
      <c r="J41" s="83">
        <f>+((DATA!DE34-DATA!CZ34)/DATA!CZ34)*100</f>
        <v>4.1421947449768162</v>
      </c>
      <c r="K41" s="68">
        <f>+DATA!EF34</f>
        <v>511</v>
      </c>
      <c r="L41" s="83">
        <f>+((DATA!EF34-DATA!EA34)/DATA!EA34)*100</f>
        <v>-15.537190082644628</v>
      </c>
      <c r="M41" s="68">
        <f>+DATA!FG34</f>
        <v>2021</v>
      </c>
      <c r="N41" s="78">
        <f>+((DATA!FG34-DATA!FB34)/DATA!FB34)*100</f>
        <v>37.858117326057297</v>
      </c>
    </row>
    <row r="42" spans="1:14" ht="12.75" customHeight="1">
      <c r="A42" s="68" t="s">
        <v>99</v>
      </c>
      <c r="B42" s="68"/>
      <c r="C42" s="68">
        <f>+DATA!AB35</f>
        <v>2762</v>
      </c>
      <c r="D42" s="83">
        <f>+((DATA!AB35-DATA!W35)/DATA!W35)*100</f>
        <v>11.821862348178138</v>
      </c>
      <c r="E42" s="68">
        <f>+DATA!BC35</f>
        <v>5055</v>
      </c>
      <c r="F42" s="83">
        <f>+((DATA!BC35-DATA!AX35)/DATA!AX35)*100</f>
        <v>4.6800579830192586</v>
      </c>
      <c r="G42" s="68">
        <f>+DATA!CD35</f>
        <v>5016</v>
      </c>
      <c r="H42" s="83">
        <f>+((DATA!CD35-DATA!BY35)/DATA!BY35)*100</f>
        <v>25.903614457831324</v>
      </c>
      <c r="I42" s="68">
        <f>+DATA!DE35</f>
        <v>3857</v>
      </c>
      <c r="J42" s="83">
        <f>+((DATA!DE35-DATA!CZ35)/DATA!CZ35)*100</f>
        <v>-14.021399910833704</v>
      </c>
      <c r="K42" s="68">
        <f>+DATA!EF35</f>
        <v>1921</v>
      </c>
      <c r="L42" s="83">
        <f>+((DATA!EF35-DATA!EA35)/DATA!EA35)*100</f>
        <v>-16.259808195292067</v>
      </c>
      <c r="M42" s="68">
        <f>+DATA!FG35</f>
        <v>2875</v>
      </c>
      <c r="N42" s="78">
        <f>+((DATA!FG35-DATA!FB35)/DATA!FB35)*100</f>
        <v>62.337662337662337</v>
      </c>
    </row>
    <row r="43" spans="1:14" ht="12.75" customHeight="1">
      <c r="A43" s="68" t="s">
        <v>101</v>
      </c>
      <c r="B43" s="68"/>
      <c r="C43" s="68">
        <f>+DATA!AB36</f>
        <v>4488</v>
      </c>
      <c r="D43" s="83">
        <f>+((DATA!AB36-DATA!W36)/DATA!W36)*100</f>
        <v>-15.734134434847915</v>
      </c>
      <c r="E43" s="68">
        <f>+DATA!BC36</f>
        <v>7647</v>
      </c>
      <c r="F43" s="83">
        <f>+((DATA!BC36-DATA!AX36)/DATA!AX36)*100</f>
        <v>1.4863968148639681</v>
      </c>
      <c r="G43" s="68">
        <f>+DATA!CD36</f>
        <v>8281</v>
      </c>
      <c r="H43" s="83">
        <f>+((DATA!CD36-DATA!BY36)/DATA!BY36)*100</f>
        <v>46.878325647392693</v>
      </c>
      <c r="I43" s="68">
        <f>+DATA!DE36</f>
        <v>5531</v>
      </c>
      <c r="J43" s="83">
        <f>+((DATA!DE36-DATA!CZ36)/DATA!CZ36)*100</f>
        <v>2.9981378026070762</v>
      </c>
      <c r="K43" s="68">
        <f>+DATA!EF36</f>
        <v>1434</v>
      </c>
      <c r="L43" s="83">
        <f>+((DATA!EF36-DATA!EA36)/DATA!EA36)*100</f>
        <v>1.48619957537155</v>
      </c>
      <c r="M43" s="68">
        <f>+DATA!FG36</f>
        <v>2472</v>
      </c>
      <c r="N43" s="78">
        <f>+((DATA!FG36-DATA!FB36)/DATA!FB36)*100</f>
        <v>40.854700854700852</v>
      </c>
    </row>
    <row r="44" spans="1:14" ht="12.75" customHeight="1">
      <c r="A44" s="72" t="s">
        <v>103</v>
      </c>
      <c r="B44" s="72"/>
      <c r="C44" s="72">
        <f>+DATA!AB37</f>
        <v>138</v>
      </c>
      <c r="D44" s="85">
        <f>+((DATA!AB37-DATA!W37)/DATA!W37)*100</f>
        <v>25.454545454545453</v>
      </c>
      <c r="E44" s="131">
        <f>+DATA!BC37</f>
        <v>419</v>
      </c>
      <c r="F44" s="85">
        <f>+((DATA!BC37-DATA!AX37)/DATA!AX37)*100</f>
        <v>1.9464720194647203</v>
      </c>
      <c r="G44" s="131">
        <f>+DATA!CD37</f>
        <v>568</v>
      </c>
      <c r="H44" s="85">
        <f>+((DATA!CD37-DATA!BY37)/DATA!BY37)*100</f>
        <v>25.386313465783665</v>
      </c>
      <c r="I44" s="131">
        <f>+DATA!DE37</f>
        <v>267</v>
      </c>
      <c r="J44" s="85">
        <f>+((DATA!DE37-DATA!CZ37)/DATA!CZ37)*100</f>
        <v>21.363636363636363</v>
      </c>
      <c r="K44" s="131">
        <f>+DATA!EF37</f>
        <v>206</v>
      </c>
      <c r="L44" s="85">
        <f>+((DATA!EF37-DATA!EA37)/DATA!EA37)*100</f>
        <v>-19.53125</v>
      </c>
      <c r="M44" s="131">
        <f>+DATA!FG37</f>
        <v>249</v>
      </c>
      <c r="N44" s="80">
        <f>+((DATA!FG37-DATA!FB37)/DATA!FB37)*100</f>
        <v>40.677966101694921</v>
      </c>
    </row>
    <row r="45" spans="1:14" ht="12.75" customHeight="1">
      <c r="A45" s="67" t="s">
        <v>140</v>
      </c>
      <c r="B45" s="67"/>
      <c r="C45" s="67">
        <f>+DATA!AB38</f>
        <v>48010</v>
      </c>
      <c r="D45" s="82">
        <f>+((DATA!AB38-DATA!W38)/DATA!W38)*100</f>
        <v>-9.3466767371601218</v>
      </c>
      <c r="E45" s="67">
        <f>+DATA!BC38</f>
        <v>82296</v>
      </c>
      <c r="F45" s="82">
        <f>+((DATA!BC38-DATA!AX38)/DATA!AX38)*100</f>
        <v>2.0750902347965221</v>
      </c>
      <c r="G45" s="67">
        <f>+DATA!CD38</f>
        <v>88316</v>
      </c>
      <c r="H45" s="82">
        <f>+((DATA!CD38-DATA!BY38)/DATA!BY38)*100</f>
        <v>23.237933103554134</v>
      </c>
      <c r="I45" s="67">
        <f>+DATA!DE38</f>
        <v>85919</v>
      </c>
      <c r="J45" s="82">
        <f>+((DATA!DE38-DATA!CZ38)/DATA!CZ38)*100</f>
        <v>-8.9580706346094754</v>
      </c>
      <c r="K45" s="67">
        <f>+DATA!EF38</f>
        <v>28673</v>
      </c>
      <c r="L45" s="82">
        <f>+((DATA!EF38-DATA!EA38)/DATA!EA38)*100</f>
        <v>-15.276423484915641</v>
      </c>
      <c r="M45" s="67">
        <f>+DATA!FG38</f>
        <v>59142</v>
      </c>
      <c r="N45" s="77">
        <f>+((DATA!FG38-DATA!FB38)/DATA!FB38)*100</f>
        <v>63.565462691520544</v>
      </c>
    </row>
    <row r="46" spans="1:14" ht="12.75" customHeight="1">
      <c r="A46" s="67" t="s">
        <v>147</v>
      </c>
      <c r="B46" s="67"/>
      <c r="C46" s="77">
        <f>+DATA!AB39</f>
        <v>21.548473967684021</v>
      </c>
      <c r="D46" s="82"/>
      <c r="E46" s="77">
        <f>+DATA!BC39</f>
        <v>20.203071605326212</v>
      </c>
      <c r="F46" s="82"/>
      <c r="G46" s="77">
        <f>+DATA!CD39</f>
        <v>23.539195121366145</v>
      </c>
      <c r="H46" s="82"/>
      <c r="I46" s="77">
        <f>+DATA!DE39</f>
        <v>24.122489317139184</v>
      </c>
      <c r="J46" s="82"/>
      <c r="K46" s="77">
        <f>+DATA!EF39</f>
        <v>31.734419443737345</v>
      </c>
      <c r="L46" s="82"/>
      <c r="M46" s="77">
        <f>+DATA!FG39</f>
        <v>28.394202286246511</v>
      </c>
      <c r="N46" s="77"/>
    </row>
    <row r="47" spans="1:14" ht="12.75" customHeight="1">
      <c r="A47" s="68" t="s">
        <v>78</v>
      </c>
      <c r="B47" s="68"/>
      <c r="C47" s="68">
        <f>+DATA!AB40</f>
        <v>9902</v>
      </c>
      <c r="D47" s="83">
        <f>+((DATA!AB40-DATA!W40)/DATA!W40)*100</f>
        <v>-8.8297578491851567</v>
      </c>
      <c r="E47" s="68">
        <f>+DATA!BC40</f>
        <v>13743</v>
      </c>
      <c r="F47" s="83">
        <f>+((DATA!BC40-DATA!AX40)/DATA!AX40)*100</f>
        <v>-2.4558165945063526</v>
      </c>
      <c r="G47" s="68">
        <f>+DATA!CD40</f>
        <v>13815</v>
      </c>
      <c r="H47" s="83">
        <f>+((DATA!CD40-DATA!BY40)/DATA!BY40)*100</f>
        <v>15.259469380944434</v>
      </c>
      <c r="I47" s="68">
        <f>+DATA!DE40</f>
        <v>12782</v>
      </c>
      <c r="J47" s="83">
        <f>+((DATA!DE40-DATA!CZ40)/DATA!CZ40)*100</f>
        <v>-22.312040357381633</v>
      </c>
      <c r="K47" s="68">
        <f>+DATA!EF40</f>
        <v>3849</v>
      </c>
      <c r="L47" s="83">
        <f>+((DATA!EF40-DATA!EA40)/DATA!EA40)*100</f>
        <v>-38.118971061093248</v>
      </c>
      <c r="M47" s="68">
        <f>+DATA!FG40</f>
        <v>11654</v>
      </c>
      <c r="N47" s="78">
        <f>+((DATA!FG40-DATA!FB40)/DATA!FB40)*100</f>
        <v>144.21626152556578</v>
      </c>
    </row>
    <row r="48" spans="1:14" ht="12.75" customHeight="1">
      <c r="A48" s="68" t="s">
        <v>79</v>
      </c>
      <c r="B48" s="68"/>
      <c r="C48" s="68">
        <f>+DATA!AB41</f>
        <v>5642</v>
      </c>
      <c r="D48" s="83">
        <f>+((DATA!AB41-DATA!W41)/DATA!W41)*100</f>
        <v>-7.4626865671641784</v>
      </c>
      <c r="E48" s="68">
        <f>+DATA!BC41</f>
        <v>8445</v>
      </c>
      <c r="F48" s="83">
        <f>+((DATA!BC41-DATA!AX41)/DATA!AX41)*100</f>
        <v>15.070173048099198</v>
      </c>
      <c r="G48" s="68">
        <f>+DATA!CD41</f>
        <v>10165</v>
      </c>
      <c r="H48" s="83">
        <f>+((DATA!CD41-DATA!BY41)/DATA!BY41)*100</f>
        <v>34.280052840158518</v>
      </c>
      <c r="I48" s="68">
        <f>+DATA!DE41</f>
        <v>9813</v>
      </c>
      <c r="J48" s="83">
        <f>+((DATA!DE41-DATA!CZ41)/DATA!CZ41)*100</f>
        <v>3.5454257676479894</v>
      </c>
      <c r="K48" s="68">
        <f>+DATA!EF41</f>
        <v>2880</v>
      </c>
      <c r="L48" s="83">
        <f>+((DATA!EF41-DATA!EA41)/DATA!EA41)*100</f>
        <v>-29.064039408866993</v>
      </c>
      <c r="M48" s="68">
        <f>+DATA!FG41</f>
        <v>6883</v>
      </c>
      <c r="N48" s="78">
        <f>+((DATA!FG41-DATA!FB41)/DATA!FB41)*100</f>
        <v>69.950617283950621</v>
      </c>
    </row>
    <row r="49" spans="1:14" ht="12.75" customHeight="1">
      <c r="A49" s="68" t="s">
        <v>76</v>
      </c>
      <c r="B49" s="68"/>
      <c r="C49" s="68">
        <f>+DATA!AB42</f>
        <v>2539</v>
      </c>
      <c r="D49" s="83">
        <f>+((DATA!AB42-DATA!W42)/DATA!W42)*100</f>
        <v>-16.726795670711709</v>
      </c>
      <c r="E49" s="68">
        <f>+DATA!BC42</f>
        <v>5499</v>
      </c>
      <c r="F49" s="83">
        <f>+((DATA!BC42-DATA!AX42)/DATA!AX42)*100</f>
        <v>-30.118185284025923</v>
      </c>
      <c r="G49" s="68">
        <f>+DATA!CD42</f>
        <v>5580</v>
      </c>
      <c r="H49" s="83">
        <f>+((DATA!CD42-DATA!BY42)/DATA!BY42)*100</f>
        <v>31.510723544661793</v>
      </c>
      <c r="I49" s="68">
        <f>+DATA!DE42</f>
        <v>5746</v>
      </c>
      <c r="J49" s="83">
        <f>+((DATA!DE42-DATA!CZ42)/DATA!CZ42)*100</f>
        <v>-30.351515151515152</v>
      </c>
      <c r="K49" s="68">
        <f>+DATA!EF42</f>
        <v>1941</v>
      </c>
      <c r="L49" s="83">
        <f>+((DATA!EF42-DATA!EA42)/DATA!EA42)*100</f>
        <v>1.0411244143675169</v>
      </c>
      <c r="M49" s="68">
        <f>+DATA!FG42</f>
        <v>3402</v>
      </c>
      <c r="N49" s="78">
        <f>+((DATA!FG42-DATA!FB42)/DATA!FB42)*100</f>
        <v>77.279833246482539</v>
      </c>
    </row>
    <row r="50" spans="1:14" ht="12.75" customHeight="1">
      <c r="A50" s="68" t="s">
        <v>80</v>
      </c>
      <c r="B50" s="68"/>
      <c r="C50" s="68">
        <f>+DATA!AB43</f>
        <v>1987</v>
      </c>
      <c r="D50" s="83">
        <f>+((DATA!AB43-DATA!W43)/DATA!W43)*100</f>
        <v>-29.837570621468927</v>
      </c>
      <c r="E50" s="68">
        <f>+DATA!BC43</f>
        <v>2954</v>
      </c>
      <c r="F50" s="83">
        <f>+((DATA!BC43-DATA!AX43)/DATA!AX43)*100</f>
        <v>-5.3508490868311434</v>
      </c>
      <c r="G50" s="68">
        <f>+DATA!CD43</f>
        <v>3526</v>
      </c>
      <c r="H50" s="83">
        <f>+((DATA!CD43-DATA!BY43)/DATA!BY43)*100</f>
        <v>18.80053908355795</v>
      </c>
      <c r="I50" s="68">
        <f>+DATA!DE43</f>
        <v>4546</v>
      </c>
      <c r="J50" s="83">
        <f>+((DATA!DE43-DATA!CZ43)/DATA!CZ43)*100</f>
        <v>17.985984946794705</v>
      </c>
      <c r="K50" s="68">
        <f>+DATA!EF43</f>
        <v>1591</v>
      </c>
      <c r="L50" s="83">
        <f>+((DATA!EF43-DATA!EA43)/DATA!EA43)*100</f>
        <v>-8.3525345622119822</v>
      </c>
      <c r="M50" s="68">
        <f>+DATA!FG43</f>
        <v>2282</v>
      </c>
      <c r="N50" s="78">
        <f>+((DATA!FG43-DATA!FB43)/DATA!FB43)*100</f>
        <v>47.989623865110246</v>
      </c>
    </row>
    <row r="51" spans="1:14" ht="12.75" customHeight="1">
      <c r="A51" s="69" t="s">
        <v>83</v>
      </c>
      <c r="B51" s="69"/>
      <c r="C51" s="67">
        <f>+DATA!AB44</f>
        <v>5982</v>
      </c>
      <c r="D51" s="82">
        <f>+((DATA!AB44-DATA!W44)/DATA!W44)*100</f>
        <v>-1.6441959881617889</v>
      </c>
      <c r="E51" s="67">
        <f>+DATA!BC44</f>
        <v>12476</v>
      </c>
      <c r="F51" s="82">
        <f>+((DATA!BC44-DATA!AX44)/DATA!AX44)*100</f>
        <v>10.514660288776685</v>
      </c>
      <c r="G51" s="67">
        <f>+DATA!CD44</f>
        <v>12873</v>
      </c>
      <c r="H51" s="82">
        <f>+((DATA!CD44-DATA!BY44)/DATA!BY44)*100</f>
        <v>13.598658665725379</v>
      </c>
      <c r="I51" s="67">
        <f>+DATA!DE44</f>
        <v>11634</v>
      </c>
      <c r="J51" s="82">
        <f>+((DATA!DE44-DATA!CZ44)/DATA!CZ44)*100</f>
        <v>-8.9386349405134631</v>
      </c>
      <c r="K51" s="67">
        <f>+DATA!EF44</f>
        <v>3251</v>
      </c>
      <c r="L51" s="82">
        <f>+((DATA!EF44-DATA!EA44)/DATA!EA44)*100</f>
        <v>-18.968095712861416</v>
      </c>
      <c r="M51" s="67">
        <f>+DATA!FG44</f>
        <v>7396</v>
      </c>
      <c r="N51" s="77">
        <f>+((DATA!FG44-DATA!FB44)/DATA!FB44)*100</f>
        <v>43.250048421460392</v>
      </c>
    </row>
    <row r="52" spans="1:14" ht="12.75" customHeight="1">
      <c r="A52" s="69" t="s">
        <v>84</v>
      </c>
      <c r="B52" s="69"/>
      <c r="C52" s="67">
        <f>+DATA!AB45</f>
        <v>3896</v>
      </c>
      <c r="D52" s="82">
        <f>+((DATA!AB45-DATA!W45)/DATA!W45)*100</f>
        <v>-18.185636287274253</v>
      </c>
      <c r="E52" s="67">
        <f>+DATA!BC45</f>
        <v>6957</v>
      </c>
      <c r="F52" s="82">
        <f>+((DATA!BC45-DATA!AX45)/DATA!AX45)*100</f>
        <v>7.7101718532280543</v>
      </c>
      <c r="G52" s="67">
        <f>+DATA!CD45</f>
        <v>7333</v>
      </c>
      <c r="H52" s="82">
        <f>+((DATA!CD45-DATA!BY45)/DATA!BY45)*100</f>
        <v>21.326935804103243</v>
      </c>
      <c r="I52" s="67">
        <f>+DATA!DE45</f>
        <v>6301</v>
      </c>
      <c r="J52" s="82">
        <f>+((DATA!DE45-DATA!CZ45)/DATA!CZ45)*100</f>
        <v>-9.7924123120973512</v>
      </c>
      <c r="K52" s="67">
        <f>+DATA!EF45</f>
        <v>2151</v>
      </c>
      <c r="L52" s="82">
        <f>+((DATA!EF45-DATA!EA45)/DATA!EA45)*100</f>
        <v>-9.8868873062421461</v>
      </c>
      <c r="M52" s="67">
        <f>+DATA!FG45</f>
        <v>3393</v>
      </c>
      <c r="N52" s="77">
        <f>+((DATA!FG45-DATA!FB45)/DATA!FB45)*100</f>
        <v>61.571428571428577</v>
      </c>
    </row>
    <row r="53" spans="1:14" ht="12.75" customHeight="1">
      <c r="A53" s="69" t="s">
        <v>85</v>
      </c>
      <c r="B53" s="69"/>
      <c r="C53" s="67">
        <f>+DATA!AB46</f>
        <v>4606</v>
      </c>
      <c r="D53" s="82">
        <f>+((DATA!AB46-DATA!W46)/DATA!W46)*100</f>
        <v>-2.4152542372881358</v>
      </c>
      <c r="E53" s="67">
        <f>+DATA!BC46</f>
        <v>7546</v>
      </c>
      <c r="F53" s="82">
        <f>+((DATA!BC46-DATA!AX46)/DATA!AX46)*100</f>
        <v>3.2849712565015059</v>
      </c>
      <c r="G53" s="67">
        <f>+DATA!CD46</f>
        <v>7658</v>
      </c>
      <c r="H53" s="82">
        <f>+((DATA!CD46-DATA!BY46)/DATA!BY46)*100</f>
        <v>23.996113989637305</v>
      </c>
      <c r="I53" s="67">
        <f>+DATA!DE46</f>
        <v>8952</v>
      </c>
      <c r="J53" s="82">
        <f>+((DATA!DE46-DATA!CZ46)/DATA!CZ46)*100</f>
        <v>-11.471518987341772</v>
      </c>
      <c r="K53" s="67">
        <f>+DATA!EF46</f>
        <v>3066</v>
      </c>
      <c r="L53" s="82">
        <f>+((DATA!EF46-DATA!EA46)/DATA!EA46)*100</f>
        <v>-7.6506024096385543</v>
      </c>
      <c r="M53" s="67">
        <f>+DATA!FG46</f>
        <v>5419</v>
      </c>
      <c r="N53" s="77">
        <f>+((DATA!FG46-DATA!FB46)/DATA!FB46)*100</f>
        <v>16.612868517323005</v>
      </c>
    </row>
    <row r="54" spans="1:14" ht="12.75" customHeight="1">
      <c r="A54" s="69" t="s">
        <v>88</v>
      </c>
      <c r="B54" s="69"/>
      <c r="C54" s="67">
        <f>+DATA!AB47</f>
        <v>1054</v>
      </c>
      <c r="D54" s="82">
        <f>+((DATA!AB47-DATA!W47)/DATA!W47)*100</f>
        <v>-2.4074074074074074</v>
      </c>
      <c r="E54" s="67">
        <f>+DATA!BC47</f>
        <v>2613</v>
      </c>
      <c r="F54" s="82">
        <f>+((DATA!BC47-DATA!AX47)/DATA!AX47)*100</f>
        <v>14.254481853957149</v>
      </c>
      <c r="G54" s="67">
        <f>+DATA!CD47</f>
        <v>2439</v>
      </c>
      <c r="H54" s="82">
        <f>+((DATA!CD47-DATA!BY47)/DATA!BY47)*100</f>
        <v>16.198189614101956</v>
      </c>
      <c r="I54" s="67">
        <f>+DATA!DE47</f>
        <v>3588</v>
      </c>
      <c r="J54" s="82">
        <f>+((DATA!DE47-DATA!CZ47)/DATA!CZ47)*100</f>
        <v>1.7872340425531916</v>
      </c>
      <c r="K54" s="67">
        <f>+DATA!EF47</f>
        <v>1362</v>
      </c>
      <c r="L54" s="82">
        <f>+((DATA!EF47-DATA!EA47)/DATA!EA47)*100</f>
        <v>11.092985318107667</v>
      </c>
      <c r="M54" s="67">
        <f>+DATA!FG47</f>
        <v>1841</v>
      </c>
      <c r="N54" s="77">
        <f>+((DATA!FG47-DATA!FB47)/DATA!FB47)*100</f>
        <v>27.758501040943788</v>
      </c>
    </row>
    <row r="55" spans="1:14" ht="12.75" customHeight="1">
      <c r="A55" s="68" t="s">
        <v>87</v>
      </c>
      <c r="B55" s="68"/>
      <c r="C55" s="68">
        <f>+DATA!AB48</f>
        <v>443</v>
      </c>
      <c r="D55" s="83">
        <f>+((DATA!AB48-DATA!W48)/DATA!W48)*100</f>
        <v>15.66579634464752</v>
      </c>
      <c r="E55" s="68">
        <f>+DATA!BC48</f>
        <v>992</v>
      </c>
      <c r="F55" s="83">
        <f>+((DATA!BC48-DATA!AX48)/DATA!AX48)*100</f>
        <v>18.518518518518519</v>
      </c>
      <c r="G55" s="68">
        <f>+DATA!CD48</f>
        <v>1539</v>
      </c>
      <c r="H55" s="83">
        <f>+((DATA!CD48-DATA!BY48)/DATA!BY48)*100</f>
        <v>33.942558746736289</v>
      </c>
      <c r="I55" s="68">
        <f>+DATA!DE48</f>
        <v>1315</v>
      </c>
      <c r="J55" s="83">
        <f>+((DATA!DE48-DATA!CZ48)/DATA!CZ48)*100</f>
        <v>-18.017456359102244</v>
      </c>
      <c r="K55" s="68">
        <f>+DATA!EF48</f>
        <v>630</v>
      </c>
      <c r="L55" s="83">
        <f>+((DATA!EF48-DATA!EA48)/DATA!EA48)*100</f>
        <v>9.1854419410745241</v>
      </c>
      <c r="M55" s="68">
        <f>+DATA!FG48</f>
        <v>879</v>
      </c>
      <c r="N55" s="78">
        <f>+((DATA!FG48-DATA!FB48)/DATA!FB48)*100</f>
        <v>20.246238030095761</v>
      </c>
    </row>
    <row r="56" spans="1:14" ht="12.75" customHeight="1">
      <c r="A56" s="68" t="s">
        <v>94</v>
      </c>
      <c r="B56" s="68"/>
      <c r="C56" s="68">
        <f>+DATA!AB49</f>
        <v>7500</v>
      </c>
      <c r="D56" s="83">
        <f>+((DATA!AB49-DATA!W49)/DATA!W49)*100</f>
        <v>-11.441728657456608</v>
      </c>
      <c r="E56" s="68">
        <f>+DATA!BC49</f>
        <v>13015</v>
      </c>
      <c r="F56" s="83">
        <f>+((DATA!BC49-DATA!AX49)/DATA!AX49)*100</f>
        <v>5.4700162074554299</v>
      </c>
      <c r="G56" s="68">
        <f>+DATA!CD49</f>
        <v>13288</v>
      </c>
      <c r="H56" s="83">
        <f>+((DATA!CD49-DATA!BY49)/DATA!BY49)*100</f>
        <v>29.765625</v>
      </c>
      <c r="I56" s="68">
        <f>+DATA!DE49</f>
        <v>13147</v>
      </c>
      <c r="J56" s="83">
        <f>+((DATA!DE49-DATA!CZ49)/DATA!CZ49)*100</f>
        <v>0.79736256996089849</v>
      </c>
      <c r="K56" s="68">
        <f>+DATA!EF49</f>
        <v>4835</v>
      </c>
      <c r="L56" s="83">
        <f>+((DATA!EF49-DATA!EA49)/DATA!EA49)*100</f>
        <v>-7.4286808347692901</v>
      </c>
      <c r="M56" s="68">
        <f>+DATA!FG49</f>
        <v>11159</v>
      </c>
      <c r="N56" s="78">
        <f>+((DATA!FG49-DATA!FB49)/DATA!FB49)*100</f>
        <v>77.070771183751191</v>
      </c>
    </row>
    <row r="57" spans="1:14" ht="12.75" customHeight="1">
      <c r="A57" s="68" t="s">
        <v>98</v>
      </c>
      <c r="B57" s="68"/>
      <c r="C57" s="68">
        <f>+DATA!AB50</f>
        <v>428</v>
      </c>
      <c r="D57" s="83">
        <f>+((DATA!AB50-DATA!W50)/DATA!W50)*100</f>
        <v>5.6790123456790127</v>
      </c>
      <c r="E57" s="68">
        <f>+DATA!BC50</f>
        <v>910</v>
      </c>
      <c r="F57" s="83">
        <f>+((DATA!BC50-DATA!AX50)/DATA!AX50)*100</f>
        <v>-4.10958904109589</v>
      </c>
      <c r="G57" s="68">
        <f>+DATA!CD50</f>
        <v>1353</v>
      </c>
      <c r="H57" s="83">
        <f>+((DATA!CD50-DATA!BY50)/DATA!BY50)*100</f>
        <v>10.268948655256724</v>
      </c>
      <c r="I57" s="68">
        <f>+DATA!DE50</f>
        <v>725</v>
      </c>
      <c r="J57" s="83">
        <f>+((DATA!DE50-DATA!CZ50)/DATA!CZ50)*100</f>
        <v>-10.049627791563276</v>
      </c>
      <c r="K57" s="68">
        <f>+DATA!EF50</f>
        <v>539</v>
      </c>
      <c r="L57" s="83">
        <f>+((DATA!EF50-DATA!EA50)/DATA!EA50)*100</f>
        <v>12.761506276150628</v>
      </c>
      <c r="M57" s="68">
        <f>+DATA!FG50</f>
        <v>1190</v>
      </c>
      <c r="N57" s="78">
        <f>+((DATA!FG50-DATA!FB50)/DATA!FB50)*100</f>
        <v>62.346521145975444</v>
      </c>
    </row>
    <row r="58" spans="1:14" ht="12.75" customHeight="1">
      <c r="A58" s="68" t="s">
        <v>102</v>
      </c>
      <c r="B58" s="68"/>
      <c r="C58" s="72">
        <f>+DATA!AB51</f>
        <v>4031</v>
      </c>
      <c r="D58" s="85">
        <f>+((DATA!AB51-DATA!W51)/DATA!W51)*100</f>
        <v>-4.4786729857819907</v>
      </c>
      <c r="E58" s="131">
        <f>+DATA!BC51</f>
        <v>7146</v>
      </c>
      <c r="F58" s="85">
        <f>+((DATA!BC51-DATA!AX51)/DATA!AX51)*100</f>
        <v>6.0552092609082813</v>
      </c>
      <c r="G58" s="131">
        <f>+DATA!CD51</f>
        <v>8747</v>
      </c>
      <c r="H58" s="85">
        <f>+((DATA!CD51-DATA!BY51)/DATA!BY51)*100</f>
        <v>31.950520440488759</v>
      </c>
      <c r="I58" s="131">
        <f>+DATA!DE51</f>
        <v>7370</v>
      </c>
      <c r="J58" s="85">
        <f>+((DATA!DE51-DATA!CZ51)/DATA!CZ51)*100</f>
        <v>-1.5889971958873015</v>
      </c>
      <c r="K58" s="131">
        <f>+DATA!EF51</f>
        <v>2578</v>
      </c>
      <c r="L58" s="85">
        <f>+((DATA!EF51-DATA!EA51)/DATA!EA51)*100</f>
        <v>-3.9135296310100633</v>
      </c>
      <c r="M58" s="131">
        <f>+DATA!FG51</f>
        <v>3644</v>
      </c>
      <c r="N58" s="80">
        <f>+((DATA!FG51-DATA!FB51)/DATA!FB51)*100</f>
        <v>32.124728063814359</v>
      </c>
    </row>
    <row r="59" spans="1:14" ht="12.75" customHeight="1">
      <c r="A59" s="73" t="s">
        <v>141</v>
      </c>
      <c r="B59" s="73"/>
      <c r="C59" s="67">
        <f>+DATA!AB52</f>
        <v>53416</v>
      </c>
      <c r="D59" s="82">
        <f>+((DATA!AB52-DATA!W52)/DATA!W52)*100</f>
        <v>-10.199552813408873</v>
      </c>
      <c r="E59" s="67">
        <f>+DATA!BC52</f>
        <v>94086</v>
      </c>
      <c r="F59" s="82">
        <f>+((DATA!BC52-DATA!AX52)/DATA!AX52)*100</f>
        <v>8.086436063276162</v>
      </c>
      <c r="G59" s="67">
        <f>+DATA!CD52</f>
        <v>77961</v>
      </c>
      <c r="H59" s="82">
        <f>+((DATA!CD52-DATA!BY52)/DATA!BY52)*100</f>
        <v>28.950676502696087</v>
      </c>
      <c r="I59" s="67">
        <f>+DATA!DE52</f>
        <v>70276</v>
      </c>
      <c r="J59" s="82">
        <f>+((DATA!DE52-DATA!CZ52)/DATA!CZ52)*100</f>
        <v>1.4669361825007219</v>
      </c>
      <c r="K59" s="67">
        <f>+DATA!EF52</f>
        <v>14868</v>
      </c>
      <c r="L59" s="82">
        <f>+((DATA!EF52-DATA!EA52)/DATA!EA52)*100</f>
        <v>-24.108008779541628</v>
      </c>
      <c r="M59" s="67">
        <f>+DATA!FG52</f>
        <v>39744</v>
      </c>
      <c r="N59" s="77">
        <f>+((DATA!FG52-DATA!FB52)/DATA!FB52)*100</f>
        <v>54.567728386419326</v>
      </c>
    </row>
    <row r="60" spans="1:14" ht="12.75" customHeight="1">
      <c r="A60" s="69" t="s">
        <v>147</v>
      </c>
      <c r="B60" s="69"/>
      <c r="C60" s="79">
        <f>+DATA!AB53</f>
        <v>23.974865350089765</v>
      </c>
      <c r="D60" s="84"/>
      <c r="E60" s="77">
        <f>+DATA!BC53</f>
        <v>23.097431163832045</v>
      </c>
      <c r="F60" s="84"/>
      <c r="G60" s="79">
        <f>+DATA!CD53</f>
        <v>20.779238086607478</v>
      </c>
      <c r="H60" s="84"/>
      <c r="I60" s="79">
        <f>+DATA!DE53</f>
        <v>19.730584146129182</v>
      </c>
      <c r="J60" s="84"/>
      <c r="K60" s="79">
        <f>+DATA!EF53</f>
        <v>16.455458036811173</v>
      </c>
      <c r="L60" s="84"/>
      <c r="M60" s="79">
        <f>+DATA!FG53</f>
        <v>19.081180475205123</v>
      </c>
      <c r="N60" s="79"/>
    </row>
    <row r="61" spans="1:14" ht="12.75" customHeight="1">
      <c r="A61" s="68" t="s">
        <v>73</v>
      </c>
      <c r="B61" s="68"/>
      <c r="C61" s="68">
        <f>+DATA!AB54</f>
        <v>2913</v>
      </c>
      <c r="D61" s="83">
        <f>+((DATA!AB54-DATA!W54)/DATA!W54)*100</f>
        <v>-15.954991344489326</v>
      </c>
      <c r="E61" s="68">
        <f>+DATA!BC54</f>
        <v>6404</v>
      </c>
      <c r="F61" s="83">
        <f>+((DATA!BC54-DATA!AX54)/DATA!AX54)*100</f>
        <v>7.2158044533735142</v>
      </c>
      <c r="G61" s="68">
        <f>+DATA!CD54</f>
        <v>3861</v>
      </c>
      <c r="H61" s="83">
        <f>+((DATA!CD54-DATA!BY54)/DATA!BY54)*100</f>
        <v>46.416382252559728</v>
      </c>
      <c r="I61" s="68">
        <f>+DATA!DE54</f>
        <v>3848</v>
      </c>
      <c r="J61" s="83">
        <f>+((DATA!DE54-DATA!CZ54)/DATA!CZ54)*100</f>
        <v>7.3960368406363388</v>
      </c>
      <c r="K61" s="68">
        <f>+DATA!EF54</f>
        <v>626</v>
      </c>
      <c r="L61" s="83">
        <f>+((DATA!EF54-DATA!EA54)/DATA!EA54)*100</f>
        <v>-4.71841704718417</v>
      </c>
      <c r="M61" s="68">
        <f>+DATA!FG54</f>
        <v>2471</v>
      </c>
      <c r="N61" s="78">
        <f>+((DATA!FG54-DATA!FB54)/DATA!FB54)*100</f>
        <v>60.350421804023355</v>
      </c>
    </row>
    <row r="62" spans="1:14" ht="12.75" customHeight="1">
      <c r="A62" s="68" t="s">
        <v>82</v>
      </c>
      <c r="B62" s="68"/>
      <c r="C62" s="68">
        <f>+DATA!AB55</f>
        <v>839</v>
      </c>
      <c r="D62" s="83">
        <f>+((DATA!AB55-DATA!W55)/DATA!W55)*100</f>
        <v>-2.441860465116279</v>
      </c>
      <c r="E62" s="68">
        <f>+DATA!BC55</f>
        <v>1748</v>
      </c>
      <c r="F62" s="83">
        <f>+((DATA!BC55-DATA!AX55)/DATA!AX55)*100</f>
        <v>-1.0192525481313703</v>
      </c>
      <c r="G62" s="68">
        <f>+DATA!CD55</f>
        <v>1758</v>
      </c>
      <c r="H62" s="83">
        <f>+((DATA!CD55-DATA!BY55)/DATA!BY55)*100</f>
        <v>22.083333333333332</v>
      </c>
      <c r="I62" s="68">
        <f>+DATA!DE55</f>
        <v>928</v>
      </c>
      <c r="J62" s="83">
        <f>+((DATA!DE55-DATA!CZ55)/DATA!CZ55)*100</f>
        <v>4.2696629213483144</v>
      </c>
      <c r="K62" s="68">
        <f>+DATA!EF55</f>
        <v>447</v>
      </c>
      <c r="L62" s="83">
        <f>+((DATA!EF55-DATA!EA55)/DATA!EA55)*100</f>
        <v>-34.264705882352942</v>
      </c>
      <c r="M62" s="68">
        <f>+DATA!FG55</f>
        <v>1088</v>
      </c>
      <c r="N62" s="78">
        <f>+((DATA!FG55-DATA!FB55)/DATA!FB55)*100</f>
        <v>40.932642487046635</v>
      </c>
    </row>
    <row r="63" spans="1:14" ht="12.75" customHeight="1">
      <c r="A63" s="68" t="s">
        <v>81</v>
      </c>
      <c r="B63" s="68"/>
      <c r="C63" s="68">
        <f>+DATA!AB56</f>
        <v>7847</v>
      </c>
      <c r="D63" s="83">
        <f>+((DATA!AB56-DATA!W56)/DATA!W56)*100</f>
        <v>-9.3775262732417133</v>
      </c>
      <c r="E63" s="68">
        <f>+DATA!BC56</f>
        <v>14991</v>
      </c>
      <c r="F63" s="83">
        <f>+((DATA!BC56-DATA!AX56)/DATA!AX56)*100</f>
        <v>5.3700709917762008</v>
      </c>
      <c r="G63" s="68">
        <f>+DATA!CD56</f>
        <v>13036</v>
      </c>
      <c r="H63" s="83">
        <f>+((DATA!CD56-DATA!BY56)/DATA!BY56)*100</f>
        <v>35.904920767306088</v>
      </c>
      <c r="I63" s="68">
        <f>+DATA!DE56</f>
        <v>10678</v>
      </c>
      <c r="J63" s="83">
        <f>+((DATA!DE56-DATA!CZ56)/DATA!CZ56)*100</f>
        <v>6.2276163947473133</v>
      </c>
      <c r="K63" s="68">
        <f>+DATA!EF56</f>
        <v>1619</v>
      </c>
      <c r="L63" s="83">
        <f>+((DATA!EF56-DATA!EA56)/DATA!EA56)*100</f>
        <v>18.869309838472834</v>
      </c>
      <c r="M63" s="68">
        <f>+DATA!FG56</f>
        <v>5983</v>
      </c>
      <c r="N63" s="78">
        <f>+((DATA!FG56-DATA!FB56)/DATA!FB56)*100</f>
        <v>66.703817219281134</v>
      </c>
    </row>
    <row r="64" spans="1:14" ht="12.75" customHeight="1">
      <c r="A64" s="68" t="s">
        <v>89</v>
      </c>
      <c r="B64" s="68"/>
      <c r="C64" s="68">
        <f>+DATA!AB57</f>
        <v>1614</v>
      </c>
      <c r="D64" s="83">
        <f>+((DATA!AB57-DATA!W57)/DATA!W57)*100</f>
        <v>24.825986078886313</v>
      </c>
      <c r="E64" s="68">
        <f>+DATA!BC57</f>
        <v>2938</v>
      </c>
      <c r="F64" s="83">
        <f>+((DATA!BC57-DATA!AX57)/DATA!AX57)*100</f>
        <v>23.757371524852569</v>
      </c>
      <c r="G64" s="68">
        <f>+DATA!CD57</f>
        <v>2092</v>
      </c>
      <c r="H64" s="83">
        <f>+((DATA!CD57-DATA!BY57)/DATA!BY57)*100</f>
        <v>46.498599439775909</v>
      </c>
      <c r="I64" s="68">
        <f>+DATA!DE57</f>
        <v>2482</v>
      </c>
      <c r="J64" s="83">
        <f>+((DATA!DE57-DATA!CZ57)/DATA!CZ57)*100</f>
        <v>11.500449236298294</v>
      </c>
      <c r="K64" s="68">
        <f>+DATA!EF57</f>
        <v>498</v>
      </c>
      <c r="L64" s="83">
        <f>+((DATA!EF57-DATA!EA57)/DATA!EA57)*100</f>
        <v>-2.5440313111545985</v>
      </c>
      <c r="M64" s="68">
        <f>+DATA!FG57</f>
        <v>1087</v>
      </c>
      <c r="N64" s="78">
        <f>+((DATA!FG57-DATA!FB57)/DATA!FB57)*100</f>
        <v>98.357664233576642</v>
      </c>
    </row>
    <row r="65" spans="1:15" ht="12.75" customHeight="1">
      <c r="A65" s="69" t="s">
        <v>90</v>
      </c>
      <c r="B65" s="69"/>
      <c r="C65" s="67">
        <f>+DATA!AB58</f>
        <v>5887</v>
      </c>
      <c r="D65" s="82">
        <f>+((DATA!AB58-DATA!W58)/DATA!W58)*100</f>
        <v>-0.94228504122497048</v>
      </c>
      <c r="E65" s="67">
        <f>+DATA!BC58</f>
        <v>10807</v>
      </c>
      <c r="F65" s="82">
        <f>+((DATA!BC58-DATA!AX58)/DATA!AX58)*100</f>
        <v>7.6930742401594419</v>
      </c>
      <c r="G65" s="67">
        <f>+DATA!CD58</f>
        <v>8151</v>
      </c>
      <c r="H65" s="82">
        <f>+((DATA!CD58-DATA!BY58)/DATA!BY58)*100</f>
        <v>36.486939048894847</v>
      </c>
      <c r="I65" s="67">
        <f>+DATA!DE58</f>
        <v>7635</v>
      </c>
      <c r="J65" s="82">
        <f>+((DATA!DE58-DATA!CZ58)/DATA!CZ58)*100</f>
        <v>11.573871109162647</v>
      </c>
      <c r="K65" s="67">
        <f>+DATA!EF58</f>
        <v>1788</v>
      </c>
      <c r="L65" s="82">
        <f>+((DATA!EF58-DATA!EA58)/DATA!EA58)*100</f>
        <v>-11.877772301626417</v>
      </c>
      <c r="M65" s="67">
        <f>+DATA!FG58</f>
        <v>3650</v>
      </c>
      <c r="N65" s="77">
        <f>+((DATA!FG58-DATA!FB58)/DATA!FB58)*100</f>
        <v>89.315352697095435</v>
      </c>
    </row>
    <row r="66" spans="1:15" ht="12.75" customHeight="1">
      <c r="A66" s="69" t="s">
        <v>93</v>
      </c>
      <c r="B66" s="69"/>
      <c r="C66" s="67">
        <f>+DATA!AB59</f>
        <v>21326</v>
      </c>
      <c r="D66" s="82">
        <f>+((DATA!AB59-DATA!W59)/DATA!W59)*100</f>
        <v>-12.188091904801119</v>
      </c>
      <c r="E66" s="67">
        <f>+DATA!BC59</f>
        <v>33770</v>
      </c>
      <c r="F66" s="82">
        <f>+((DATA!BC59-DATA!AX59)/DATA!AX59)*100</f>
        <v>9.2102710044628413</v>
      </c>
      <c r="G66" s="67">
        <f>+DATA!CD59</f>
        <v>25187</v>
      </c>
      <c r="H66" s="82">
        <f>+((DATA!CD59-DATA!BY59)/DATA!BY59)*100</f>
        <v>27.16211440399859</v>
      </c>
      <c r="I66" s="67">
        <f>+DATA!DE59</f>
        <v>24198</v>
      </c>
      <c r="J66" s="82">
        <f>+((DATA!DE59-DATA!CZ59)/DATA!CZ59)*100</f>
        <v>0.73685525165480203</v>
      </c>
      <c r="K66" s="67">
        <f>+DATA!EF59</f>
        <v>4787</v>
      </c>
      <c r="L66" s="82">
        <f>+((DATA!EF59-DATA!EA59)/DATA!EA59)*100</f>
        <v>-34.976908448791086</v>
      </c>
      <c r="M66" s="67">
        <f>+DATA!FG59</f>
        <v>12806</v>
      </c>
      <c r="N66" s="77">
        <f>+((DATA!FG59-DATA!FB59)/DATA!FB59)*100</f>
        <v>49.567857977108154</v>
      </c>
    </row>
    <row r="67" spans="1:15" ht="12.75" customHeight="1">
      <c r="A67" s="69" t="s">
        <v>96</v>
      </c>
      <c r="B67" s="69"/>
      <c r="C67" s="67">
        <f>+DATA!AB60</f>
        <v>10729</v>
      </c>
      <c r="D67" s="82">
        <f>+((DATA!AB60-DATA!W60)/DATA!W60)*100</f>
        <v>-14.625606747831624</v>
      </c>
      <c r="E67" s="67">
        <f>+DATA!BC60</f>
        <v>18823</v>
      </c>
      <c r="F67" s="82">
        <f>+((DATA!BC60-DATA!AX60)/DATA!AX60)*100</f>
        <v>8.0229555236728842</v>
      </c>
      <c r="G67" s="67">
        <f>+DATA!CD60</f>
        <v>20153</v>
      </c>
      <c r="H67" s="82">
        <f>+((DATA!CD60-DATA!BY60)/DATA!BY60)*100</f>
        <v>22.176417096089722</v>
      </c>
      <c r="I67" s="67">
        <f>+DATA!DE60</f>
        <v>17061</v>
      </c>
      <c r="J67" s="82">
        <f>+((DATA!DE60-DATA!CZ60)/DATA!CZ60)*100</f>
        <v>-6.7552057714379403</v>
      </c>
      <c r="K67" s="67">
        <f>+DATA!EF60</f>
        <v>4482</v>
      </c>
      <c r="L67" s="82">
        <f>+((DATA!EF60-DATA!EA60)/DATA!EA60)*100</f>
        <v>-25.560538116591928</v>
      </c>
      <c r="M67" s="67">
        <f>+DATA!FG60</f>
        <v>11362</v>
      </c>
      <c r="N67" s="77">
        <f>+((DATA!FG60-DATA!FB60)/DATA!FB60)*100</f>
        <v>43.188405797101446</v>
      </c>
    </row>
    <row r="68" spans="1:15" ht="12.75" customHeight="1">
      <c r="A68" s="69" t="s">
        <v>97</v>
      </c>
      <c r="B68" s="69"/>
      <c r="C68" s="67">
        <f>+DATA!AB61</f>
        <v>1252</v>
      </c>
      <c r="D68" s="82">
        <f>+((DATA!AB61-DATA!W61)/DATA!W61)*100</f>
        <v>-4.4274809160305342</v>
      </c>
      <c r="E68" s="67">
        <f>+DATA!BC61</f>
        <v>2987</v>
      </c>
      <c r="F68" s="82">
        <f>+((DATA!BC61-DATA!AX61)/DATA!AX61)*100</f>
        <v>13.015512674990539</v>
      </c>
      <c r="G68" s="67">
        <f>+DATA!CD61</f>
        <v>2185</v>
      </c>
      <c r="H68" s="82">
        <f>+((DATA!CD61-DATA!BY61)/DATA!BY61)*100</f>
        <v>22.546270330902974</v>
      </c>
      <c r="I68" s="67">
        <f>+DATA!DE61</f>
        <v>2679</v>
      </c>
      <c r="J68" s="82">
        <f>+((DATA!DE61-DATA!CZ61)/DATA!CZ61)*100</f>
        <v>6.0990099009900991</v>
      </c>
      <c r="K68" s="67">
        <f>+DATA!EF61</f>
        <v>401</v>
      </c>
      <c r="L68" s="82">
        <f>+((DATA!EF61-DATA!EA61)/DATA!EA61)*100</f>
        <v>-41.116005873715125</v>
      </c>
      <c r="M68" s="67">
        <f>+DATA!FG61</f>
        <v>907</v>
      </c>
      <c r="N68" s="77">
        <f>+((DATA!FG61-DATA!FB61)/DATA!FB61)*100</f>
        <v>60.247349823321549</v>
      </c>
    </row>
    <row r="69" spans="1:15" ht="12.75" customHeight="1">
      <c r="A69" s="66" t="s">
        <v>100</v>
      </c>
      <c r="B69" s="66"/>
      <c r="C69" s="66">
        <f>+DATA!AB62</f>
        <v>1009</v>
      </c>
      <c r="D69" s="86">
        <f>+((DATA!AB62-DATA!W62)/DATA!W62)*100</f>
        <v>-8.1892629663330307</v>
      </c>
      <c r="E69" s="132">
        <f>+DATA!BC62</f>
        <v>1618</v>
      </c>
      <c r="F69" s="86">
        <f>+((DATA!BC62-DATA!AX62)/DATA!AX62)*100</f>
        <v>-3.8049940546967891</v>
      </c>
      <c r="G69" s="132">
        <f>+DATA!CD62</f>
        <v>1538</v>
      </c>
      <c r="H69" s="86">
        <f>+((DATA!CD62-DATA!BY62)/DATA!BY62)*100</f>
        <v>17.94478527607362</v>
      </c>
      <c r="I69" s="132">
        <f>+DATA!DE62</f>
        <v>767</v>
      </c>
      <c r="J69" s="86">
        <f>+((DATA!DE62-DATA!CZ62)/DATA!CZ62)*100</f>
        <v>-6.8043742405832317</v>
      </c>
      <c r="K69" s="132">
        <f>+DATA!EF62</f>
        <v>220</v>
      </c>
      <c r="L69" s="86">
        <f>+((DATA!EF62-DATA!EA62)/DATA!EA62)*100</f>
        <v>-23.611111111111111</v>
      </c>
      <c r="M69" s="132">
        <f>+DATA!FG62</f>
        <v>390</v>
      </c>
      <c r="N69" s="76">
        <f>+((DATA!FG62-DATA!FB62)/DATA!FB62)*100</f>
        <v>43.382352941176471</v>
      </c>
    </row>
    <row r="70" spans="1:15" ht="12.75" customHeight="1">
      <c r="A70" s="74" t="s">
        <v>74</v>
      </c>
      <c r="B70" s="74"/>
      <c r="C70" s="72">
        <f>+DATA!AB63</f>
        <v>871</v>
      </c>
      <c r="D70" s="85">
        <f>+((DATA!AB63-DATA!W63)/DATA!W63)*100</f>
        <v>-16.650717703349283</v>
      </c>
      <c r="E70" s="131">
        <f>+DATA!BC63</f>
        <v>3665</v>
      </c>
      <c r="F70" s="85">
        <f>+((DATA!BC63-DATA!AX63)/DATA!AX63)*100</f>
        <v>4.5350827153451228</v>
      </c>
      <c r="G70" s="131">
        <f>+DATA!CD63</f>
        <v>1200</v>
      </c>
      <c r="H70" s="85">
        <f>+((DATA!CD63-DATA!BY63)/DATA!BY63)*100</f>
        <v>15.052732502396932</v>
      </c>
      <c r="I70" s="131">
        <f>+DATA!DE63</f>
        <v>1752</v>
      </c>
      <c r="J70" s="85">
        <f>+((DATA!DE63-DATA!CZ63)/DATA!CZ63)*100</f>
        <v>3.1194820482636847</v>
      </c>
      <c r="K70" s="131">
        <f>+DATA!EF63</f>
        <v>65</v>
      </c>
      <c r="L70" s="85">
        <f>+((DATA!EF63-DATA!EA63)/DATA!EA63)*100</f>
        <v>-8.4507042253521121</v>
      </c>
      <c r="M70" s="131">
        <f>+DATA!FG63</f>
        <v>681</v>
      </c>
      <c r="N70" s="80">
        <f>+((DATA!FG63-DATA!FB63)/DATA!FB63)*100</f>
        <v>42.171189979123177</v>
      </c>
    </row>
    <row r="71" spans="1:15" s="121" customFormat="1" ht="24.75" customHeight="1">
      <c r="A71" s="118"/>
      <c r="B71" s="119"/>
      <c r="C71" s="119"/>
      <c r="D71" s="120"/>
      <c r="E71" s="119"/>
      <c r="F71" s="119"/>
      <c r="G71" s="119"/>
      <c r="H71" s="119"/>
      <c r="I71" s="119"/>
      <c r="J71" s="119"/>
      <c r="K71" s="119"/>
      <c r="L71" s="120"/>
      <c r="M71" s="119"/>
      <c r="N71" s="119"/>
    </row>
    <row r="72" spans="1:15" s="97" customFormat="1" ht="128.25" customHeight="1">
      <c r="A72" s="144" t="s">
        <v>276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28"/>
    </row>
    <row r="73" spans="1:15" s="96" customFormat="1" ht="38.25" customHeight="1">
      <c r="A73" s="145" t="s">
        <v>277</v>
      </c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00"/>
    </row>
    <row r="74" spans="1:15" s="99" customFormat="1" ht="12.75" customHeight="1">
      <c r="A74" s="146" t="s">
        <v>270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98"/>
    </row>
    <row r="75" spans="1:15" s="29" customFormat="1">
      <c r="H75" s="25"/>
      <c r="N75" s="88" t="s">
        <v>275</v>
      </c>
      <c r="O75" s="25"/>
    </row>
    <row r="76" spans="1:15" s="29" customFormat="1">
      <c r="H76" s="25"/>
      <c r="N76" s="28"/>
      <c r="O76" s="25"/>
    </row>
    <row r="77" spans="1:15" ht="12.75" customHeight="1"/>
    <row r="78" spans="1:15" ht="12.75" customHeight="1"/>
    <row r="79" spans="1:15" ht="12.75" customHeight="1"/>
    <row r="80" spans="1:15" ht="12.75" customHeight="1"/>
    <row r="81" spans="8:8" ht="12.75" customHeight="1"/>
    <row r="82" spans="8:8" ht="12.75" customHeight="1">
      <c r="H82" s="12"/>
    </row>
    <row r="83" spans="8:8" ht="12.75" customHeight="1"/>
    <row r="84" spans="8:8" ht="12.75" customHeight="1"/>
    <row r="85" spans="8:8" ht="12.75" customHeight="1"/>
    <row r="86" spans="8:8" ht="12.75" customHeight="1"/>
    <row r="87" spans="8:8" ht="12.75" customHeight="1"/>
    <row r="88" spans="8:8" ht="12.75" customHeight="1"/>
    <row r="89" spans="8:8" ht="12.75" customHeight="1"/>
    <row r="90" spans="8:8" ht="12.75" customHeight="1"/>
    <row r="91" spans="8:8" ht="12.75" customHeight="1"/>
    <row r="92" spans="8:8" ht="12.75" customHeight="1"/>
    <row r="93" spans="8:8" ht="12.75" customHeight="1"/>
    <row r="94" spans="8:8" ht="12.75" customHeight="1"/>
  </sheetData>
  <mergeCells count="3">
    <mergeCell ref="A72:N72"/>
    <mergeCell ref="A73:N73"/>
    <mergeCell ref="A74:N74"/>
  </mergeCells>
  <phoneticPr fontId="6" type="noConversion"/>
  <pageMargins left="0.5" right="0.5" top="0.5" bottom="0.5" header="0.5" footer="0.4"/>
  <pageSetup scale="65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FL130"/>
  <sheetViews>
    <sheetView zoomScaleNormal="100" workbookViewId="0">
      <pane xSplit="1" ySplit="5" topLeftCell="DQ6" activePane="bottomRight" state="frozen"/>
      <selection pane="topRight" activeCell="C1" sqref="C1"/>
      <selection pane="bottomLeft" activeCell="A6" sqref="A6"/>
      <selection pane="bottomRight" activeCell="FC3" sqref="FC3"/>
    </sheetView>
  </sheetViews>
  <sheetFormatPr defaultColWidth="9.7109375" defaultRowHeight="12.75"/>
  <cols>
    <col min="1" max="1" width="20.5703125" style="25" customWidth="1"/>
    <col min="2" max="20" width="9.140625" style="25" customWidth="1"/>
    <col min="21" max="21" width="8.7109375" style="25" customWidth="1"/>
    <col min="22" max="47" width="9.140625" style="25" customWidth="1"/>
    <col min="48" max="48" width="8.7109375" style="25" customWidth="1"/>
    <col min="49" max="74" width="9.140625" style="25" customWidth="1"/>
    <col min="75" max="75" width="8.7109375" style="25" customWidth="1"/>
    <col min="76" max="101" width="9.140625" style="25" customWidth="1"/>
    <col min="102" max="102" width="8.7109375" style="25" customWidth="1"/>
    <col min="103" max="128" width="9.140625" style="25" customWidth="1"/>
    <col min="129" max="129" width="8.7109375" style="25" customWidth="1"/>
    <col min="130" max="151" width="9.140625" style="25" customWidth="1"/>
    <col min="152" max="155" width="9.140625" style="23" customWidth="1"/>
    <col min="156" max="156" width="8.7109375" style="25" customWidth="1"/>
    <col min="157" max="158" width="9.140625" style="25" customWidth="1"/>
    <col min="159" max="164" width="9.7109375" style="25" customWidth="1"/>
    <col min="165" max="16384" width="9.7109375" style="25"/>
  </cols>
  <sheetData>
    <row r="1" spans="1:168" s="29" customFormat="1">
      <c r="A1" s="10" t="s">
        <v>0</v>
      </c>
      <c r="B1" s="59"/>
      <c r="C1" s="30"/>
      <c r="D1" s="30"/>
      <c r="E1" s="30"/>
      <c r="F1" s="30"/>
      <c r="G1" s="30"/>
      <c r="H1" s="30"/>
      <c r="I1" s="30"/>
      <c r="J1" s="30"/>
      <c r="K1" s="30"/>
      <c r="L1" s="30"/>
      <c r="M1" s="22"/>
      <c r="N1" s="22"/>
      <c r="O1" s="22"/>
      <c r="P1" s="22"/>
      <c r="Q1" s="22"/>
      <c r="R1" s="22"/>
      <c r="S1" s="22"/>
      <c r="T1" s="22"/>
      <c r="U1" s="22"/>
      <c r="V1" s="30"/>
      <c r="W1" s="30"/>
      <c r="X1" s="30"/>
      <c r="Y1" s="30"/>
      <c r="Z1" s="30"/>
      <c r="AA1" s="30"/>
      <c r="AB1" s="30"/>
      <c r="AC1" s="59"/>
      <c r="AD1" s="30"/>
      <c r="AE1" s="30"/>
      <c r="AF1" s="30"/>
      <c r="AG1" s="30"/>
      <c r="AH1" s="30"/>
      <c r="AI1" s="30"/>
      <c r="AJ1" s="30"/>
      <c r="AK1" s="30"/>
      <c r="AL1" s="30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30"/>
      <c r="AX1" s="30"/>
      <c r="AY1" s="30"/>
      <c r="AZ1" s="30"/>
      <c r="BA1" s="30"/>
      <c r="BB1" s="30"/>
      <c r="BC1" s="30"/>
      <c r="BD1" s="59"/>
      <c r="BE1" s="30"/>
      <c r="BF1" s="30"/>
      <c r="BG1" s="30"/>
      <c r="BH1" s="30"/>
      <c r="BI1" s="30"/>
      <c r="BJ1" s="30"/>
      <c r="BK1" s="30"/>
      <c r="BL1" s="30"/>
      <c r="BM1" s="30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30"/>
      <c r="BY1" s="30"/>
      <c r="BZ1" s="30"/>
      <c r="CA1" s="30"/>
      <c r="CB1" s="30"/>
      <c r="CC1" s="30"/>
      <c r="CD1" s="30"/>
      <c r="CE1" s="59"/>
      <c r="CF1" s="30"/>
      <c r="CG1" s="30"/>
      <c r="CH1" s="30"/>
      <c r="CI1" s="30"/>
      <c r="CJ1" s="30"/>
      <c r="CK1" s="30"/>
      <c r="CL1" s="30"/>
      <c r="CM1" s="31"/>
      <c r="CN1" s="31"/>
      <c r="CO1" s="32"/>
      <c r="CP1" s="32"/>
      <c r="CQ1" s="32"/>
      <c r="CR1" s="22"/>
      <c r="CS1" s="22"/>
      <c r="CT1" s="22"/>
      <c r="CU1" s="22"/>
      <c r="CV1" s="22"/>
      <c r="CW1" s="22"/>
      <c r="CX1" s="22"/>
      <c r="CY1" s="30"/>
      <c r="CZ1" s="30"/>
      <c r="DA1" s="30"/>
      <c r="DB1" s="30"/>
      <c r="DC1" s="30"/>
      <c r="DD1" s="30"/>
      <c r="DE1" s="30"/>
      <c r="DF1" s="59"/>
      <c r="DG1" s="30"/>
      <c r="DH1" s="30"/>
      <c r="DI1" s="30"/>
      <c r="DJ1" s="30"/>
      <c r="DK1" s="30"/>
      <c r="DL1" s="30"/>
      <c r="DM1" s="30"/>
      <c r="DN1" s="30"/>
      <c r="DO1" s="30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30"/>
      <c r="EA1" s="30"/>
      <c r="EB1" s="30"/>
      <c r="EC1" s="30"/>
      <c r="ED1" s="30"/>
      <c r="EE1" s="30"/>
      <c r="EF1" s="30"/>
      <c r="EG1" s="59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22"/>
      <c r="EU1" s="22"/>
      <c r="EV1" s="33"/>
      <c r="EW1" s="33"/>
      <c r="EX1" s="33"/>
      <c r="EY1" s="33"/>
      <c r="EZ1" s="22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</row>
    <row r="2" spans="1:168" s="7" customFormat="1">
      <c r="B2" s="51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8"/>
      <c r="M2" s="18"/>
      <c r="N2" s="18"/>
      <c r="O2" s="18"/>
      <c r="P2" s="18"/>
      <c r="Q2" s="18"/>
      <c r="R2" s="18"/>
      <c r="S2" s="18"/>
      <c r="T2" s="18"/>
      <c r="U2" s="26"/>
      <c r="V2" s="10"/>
      <c r="W2" s="10"/>
      <c r="X2" s="10"/>
      <c r="Y2" s="10"/>
      <c r="Z2" s="10"/>
      <c r="AA2" s="10"/>
      <c r="AB2" s="10"/>
      <c r="AC2" s="51" t="s">
        <v>2</v>
      </c>
      <c r="AD2" s="17"/>
      <c r="AE2" s="17"/>
      <c r="AF2" s="17"/>
      <c r="AG2" s="17"/>
      <c r="AH2" s="17"/>
      <c r="AI2" s="17"/>
      <c r="AJ2" s="17"/>
      <c r="AK2" s="17"/>
      <c r="AL2" s="17"/>
      <c r="AM2" s="18"/>
      <c r="AN2" s="18"/>
      <c r="AO2" s="18"/>
      <c r="AP2" s="18"/>
      <c r="AQ2" s="18"/>
      <c r="AR2" s="18"/>
      <c r="AS2" s="18"/>
      <c r="AT2" s="18"/>
      <c r="AU2" s="18"/>
      <c r="AV2" s="26"/>
      <c r="AW2" s="10"/>
      <c r="AX2" s="10"/>
      <c r="AY2" s="10"/>
      <c r="AZ2" s="10"/>
      <c r="BA2" s="10"/>
      <c r="BB2" s="10"/>
      <c r="BC2" s="10"/>
      <c r="BD2" s="51" t="s">
        <v>3</v>
      </c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26"/>
      <c r="BX2" s="10"/>
      <c r="BY2" s="10"/>
      <c r="BZ2" s="10"/>
      <c r="CA2" s="10"/>
      <c r="CB2" s="10"/>
      <c r="CC2" s="10"/>
      <c r="CD2" s="10"/>
      <c r="CE2" s="51" t="s">
        <v>4</v>
      </c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26"/>
      <c r="CY2" s="10"/>
      <c r="CZ2" s="10"/>
      <c r="DA2" s="10"/>
      <c r="DB2" s="10"/>
      <c r="DC2" s="10"/>
      <c r="DD2" s="10"/>
      <c r="DE2" s="10"/>
      <c r="DF2" s="51" t="s">
        <v>5</v>
      </c>
      <c r="DG2" s="17"/>
      <c r="DH2" s="17"/>
      <c r="DI2" s="17"/>
      <c r="DJ2" s="17"/>
      <c r="DK2" s="17"/>
      <c r="DL2" s="17"/>
      <c r="DM2" s="17"/>
      <c r="DN2" s="17"/>
      <c r="DO2" s="17"/>
      <c r="DP2" s="18"/>
      <c r="DQ2" s="18"/>
      <c r="DR2" s="18"/>
      <c r="DS2" s="18"/>
      <c r="DT2" s="18"/>
      <c r="DU2" s="18"/>
      <c r="DV2" s="18"/>
      <c r="DW2" s="18"/>
      <c r="DX2" s="18"/>
      <c r="DY2" s="26"/>
      <c r="DZ2" s="10"/>
      <c r="EA2" s="10"/>
      <c r="EB2" s="10"/>
      <c r="EC2" s="10"/>
      <c r="ED2" s="10"/>
      <c r="EE2" s="10"/>
      <c r="EF2" s="10"/>
      <c r="EG2" s="51" t="s">
        <v>6</v>
      </c>
      <c r="EH2" s="10"/>
      <c r="EI2" s="19"/>
      <c r="EJ2" s="19"/>
      <c r="EK2" s="19"/>
      <c r="EL2" s="19"/>
      <c r="EM2" s="19"/>
      <c r="EN2" s="19"/>
      <c r="EO2" s="19"/>
      <c r="EP2" s="19"/>
      <c r="EQ2" s="10"/>
      <c r="ER2" s="10"/>
      <c r="ES2" s="10"/>
      <c r="ET2" s="20"/>
      <c r="EU2" s="20"/>
      <c r="EV2" s="21"/>
      <c r="EW2" s="21"/>
      <c r="EX2" s="21"/>
      <c r="EY2" s="21"/>
      <c r="EZ2" s="26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</row>
    <row r="3" spans="1:168" s="63" customFormat="1">
      <c r="B3" s="60" t="s">
        <v>7</v>
      </c>
      <c r="C3" s="61" t="s">
        <v>8</v>
      </c>
      <c r="D3" s="61" t="s">
        <v>9</v>
      </c>
      <c r="E3" s="61" t="s">
        <v>64</v>
      </c>
      <c r="F3" s="61" t="s">
        <v>10</v>
      </c>
      <c r="G3" s="61" t="s">
        <v>11</v>
      </c>
      <c r="H3" s="61" t="s">
        <v>12</v>
      </c>
      <c r="I3" s="61" t="s">
        <v>62</v>
      </c>
      <c r="J3" s="61" t="s">
        <v>13</v>
      </c>
      <c r="K3" s="61" t="s">
        <v>65</v>
      </c>
      <c r="L3" s="61" t="s">
        <v>52</v>
      </c>
      <c r="M3" s="61" t="s">
        <v>59</v>
      </c>
      <c r="N3" s="61" t="s">
        <v>66</v>
      </c>
      <c r="O3" s="61" t="s">
        <v>68</v>
      </c>
      <c r="P3" s="62" t="s">
        <v>107</v>
      </c>
      <c r="Q3" s="62" t="s">
        <v>130</v>
      </c>
      <c r="R3" s="62" t="s">
        <v>131</v>
      </c>
      <c r="S3" s="124" t="s">
        <v>134</v>
      </c>
      <c r="T3" s="62" t="s">
        <v>133</v>
      </c>
      <c r="U3" s="62" t="s">
        <v>135</v>
      </c>
      <c r="V3" s="61" t="s">
        <v>142</v>
      </c>
      <c r="W3" s="61" t="s">
        <v>265</v>
      </c>
      <c r="X3" s="124" t="s">
        <v>266</v>
      </c>
      <c r="Y3" s="129" t="s">
        <v>267</v>
      </c>
      <c r="Z3" s="129" t="s">
        <v>269</v>
      </c>
      <c r="AA3" s="129" t="s">
        <v>271</v>
      </c>
      <c r="AB3" s="129" t="s">
        <v>272</v>
      </c>
      <c r="AC3" s="60" t="s">
        <v>7</v>
      </c>
      <c r="AD3" s="61" t="s">
        <v>8</v>
      </c>
      <c r="AE3" s="61" t="s">
        <v>9</v>
      </c>
      <c r="AF3" s="61" t="s">
        <v>64</v>
      </c>
      <c r="AG3" s="61" t="s">
        <v>10</v>
      </c>
      <c r="AH3" s="61" t="s">
        <v>11</v>
      </c>
      <c r="AI3" s="61" t="s">
        <v>12</v>
      </c>
      <c r="AJ3" s="61" t="s">
        <v>62</v>
      </c>
      <c r="AK3" s="61" t="s">
        <v>13</v>
      </c>
      <c r="AL3" s="61" t="s">
        <v>65</v>
      </c>
      <c r="AM3" s="61" t="s">
        <v>52</v>
      </c>
      <c r="AN3" s="61" t="s">
        <v>59</v>
      </c>
      <c r="AO3" s="61" t="s">
        <v>66</v>
      </c>
      <c r="AP3" s="61" t="s">
        <v>68</v>
      </c>
      <c r="AQ3" s="62" t="s">
        <v>107</v>
      </c>
      <c r="AR3" s="62" t="s">
        <v>130</v>
      </c>
      <c r="AS3" s="62" t="s">
        <v>131</v>
      </c>
      <c r="AT3" s="124" t="s">
        <v>134</v>
      </c>
      <c r="AU3" s="62" t="s">
        <v>133</v>
      </c>
      <c r="AV3" s="62" t="s">
        <v>135</v>
      </c>
      <c r="AW3" s="61" t="s">
        <v>142</v>
      </c>
      <c r="AX3" s="61" t="s">
        <v>265</v>
      </c>
      <c r="AY3" s="124" t="s">
        <v>266</v>
      </c>
      <c r="AZ3" s="129" t="s">
        <v>267</v>
      </c>
      <c r="BA3" s="129" t="s">
        <v>269</v>
      </c>
      <c r="BB3" s="129" t="s">
        <v>271</v>
      </c>
      <c r="BC3" s="129" t="s">
        <v>272</v>
      </c>
      <c r="BD3" s="60" t="s">
        <v>7</v>
      </c>
      <c r="BE3" s="61" t="s">
        <v>8</v>
      </c>
      <c r="BF3" s="61" t="s">
        <v>9</v>
      </c>
      <c r="BG3" s="61" t="s">
        <v>64</v>
      </c>
      <c r="BH3" s="61" t="s">
        <v>10</v>
      </c>
      <c r="BI3" s="61" t="s">
        <v>11</v>
      </c>
      <c r="BJ3" s="61" t="s">
        <v>12</v>
      </c>
      <c r="BK3" s="61" t="s">
        <v>62</v>
      </c>
      <c r="BL3" s="61" t="s">
        <v>13</v>
      </c>
      <c r="BM3" s="61" t="s">
        <v>65</v>
      </c>
      <c r="BN3" s="61" t="s">
        <v>52</v>
      </c>
      <c r="BO3" s="61" t="s">
        <v>59</v>
      </c>
      <c r="BP3" s="61" t="s">
        <v>66</v>
      </c>
      <c r="BQ3" s="61" t="s">
        <v>68</v>
      </c>
      <c r="BR3" s="62" t="s">
        <v>107</v>
      </c>
      <c r="BS3" s="62" t="s">
        <v>130</v>
      </c>
      <c r="BT3" s="62" t="s">
        <v>131</v>
      </c>
      <c r="BU3" s="124" t="s">
        <v>134</v>
      </c>
      <c r="BV3" s="62" t="s">
        <v>133</v>
      </c>
      <c r="BW3" s="62" t="s">
        <v>135</v>
      </c>
      <c r="BX3" s="61" t="s">
        <v>142</v>
      </c>
      <c r="BY3" s="124" t="s">
        <v>265</v>
      </c>
      <c r="BZ3" s="62" t="s">
        <v>266</v>
      </c>
      <c r="CA3" s="129" t="s">
        <v>267</v>
      </c>
      <c r="CB3" s="129" t="s">
        <v>269</v>
      </c>
      <c r="CC3" s="129" t="s">
        <v>271</v>
      </c>
      <c r="CD3" s="129" t="s">
        <v>272</v>
      </c>
      <c r="CE3" s="60" t="s">
        <v>7</v>
      </c>
      <c r="CF3" s="61" t="s">
        <v>8</v>
      </c>
      <c r="CG3" s="61" t="s">
        <v>9</v>
      </c>
      <c r="CH3" s="61" t="s">
        <v>64</v>
      </c>
      <c r="CI3" s="61" t="s">
        <v>10</v>
      </c>
      <c r="CJ3" s="61" t="s">
        <v>11</v>
      </c>
      <c r="CK3" s="61" t="s">
        <v>12</v>
      </c>
      <c r="CL3" s="61" t="s">
        <v>62</v>
      </c>
      <c r="CM3" s="61" t="s">
        <v>13</v>
      </c>
      <c r="CN3" s="61" t="s">
        <v>65</v>
      </c>
      <c r="CO3" s="61" t="s">
        <v>52</v>
      </c>
      <c r="CP3" s="61" t="s">
        <v>59</v>
      </c>
      <c r="CQ3" s="61" t="s">
        <v>66</v>
      </c>
      <c r="CR3" s="61" t="s">
        <v>68</v>
      </c>
      <c r="CS3" s="62" t="s">
        <v>107</v>
      </c>
      <c r="CT3" s="62" t="s">
        <v>130</v>
      </c>
      <c r="CU3" s="62" t="s">
        <v>131</v>
      </c>
      <c r="CV3" s="124" t="s">
        <v>134</v>
      </c>
      <c r="CW3" s="62" t="s">
        <v>133</v>
      </c>
      <c r="CX3" s="62" t="s">
        <v>135</v>
      </c>
      <c r="CY3" s="61" t="s">
        <v>142</v>
      </c>
      <c r="CZ3" s="124" t="s">
        <v>265</v>
      </c>
      <c r="DA3" s="62" t="s">
        <v>266</v>
      </c>
      <c r="DB3" s="129" t="s">
        <v>267</v>
      </c>
      <c r="DC3" s="129" t="s">
        <v>269</v>
      </c>
      <c r="DD3" s="129" t="s">
        <v>271</v>
      </c>
      <c r="DE3" s="129" t="s">
        <v>272</v>
      </c>
      <c r="DF3" s="60" t="s">
        <v>7</v>
      </c>
      <c r="DG3" s="61" t="s">
        <v>8</v>
      </c>
      <c r="DH3" s="61" t="s">
        <v>9</v>
      </c>
      <c r="DI3" s="61" t="s">
        <v>64</v>
      </c>
      <c r="DJ3" s="61" t="s">
        <v>10</v>
      </c>
      <c r="DK3" s="61" t="s">
        <v>11</v>
      </c>
      <c r="DL3" s="61" t="s">
        <v>12</v>
      </c>
      <c r="DM3" s="61" t="s">
        <v>62</v>
      </c>
      <c r="DN3" s="61" t="s">
        <v>13</v>
      </c>
      <c r="DO3" s="61" t="s">
        <v>65</v>
      </c>
      <c r="DP3" s="61" t="s">
        <v>52</v>
      </c>
      <c r="DQ3" s="61" t="s">
        <v>59</v>
      </c>
      <c r="DR3" s="61" t="s">
        <v>66</v>
      </c>
      <c r="DS3" s="61" t="s">
        <v>68</v>
      </c>
      <c r="DT3" s="62" t="s">
        <v>107</v>
      </c>
      <c r="DU3" s="62" t="s">
        <v>130</v>
      </c>
      <c r="DV3" s="62" t="s">
        <v>131</v>
      </c>
      <c r="DW3" s="124" t="s">
        <v>134</v>
      </c>
      <c r="DX3" s="62" t="s">
        <v>133</v>
      </c>
      <c r="DY3" s="62" t="s">
        <v>135</v>
      </c>
      <c r="DZ3" s="61" t="s">
        <v>142</v>
      </c>
      <c r="EA3" s="124" t="s">
        <v>265</v>
      </c>
      <c r="EB3" s="62" t="s">
        <v>266</v>
      </c>
      <c r="EC3" s="129" t="s">
        <v>267</v>
      </c>
      <c r="ED3" s="129" t="s">
        <v>269</v>
      </c>
      <c r="EE3" s="129" t="s">
        <v>271</v>
      </c>
      <c r="EF3" s="129" t="s">
        <v>272</v>
      </c>
      <c r="EG3" s="60" t="s">
        <v>7</v>
      </c>
      <c r="EH3" s="61" t="s">
        <v>8</v>
      </c>
      <c r="EI3" s="61" t="s">
        <v>9</v>
      </c>
      <c r="EJ3" s="61" t="s">
        <v>64</v>
      </c>
      <c r="EK3" s="61" t="s">
        <v>10</v>
      </c>
      <c r="EL3" s="61" t="s">
        <v>11</v>
      </c>
      <c r="EM3" s="61" t="s">
        <v>12</v>
      </c>
      <c r="EN3" s="61" t="s">
        <v>62</v>
      </c>
      <c r="EO3" s="61" t="s">
        <v>13</v>
      </c>
      <c r="EP3" s="61" t="s">
        <v>65</v>
      </c>
      <c r="EQ3" s="61" t="s">
        <v>52</v>
      </c>
      <c r="ER3" s="61" t="s">
        <v>59</v>
      </c>
      <c r="ES3" s="61" t="s">
        <v>66</v>
      </c>
      <c r="ET3" s="61" t="s">
        <v>68</v>
      </c>
      <c r="EU3" s="62" t="s">
        <v>107</v>
      </c>
      <c r="EV3" s="62" t="s">
        <v>130</v>
      </c>
      <c r="EW3" s="62" t="s">
        <v>131</v>
      </c>
      <c r="EX3" s="124" t="s">
        <v>134</v>
      </c>
      <c r="EY3" s="62" t="s">
        <v>133</v>
      </c>
      <c r="EZ3" s="62" t="s">
        <v>135</v>
      </c>
      <c r="FA3" s="61" t="s">
        <v>142</v>
      </c>
      <c r="FB3" s="124" t="s">
        <v>265</v>
      </c>
      <c r="FC3" s="62" t="s">
        <v>266</v>
      </c>
      <c r="FD3" s="129" t="s">
        <v>267</v>
      </c>
      <c r="FE3" s="129" t="s">
        <v>269</v>
      </c>
      <c r="FF3" s="129" t="s">
        <v>271</v>
      </c>
      <c r="FG3" s="129" t="s">
        <v>272</v>
      </c>
      <c r="FH3" s="61"/>
      <c r="FI3" s="61"/>
      <c r="FJ3" s="61"/>
      <c r="FK3" s="61"/>
      <c r="FL3" s="61"/>
    </row>
    <row r="4" spans="1:168">
      <c r="A4" s="36" t="s">
        <v>137</v>
      </c>
      <c r="B4" s="52">
        <v>113211</v>
      </c>
      <c r="C4" s="37">
        <f>9954+34052+18045+6400+6039+37661</f>
        <v>112151</v>
      </c>
      <c r="D4" s="37">
        <f t="shared" ref="D4:E4" si="0">D5+D23+D38+D52+D63</f>
        <v>115135</v>
      </c>
      <c r="E4" s="37">
        <f t="shared" si="0"/>
        <v>117802</v>
      </c>
      <c r="F4" s="37">
        <v>125603</v>
      </c>
      <c r="G4" s="37">
        <v>134407</v>
      </c>
      <c r="H4" s="37">
        <f t="shared" ref="H4:V4" si="1">H5+H23+H38+H52+H63</f>
        <v>158676</v>
      </c>
      <c r="I4" s="37">
        <f t="shared" si="1"/>
        <v>163733</v>
      </c>
      <c r="J4" s="37">
        <f t="shared" si="1"/>
        <v>162485</v>
      </c>
      <c r="K4" s="37">
        <f t="shared" si="1"/>
        <v>159376</v>
      </c>
      <c r="L4" s="37">
        <f t="shared" si="1"/>
        <v>159568</v>
      </c>
      <c r="M4" s="37">
        <f t="shared" si="1"/>
        <v>160084</v>
      </c>
      <c r="N4" s="37">
        <f t="shared" si="1"/>
        <v>162533</v>
      </c>
      <c r="O4" s="37">
        <f t="shared" si="1"/>
        <v>174852</v>
      </c>
      <c r="P4" s="37">
        <f t="shared" si="1"/>
        <v>200094</v>
      </c>
      <c r="Q4" s="37">
        <f t="shared" si="1"/>
        <v>209899</v>
      </c>
      <c r="R4" s="37">
        <f t="shared" si="1"/>
        <v>216722</v>
      </c>
      <c r="S4" s="37">
        <f t="shared" si="1"/>
        <v>221857</v>
      </c>
      <c r="T4" s="37">
        <f t="shared" si="1"/>
        <v>225290</v>
      </c>
      <c r="U4" s="37">
        <f t="shared" si="1"/>
        <v>231657</v>
      </c>
      <c r="V4" s="37">
        <f t="shared" si="1"/>
        <v>234012</v>
      </c>
      <c r="W4" s="37">
        <f t="shared" ref="W4:X4" si="2">W5+W23+W38+W52+W63</f>
        <v>234425</v>
      </c>
      <c r="X4" s="37">
        <f t="shared" si="2"/>
        <v>233992</v>
      </c>
      <c r="Y4" s="37">
        <f t="shared" ref="Y4:Z4" si="3">Y5+Y23+Y38+Y52+Y63</f>
        <v>237553</v>
      </c>
      <c r="Z4" s="37">
        <f t="shared" si="3"/>
        <v>237853</v>
      </c>
      <c r="AA4" s="37">
        <f t="shared" ref="AA4:AB4" si="4">AA5+AA23+AA38+AA52+AA63</f>
        <v>0</v>
      </c>
      <c r="AB4" s="37">
        <f t="shared" si="4"/>
        <v>222800</v>
      </c>
      <c r="AC4" s="52">
        <v>184153</v>
      </c>
      <c r="AD4" s="37">
        <f>2867+14429+1126+39761+12510+11876+91132</f>
        <v>173701</v>
      </c>
      <c r="AE4" s="37">
        <f t="shared" ref="AE4:AF4" si="5">AE5+AE23+AE38+AE52+AE63</f>
        <v>181231</v>
      </c>
      <c r="AF4" s="37">
        <f t="shared" si="5"/>
        <v>187581</v>
      </c>
      <c r="AG4" s="37">
        <v>203964</v>
      </c>
      <c r="AH4" s="37">
        <v>218716</v>
      </c>
      <c r="AI4" s="37">
        <f t="shared" ref="AI4:AW4" si="6">AI5+AI23+AI38+AI52+AI63</f>
        <v>251142</v>
      </c>
      <c r="AJ4" s="37">
        <f t="shared" si="6"/>
        <v>259381</v>
      </c>
      <c r="AK4" s="37">
        <f t="shared" si="6"/>
        <v>263575</v>
      </c>
      <c r="AL4" s="37">
        <f t="shared" si="6"/>
        <v>262871</v>
      </c>
      <c r="AM4" s="37">
        <f t="shared" si="6"/>
        <v>264969</v>
      </c>
      <c r="AN4" s="37">
        <f t="shared" si="6"/>
        <v>266278</v>
      </c>
      <c r="AO4" s="37">
        <f t="shared" si="6"/>
        <v>266902</v>
      </c>
      <c r="AP4" s="37">
        <f t="shared" si="6"/>
        <v>269274</v>
      </c>
      <c r="AQ4" s="37">
        <f t="shared" si="6"/>
        <v>291499</v>
      </c>
      <c r="AR4" s="37">
        <f t="shared" si="6"/>
        <v>299277</v>
      </c>
      <c r="AS4" s="37">
        <f t="shared" si="6"/>
        <v>321604</v>
      </c>
      <c r="AT4" s="37">
        <f t="shared" si="6"/>
        <v>333114</v>
      </c>
      <c r="AU4" s="37">
        <f t="shared" si="6"/>
        <v>345170</v>
      </c>
      <c r="AV4" s="37">
        <f t="shared" si="6"/>
        <v>353037</v>
      </c>
      <c r="AW4" s="37">
        <f t="shared" si="6"/>
        <v>358110</v>
      </c>
      <c r="AX4" s="37">
        <f t="shared" ref="AX4:AY4" si="7">AX5+AX23+AX38+AX52+AX63</f>
        <v>368523</v>
      </c>
      <c r="AY4" s="37">
        <f t="shared" si="7"/>
        <v>376975</v>
      </c>
      <c r="AZ4" s="37">
        <f t="shared" ref="AZ4:BA4" si="8">AZ5+AZ23+AZ38+AZ52+AZ63</f>
        <v>399352</v>
      </c>
      <c r="BA4" s="37">
        <f t="shared" si="8"/>
        <v>412005</v>
      </c>
      <c r="BB4" s="37">
        <f t="shared" ref="BB4:BC4" si="9">BB5+BB23+BB38+BB52+BB63</f>
        <v>0</v>
      </c>
      <c r="BC4" s="37">
        <f t="shared" si="9"/>
        <v>407344</v>
      </c>
      <c r="BD4" s="52">
        <v>222621</v>
      </c>
      <c r="BE4" s="37">
        <f>5763+8719+3625+9325+38801+75945+18767+38416+15066+23150+135+14+147+275</f>
        <v>238148</v>
      </c>
      <c r="BF4" s="37">
        <f t="shared" ref="BF4:BG4" si="10">BF5+BF23+BF38+BF52+BF63</f>
        <v>230021</v>
      </c>
      <c r="BG4" s="37">
        <f t="shared" si="10"/>
        <v>215665</v>
      </c>
      <c r="BH4" s="37">
        <v>208571</v>
      </c>
      <c r="BI4" s="37">
        <v>199062</v>
      </c>
      <c r="BJ4" s="37">
        <f t="shared" ref="BJ4:BX4" si="11">BJ5+BJ23+BJ38+BJ52+BJ63</f>
        <v>198896</v>
      </c>
      <c r="BK4" s="37">
        <f t="shared" si="11"/>
        <v>206617</v>
      </c>
      <c r="BL4" s="37">
        <f t="shared" si="11"/>
        <v>212735</v>
      </c>
      <c r="BM4" s="37">
        <f t="shared" si="11"/>
        <v>219139</v>
      </c>
      <c r="BN4" s="37">
        <f t="shared" si="11"/>
        <v>224138</v>
      </c>
      <c r="BO4" s="37">
        <f t="shared" si="11"/>
        <v>225914</v>
      </c>
      <c r="BP4" s="37">
        <f t="shared" si="11"/>
        <v>228475</v>
      </c>
      <c r="BQ4" s="37">
        <f t="shared" si="11"/>
        <v>234831</v>
      </c>
      <c r="BR4" s="37">
        <f t="shared" si="11"/>
        <v>255842</v>
      </c>
      <c r="BS4" s="37">
        <f t="shared" si="11"/>
        <v>260601</v>
      </c>
      <c r="BT4" s="37">
        <f t="shared" si="11"/>
        <v>261198</v>
      </c>
      <c r="BU4" s="37">
        <f t="shared" si="11"/>
        <v>260503</v>
      </c>
      <c r="BV4" s="37">
        <f t="shared" si="11"/>
        <v>266698</v>
      </c>
      <c r="BW4" s="37">
        <f t="shared" si="11"/>
        <v>269511</v>
      </c>
      <c r="BX4" s="37">
        <f t="shared" si="11"/>
        <v>274784</v>
      </c>
      <c r="BY4" s="37">
        <f t="shared" ref="BY4:BZ4" si="12">BY5+BY23+BY38+BY52+BY63</f>
        <v>288152</v>
      </c>
      <c r="BZ4" s="37">
        <f t="shared" si="12"/>
        <v>300497</v>
      </c>
      <c r="CA4" s="37">
        <f t="shared" ref="CA4:CB4" si="13">CA5+CA23+CA38+CA52+CA63</f>
        <v>323667</v>
      </c>
      <c r="CB4" s="37">
        <f t="shared" si="13"/>
        <v>341315</v>
      </c>
      <c r="CC4" s="37">
        <f t="shared" ref="CC4:CD4" si="14">CC5+CC23+CC38+CC52+CC63</f>
        <v>0</v>
      </c>
      <c r="CD4" s="37">
        <f t="shared" si="14"/>
        <v>375187</v>
      </c>
      <c r="CE4" s="52">
        <v>231837</v>
      </c>
      <c r="CF4" s="37">
        <f>225267+4031+3807+1962</f>
        <v>235067</v>
      </c>
      <c r="CG4" s="37">
        <v>0</v>
      </c>
      <c r="CH4" s="37">
        <v>0</v>
      </c>
      <c r="CI4" s="37">
        <v>252481</v>
      </c>
      <c r="CJ4" s="37">
        <v>251028</v>
      </c>
      <c r="CK4" s="37">
        <f t="shared" ref="CK4:CY4" si="15">CK5+CK23+CK38+CK52+CK63</f>
        <v>261363</v>
      </c>
      <c r="CL4" s="37">
        <f t="shared" si="15"/>
        <v>261070</v>
      </c>
      <c r="CM4" s="37">
        <f t="shared" si="15"/>
        <v>250872</v>
      </c>
      <c r="CN4" s="37">
        <f t="shared" si="15"/>
        <v>238303</v>
      </c>
      <c r="CO4" s="37">
        <f t="shared" si="15"/>
        <v>230766</v>
      </c>
      <c r="CP4" s="37">
        <f t="shared" si="15"/>
        <v>230242</v>
      </c>
      <c r="CQ4" s="37">
        <f t="shared" si="15"/>
        <v>236296</v>
      </c>
      <c r="CR4" s="37">
        <f t="shared" si="15"/>
        <v>260966</v>
      </c>
      <c r="CS4" s="37">
        <f t="shared" si="15"/>
        <v>296953</v>
      </c>
      <c r="CT4" s="37">
        <f t="shared" si="15"/>
        <v>310750</v>
      </c>
      <c r="CU4" s="37">
        <f t="shared" si="15"/>
        <v>313717</v>
      </c>
      <c r="CV4" s="37">
        <f t="shared" si="15"/>
        <v>312345</v>
      </c>
      <c r="CW4" s="37">
        <f t="shared" si="15"/>
        <v>332085</v>
      </c>
      <c r="CX4" s="37">
        <f t="shared" si="15"/>
        <v>339004</v>
      </c>
      <c r="CY4" s="37">
        <f t="shared" si="15"/>
        <v>351818</v>
      </c>
      <c r="CZ4" s="37">
        <f t="shared" ref="CZ4:DA4" si="16">CZ5+CZ23+CZ38+CZ52+CZ63</f>
        <v>359527</v>
      </c>
      <c r="DA4" s="37">
        <f t="shared" si="16"/>
        <v>350678</v>
      </c>
      <c r="DB4" s="37">
        <f t="shared" ref="DB4:DC4" si="17">DB5+DB23+DB38+DB52+DB63</f>
        <v>362374</v>
      </c>
      <c r="DC4" s="37">
        <f t="shared" si="17"/>
        <v>354906</v>
      </c>
      <c r="DD4" s="37">
        <f t="shared" ref="DD4:DE4" si="18">DD5+DD23+DD38+DD52+DD63</f>
        <v>0</v>
      </c>
      <c r="DE4" s="37">
        <f t="shared" si="18"/>
        <v>356178</v>
      </c>
      <c r="DF4" s="52">
        <v>100171</v>
      </c>
      <c r="DG4" s="37">
        <v>88161</v>
      </c>
      <c r="DH4" s="37">
        <f t="shared" ref="DH4:DI4" si="19">DH5+DH23+DH38+DH52+DH63</f>
        <v>87083</v>
      </c>
      <c r="DI4" s="37">
        <f t="shared" si="19"/>
        <v>91013</v>
      </c>
      <c r="DJ4" s="37">
        <v>99642</v>
      </c>
      <c r="DK4" s="37">
        <v>104715</v>
      </c>
      <c r="DL4" s="37">
        <f t="shared" ref="DL4:DZ4" si="20">DL5+DL23+DL38+DL52+DL63</f>
        <v>108006</v>
      </c>
      <c r="DM4" s="37">
        <f t="shared" si="20"/>
        <v>107781</v>
      </c>
      <c r="DN4" s="37">
        <f t="shared" si="20"/>
        <v>107600</v>
      </c>
      <c r="DO4" s="37">
        <f t="shared" si="20"/>
        <v>106067</v>
      </c>
      <c r="DP4" s="37">
        <f t="shared" si="20"/>
        <v>105509</v>
      </c>
      <c r="DQ4" s="37">
        <f t="shared" si="20"/>
        <v>105233</v>
      </c>
      <c r="DR4" s="37">
        <f t="shared" si="20"/>
        <v>105968</v>
      </c>
      <c r="DS4" s="37">
        <f t="shared" si="20"/>
        <v>108168</v>
      </c>
      <c r="DT4" s="37">
        <f t="shared" si="20"/>
        <v>105676</v>
      </c>
      <c r="DU4" s="37">
        <f t="shared" si="20"/>
        <v>106129</v>
      </c>
      <c r="DV4" s="37">
        <f t="shared" si="20"/>
        <v>105423</v>
      </c>
      <c r="DW4" s="37">
        <f t="shared" si="20"/>
        <v>107016</v>
      </c>
      <c r="DX4" s="37">
        <f t="shared" si="20"/>
        <v>105641</v>
      </c>
      <c r="DY4" s="37">
        <f t="shared" si="20"/>
        <v>102569</v>
      </c>
      <c r="DZ4" s="37">
        <f t="shared" si="20"/>
        <v>101708</v>
      </c>
      <c r="EA4" s="37">
        <f t="shared" ref="EA4:EB4" si="21">EA5+EA23+EA38+EA52+EA63</f>
        <v>101265</v>
      </c>
      <c r="EB4" s="37">
        <f t="shared" si="21"/>
        <v>102936</v>
      </c>
      <c r="EC4" s="37">
        <f t="shared" ref="EC4:ED4" si="22">EC5+EC23+EC38+EC52+EC63</f>
        <v>104750</v>
      </c>
      <c r="ED4" s="37">
        <f t="shared" si="22"/>
        <v>103445</v>
      </c>
      <c r="EE4" s="37">
        <f t="shared" ref="EE4:EF4" si="23">EE5+EE23+EE38+EE52+EE63</f>
        <v>0</v>
      </c>
      <c r="EF4" s="37">
        <f t="shared" si="23"/>
        <v>90353</v>
      </c>
      <c r="EG4" s="52">
        <v>65670</v>
      </c>
      <c r="EH4" s="37">
        <f>14203+50310</f>
        <v>64513</v>
      </c>
      <c r="EI4" s="37">
        <f t="shared" ref="EI4:EJ4" si="24">EI5+EI23+EI38+EI52+EI63</f>
        <v>63213</v>
      </c>
      <c r="EJ4" s="37">
        <f t="shared" si="24"/>
        <v>60095</v>
      </c>
      <c r="EK4" s="37">
        <v>60114</v>
      </c>
      <c r="EL4" s="37">
        <v>58816</v>
      </c>
      <c r="EM4" s="37">
        <f t="shared" ref="EM4:FA4" si="25">EM5+EM23+EM38+EM52+EM63</f>
        <v>61720</v>
      </c>
      <c r="EN4" s="37">
        <f t="shared" si="25"/>
        <v>67089</v>
      </c>
      <c r="EO4" s="37">
        <f t="shared" si="25"/>
        <v>74421</v>
      </c>
      <c r="EP4" s="37">
        <f t="shared" si="25"/>
        <v>79855</v>
      </c>
      <c r="EQ4" s="37">
        <f t="shared" si="25"/>
        <v>84036</v>
      </c>
      <c r="ER4" s="37">
        <f t="shared" si="25"/>
        <v>85631</v>
      </c>
      <c r="ES4" s="37">
        <f t="shared" si="25"/>
        <v>84379</v>
      </c>
      <c r="ET4" s="37">
        <f t="shared" si="25"/>
        <v>71874</v>
      </c>
      <c r="EU4" s="37">
        <f t="shared" si="25"/>
        <v>71211</v>
      </c>
      <c r="EV4" s="37">
        <f t="shared" si="25"/>
        <v>73898</v>
      </c>
      <c r="EW4" s="37">
        <f t="shared" si="25"/>
        <v>80363</v>
      </c>
      <c r="EX4" s="37">
        <f t="shared" si="25"/>
        <v>89825</v>
      </c>
      <c r="EY4" s="37">
        <f t="shared" si="25"/>
        <v>101810</v>
      </c>
      <c r="EZ4" s="37">
        <f t="shared" si="25"/>
        <v>111478</v>
      </c>
      <c r="FA4" s="37">
        <f t="shared" si="25"/>
        <v>120488</v>
      </c>
      <c r="FB4" s="37">
        <f t="shared" ref="FB4:FC4" si="26">FB5+FB23+FB38+FB52+FB63</f>
        <v>129451</v>
      </c>
      <c r="FC4" s="37">
        <f t="shared" si="26"/>
        <v>138033</v>
      </c>
      <c r="FD4" s="37">
        <f t="shared" ref="FD4:FE4" si="27">FD5+FD23+FD38+FD52+FD63</f>
        <v>160803</v>
      </c>
      <c r="FE4" s="37">
        <f t="shared" si="27"/>
        <v>176958</v>
      </c>
      <c r="FF4" s="37">
        <f t="shared" ref="FF4:FG4" si="28">FF5+FF23+FF38+FF52+FF63</f>
        <v>0</v>
      </c>
      <c r="FG4" s="37">
        <f t="shared" si="28"/>
        <v>208289</v>
      </c>
      <c r="FH4" s="22"/>
      <c r="FI4" s="22"/>
      <c r="FJ4" s="22"/>
      <c r="FK4" s="22"/>
      <c r="FL4" s="22"/>
    </row>
    <row r="5" spans="1:168">
      <c r="A5" s="38" t="s">
        <v>54</v>
      </c>
      <c r="B5" s="53">
        <f>SUM(B7:B22)</f>
        <v>25416</v>
      </c>
      <c r="C5" s="39">
        <f>SUM(C7:C22)</f>
        <v>26045</v>
      </c>
      <c r="D5" s="39">
        <f t="shared" ref="D5:E5" si="29">SUM(D7:D22)</f>
        <v>27454</v>
      </c>
      <c r="E5" s="39">
        <f t="shared" si="29"/>
        <v>28229</v>
      </c>
      <c r="F5" s="39">
        <f>SUM(F7:F22)</f>
        <v>30163</v>
      </c>
      <c r="G5" s="39">
        <f>SUM(G7:G22)</f>
        <v>32281</v>
      </c>
      <c r="H5" s="39">
        <f t="shared" ref="H5:V5" si="30">SUM(H7:H22)</f>
        <v>38888</v>
      </c>
      <c r="I5" s="39">
        <f t="shared" si="30"/>
        <v>41440</v>
      </c>
      <c r="J5" s="39">
        <f t="shared" si="30"/>
        <v>42097</v>
      </c>
      <c r="K5" s="39">
        <f t="shared" si="30"/>
        <v>41820</v>
      </c>
      <c r="L5" s="39">
        <f t="shared" si="30"/>
        <v>41809</v>
      </c>
      <c r="M5" s="39">
        <f t="shared" si="30"/>
        <v>42802</v>
      </c>
      <c r="N5" s="39">
        <f t="shared" si="30"/>
        <v>44522</v>
      </c>
      <c r="O5" s="39">
        <f t="shared" si="30"/>
        <v>47721</v>
      </c>
      <c r="P5" s="39">
        <f t="shared" si="30"/>
        <v>54788</v>
      </c>
      <c r="Q5" s="39">
        <f t="shared" si="30"/>
        <v>57393</v>
      </c>
      <c r="R5" s="39">
        <f t="shared" si="30"/>
        <v>60132</v>
      </c>
      <c r="S5" s="39">
        <f t="shared" si="30"/>
        <v>61704</v>
      </c>
      <c r="T5" s="39">
        <f t="shared" si="30"/>
        <v>63824</v>
      </c>
      <c r="U5" s="39">
        <f t="shared" si="30"/>
        <v>66537</v>
      </c>
      <c r="V5" s="39">
        <f t="shared" si="30"/>
        <v>69072</v>
      </c>
      <c r="W5" s="39">
        <f t="shared" ref="W5:X5" si="31">SUM(W7:W22)</f>
        <v>67919</v>
      </c>
      <c r="X5" s="39">
        <f t="shared" si="31"/>
        <v>69555</v>
      </c>
      <c r="Y5" s="39">
        <f t="shared" ref="Y5:Z5" si="32">SUM(Y7:Y22)</f>
        <v>70854</v>
      </c>
      <c r="Z5" s="39">
        <f t="shared" si="32"/>
        <v>71949</v>
      </c>
      <c r="AA5" s="39">
        <f t="shared" ref="AA5:AB5" si="33">SUM(AA7:AA22)</f>
        <v>0</v>
      </c>
      <c r="AB5" s="39">
        <f t="shared" si="33"/>
        <v>69850</v>
      </c>
      <c r="AC5" s="53">
        <f>SUM(AC7:AC22)</f>
        <v>46307</v>
      </c>
      <c r="AD5" s="39">
        <f>SUM(AD7:AD22)</f>
        <v>44111</v>
      </c>
      <c r="AE5" s="39">
        <f t="shared" ref="AE5:AF5" si="34">SUM(AE7:AE22)</f>
        <v>48173</v>
      </c>
      <c r="AF5" s="39">
        <f t="shared" si="34"/>
        <v>50699</v>
      </c>
      <c r="AG5" s="39">
        <f>SUM(AG7:AG22)</f>
        <v>54584</v>
      </c>
      <c r="AH5" s="39">
        <f>SUM(AH7:AH22)</f>
        <v>59384</v>
      </c>
      <c r="AI5" s="39">
        <f t="shared" ref="AI5:AW5" si="35">SUM(AI7:AI22)</f>
        <v>71217</v>
      </c>
      <c r="AJ5" s="39">
        <f t="shared" si="35"/>
        <v>75071</v>
      </c>
      <c r="AK5" s="39">
        <f t="shared" si="35"/>
        <v>77684</v>
      </c>
      <c r="AL5" s="39">
        <f t="shared" si="35"/>
        <v>77943</v>
      </c>
      <c r="AM5" s="39">
        <f t="shared" si="35"/>
        <v>79298</v>
      </c>
      <c r="AN5" s="39">
        <f t="shared" si="35"/>
        <v>79920</v>
      </c>
      <c r="AO5" s="39">
        <f t="shared" si="35"/>
        <v>79871</v>
      </c>
      <c r="AP5" s="39">
        <f t="shared" si="35"/>
        <v>80143</v>
      </c>
      <c r="AQ5" s="39">
        <f t="shared" si="35"/>
        <v>86498</v>
      </c>
      <c r="AR5" s="39">
        <f t="shared" si="35"/>
        <v>90535</v>
      </c>
      <c r="AS5" s="39">
        <f t="shared" si="35"/>
        <v>97197</v>
      </c>
      <c r="AT5" s="39">
        <f t="shared" si="35"/>
        <v>101026</v>
      </c>
      <c r="AU5" s="39">
        <f t="shared" si="35"/>
        <v>104492</v>
      </c>
      <c r="AV5" s="39">
        <f t="shared" si="35"/>
        <v>107995</v>
      </c>
      <c r="AW5" s="39">
        <f t="shared" si="35"/>
        <v>109201</v>
      </c>
      <c r="AX5" s="39">
        <f t="shared" ref="AX5:AY5" si="36">SUM(AX7:AX22)</f>
        <v>112024</v>
      </c>
      <c r="AY5" s="39">
        <f t="shared" si="36"/>
        <v>115688</v>
      </c>
      <c r="AZ5" s="39">
        <f t="shared" ref="AZ5:BA5" si="37">SUM(AZ7:AZ22)</f>
        <v>123616</v>
      </c>
      <c r="BA5" s="39">
        <f t="shared" si="37"/>
        <v>128648</v>
      </c>
      <c r="BB5" s="39">
        <f t="shared" ref="BB5:BC5" si="38">SUM(BB7:BB22)</f>
        <v>0</v>
      </c>
      <c r="BC5" s="39">
        <f t="shared" si="38"/>
        <v>128881</v>
      </c>
      <c r="BD5" s="53">
        <f>SUM(BD7:BD22)</f>
        <v>61430</v>
      </c>
      <c r="BE5" s="39">
        <f>SUM(BE7:BE22)</f>
        <v>66706</v>
      </c>
      <c r="BF5" s="39">
        <f t="shared" ref="BF5:BG5" si="39">SUM(BF7:BF22)</f>
        <v>64848</v>
      </c>
      <c r="BG5" s="39">
        <f t="shared" si="39"/>
        <v>61033</v>
      </c>
      <c r="BH5" s="39">
        <f>SUM(BH7:BH22)</f>
        <v>57578</v>
      </c>
      <c r="BI5" s="39">
        <f>SUM(BI7:BI22)</f>
        <v>56077</v>
      </c>
      <c r="BJ5" s="39">
        <f t="shared" ref="BJ5:BX5" si="40">SUM(BJ7:BJ22)</f>
        <v>57934</v>
      </c>
      <c r="BK5" s="39">
        <f t="shared" si="40"/>
        <v>61094</v>
      </c>
      <c r="BL5" s="39">
        <f t="shared" si="40"/>
        <v>64398</v>
      </c>
      <c r="BM5" s="39">
        <f t="shared" si="40"/>
        <v>67118</v>
      </c>
      <c r="BN5" s="39">
        <f t="shared" si="40"/>
        <v>69273</v>
      </c>
      <c r="BO5" s="39">
        <f t="shared" si="40"/>
        <v>70290</v>
      </c>
      <c r="BP5" s="39">
        <f t="shared" si="40"/>
        <v>71316</v>
      </c>
      <c r="BQ5" s="39">
        <f t="shared" si="40"/>
        <v>73394</v>
      </c>
      <c r="BR5" s="39">
        <f t="shared" si="40"/>
        <v>77382</v>
      </c>
      <c r="BS5" s="39">
        <f t="shared" si="40"/>
        <v>80553</v>
      </c>
      <c r="BT5" s="39">
        <f t="shared" si="40"/>
        <v>80697</v>
      </c>
      <c r="BU5" s="39">
        <f t="shared" si="40"/>
        <v>81215</v>
      </c>
      <c r="BV5" s="39">
        <f t="shared" si="40"/>
        <v>82888</v>
      </c>
      <c r="BW5" s="39">
        <f t="shared" si="40"/>
        <v>84027</v>
      </c>
      <c r="BX5" s="39">
        <f t="shared" si="40"/>
        <v>86556</v>
      </c>
      <c r="BY5" s="39">
        <f t="shared" ref="BY5:BZ5" si="41">SUM(BY7:BY22)</f>
        <v>90428</v>
      </c>
      <c r="BZ5" s="39">
        <f t="shared" si="41"/>
        <v>97271</v>
      </c>
      <c r="CA5" s="39">
        <f t="shared" ref="CA5:CB5" si="42">SUM(CA7:CA22)</f>
        <v>104392</v>
      </c>
      <c r="CB5" s="39">
        <f t="shared" si="42"/>
        <v>110513</v>
      </c>
      <c r="CC5" s="39">
        <f t="shared" ref="CC5:CD5" si="43">SUM(CC7:CC22)</f>
        <v>0</v>
      </c>
      <c r="CD5" s="39">
        <f t="shared" si="43"/>
        <v>121928</v>
      </c>
      <c r="CE5" s="53">
        <f>SUM(CE7:CE22)</f>
        <v>72936</v>
      </c>
      <c r="CF5" s="39">
        <f>SUM(CF7:CF22)</f>
        <v>75124</v>
      </c>
      <c r="CG5" s="39">
        <v>0</v>
      </c>
      <c r="CH5" s="39">
        <v>0</v>
      </c>
      <c r="CI5" s="39">
        <f>SUM(CI7:CI22)</f>
        <v>80543</v>
      </c>
      <c r="CJ5" s="39">
        <f>SUM(CJ7:CJ22)</f>
        <v>80847</v>
      </c>
      <c r="CK5" s="39">
        <f t="shared" ref="CK5:CY5" si="44">SUM(CK7:CK22)</f>
        <v>85734</v>
      </c>
      <c r="CL5" s="39">
        <f t="shared" si="44"/>
        <v>86564</v>
      </c>
      <c r="CM5" s="39">
        <f t="shared" si="44"/>
        <v>82810</v>
      </c>
      <c r="CN5" s="39">
        <f t="shared" si="44"/>
        <v>78302</v>
      </c>
      <c r="CO5" s="39">
        <f t="shared" si="44"/>
        <v>76067</v>
      </c>
      <c r="CP5" s="39">
        <f t="shared" si="44"/>
        <v>77108</v>
      </c>
      <c r="CQ5" s="39">
        <f t="shared" si="44"/>
        <v>78532</v>
      </c>
      <c r="CR5" s="39">
        <f t="shared" si="44"/>
        <v>89526</v>
      </c>
      <c r="CS5" s="39">
        <f t="shared" si="44"/>
        <v>103446</v>
      </c>
      <c r="CT5" s="39">
        <f t="shared" si="44"/>
        <v>108207</v>
      </c>
      <c r="CU5" s="39">
        <f t="shared" si="44"/>
        <v>107764</v>
      </c>
      <c r="CV5" s="39">
        <f t="shared" si="44"/>
        <v>108303</v>
      </c>
      <c r="CW5" s="39">
        <f t="shared" si="44"/>
        <v>110637</v>
      </c>
      <c r="CX5" s="39">
        <f t="shared" si="44"/>
        <v>113206</v>
      </c>
      <c r="CY5" s="39">
        <f t="shared" si="44"/>
        <v>117142</v>
      </c>
      <c r="CZ5" s="39">
        <f t="shared" ref="CZ5:DA5" si="45">SUM(CZ7:CZ22)</f>
        <v>119940</v>
      </c>
      <c r="DA5" s="39">
        <f t="shared" si="45"/>
        <v>122464</v>
      </c>
      <c r="DB5" s="39">
        <f t="shared" ref="DB5:DC5" si="46">SUM(DB7:DB22)</f>
        <v>120703</v>
      </c>
      <c r="DC5" s="39">
        <f t="shared" si="46"/>
        <v>119696</v>
      </c>
      <c r="DD5" s="39">
        <f t="shared" ref="DD5:DE5" si="47">SUM(DD7:DD22)</f>
        <v>0</v>
      </c>
      <c r="DE5" s="39">
        <f t="shared" si="47"/>
        <v>121897</v>
      </c>
      <c r="DF5" s="53">
        <f>SUM(DF7:DF22)</f>
        <v>36276</v>
      </c>
      <c r="DG5" s="39">
        <f>SUM(DG7:DG22)</f>
        <v>33613</v>
      </c>
      <c r="DH5" s="39">
        <f t="shared" ref="DH5:DI5" si="48">SUM(DH7:DH22)</f>
        <v>32886</v>
      </c>
      <c r="DI5" s="39">
        <f t="shared" si="48"/>
        <v>33219</v>
      </c>
      <c r="DJ5" s="39">
        <f>SUM(DJ7:DJ22)</f>
        <v>35768</v>
      </c>
      <c r="DK5" s="39">
        <f>SUM(DK7:DK22)</f>
        <v>39321</v>
      </c>
      <c r="DL5" s="39">
        <f t="shared" ref="DL5:DZ5" si="49">SUM(DL7:DL22)</f>
        <v>38555</v>
      </c>
      <c r="DM5" s="39">
        <f t="shared" si="49"/>
        <v>37612</v>
      </c>
      <c r="DN5" s="39">
        <f t="shared" si="49"/>
        <v>37748</v>
      </c>
      <c r="DO5" s="39">
        <f t="shared" si="49"/>
        <v>36902</v>
      </c>
      <c r="DP5" s="39">
        <f t="shared" si="49"/>
        <v>36711</v>
      </c>
      <c r="DQ5" s="39">
        <f t="shared" si="49"/>
        <v>36647</v>
      </c>
      <c r="DR5" s="39">
        <f t="shared" si="49"/>
        <v>36919</v>
      </c>
      <c r="DS5" s="39">
        <f t="shared" si="49"/>
        <v>34761</v>
      </c>
      <c r="DT5" s="39">
        <f t="shared" si="49"/>
        <v>32100</v>
      </c>
      <c r="DU5" s="39">
        <f t="shared" si="49"/>
        <v>32237</v>
      </c>
      <c r="DV5" s="39">
        <f t="shared" si="49"/>
        <v>32456</v>
      </c>
      <c r="DW5" s="39">
        <f t="shared" si="49"/>
        <v>33536</v>
      </c>
      <c r="DX5" s="39">
        <f t="shared" si="49"/>
        <v>33418</v>
      </c>
      <c r="DY5" s="39">
        <f t="shared" si="49"/>
        <v>33474</v>
      </c>
      <c r="DZ5" s="39">
        <f t="shared" si="49"/>
        <v>34398</v>
      </c>
      <c r="EA5" s="39">
        <f t="shared" ref="EA5:EB5" si="50">SUM(EA7:EA22)</f>
        <v>34443</v>
      </c>
      <c r="EB5" s="39">
        <f t="shared" si="50"/>
        <v>35520</v>
      </c>
      <c r="EC5" s="39">
        <f t="shared" ref="EC5:ED5" si="51">SUM(EC7:EC22)</f>
        <v>36051</v>
      </c>
      <c r="ED5" s="39">
        <f t="shared" si="51"/>
        <v>35780</v>
      </c>
      <c r="EE5" s="39">
        <f t="shared" ref="EE5:EF5" si="52">SUM(EE7:EE22)</f>
        <v>0</v>
      </c>
      <c r="EF5" s="39">
        <f t="shared" si="52"/>
        <v>31454</v>
      </c>
      <c r="EG5" s="53">
        <f>SUM(EG7:EG22)</f>
        <v>17580</v>
      </c>
      <c r="EH5" s="39">
        <f>SUM(EH7:EH22)</f>
        <v>18177</v>
      </c>
      <c r="EI5" s="39">
        <f t="shared" ref="EI5:EJ5" si="53">SUM(EI7:EI22)</f>
        <v>17616</v>
      </c>
      <c r="EJ5" s="39">
        <f t="shared" si="53"/>
        <v>17009</v>
      </c>
      <c r="EK5" s="39">
        <f>SUM(EK7:EK22)</f>
        <v>16801</v>
      </c>
      <c r="EL5" s="39">
        <f>SUM(EL7:EL22)</f>
        <v>16863</v>
      </c>
      <c r="EM5" s="39">
        <f t="shared" ref="EM5:FA5" si="54">SUM(EM7:EM22)</f>
        <v>19498</v>
      </c>
      <c r="EN5" s="39">
        <f t="shared" si="54"/>
        <v>22053</v>
      </c>
      <c r="EO5" s="39">
        <f t="shared" si="54"/>
        <v>24762</v>
      </c>
      <c r="EP5" s="39">
        <f t="shared" si="54"/>
        <v>26178</v>
      </c>
      <c r="EQ5" s="39">
        <f t="shared" si="54"/>
        <v>27536</v>
      </c>
      <c r="ER5" s="39">
        <f t="shared" si="54"/>
        <v>28474</v>
      </c>
      <c r="ES5" s="39">
        <f t="shared" si="54"/>
        <v>28216</v>
      </c>
      <c r="ET5" s="39">
        <f t="shared" si="54"/>
        <v>24743</v>
      </c>
      <c r="EU5" s="39">
        <f t="shared" si="54"/>
        <v>24581</v>
      </c>
      <c r="EV5" s="39">
        <f t="shared" si="54"/>
        <v>26091</v>
      </c>
      <c r="EW5" s="39">
        <f t="shared" si="54"/>
        <v>28648</v>
      </c>
      <c r="EX5" s="39">
        <f t="shared" si="54"/>
        <v>31840</v>
      </c>
      <c r="EY5" s="39">
        <f t="shared" si="54"/>
        <v>34563</v>
      </c>
      <c r="EZ5" s="39">
        <f t="shared" si="54"/>
        <v>37317</v>
      </c>
      <c r="FA5" s="39">
        <f t="shared" si="54"/>
        <v>40335</v>
      </c>
      <c r="FB5" s="39">
        <f t="shared" ref="FB5:FC5" si="55">SUM(FB7:FB22)</f>
        <v>43423</v>
      </c>
      <c r="FC5" s="39">
        <f t="shared" si="55"/>
        <v>46242</v>
      </c>
      <c r="FD5" s="39">
        <f t="shared" ref="FD5:FE5" si="56">SUM(FD7:FD22)</f>
        <v>51138</v>
      </c>
      <c r="FE5" s="39">
        <f t="shared" si="56"/>
        <v>56182</v>
      </c>
      <c r="FF5" s="39">
        <f t="shared" ref="FF5:FG5" si="57">SUM(FF7:FF22)</f>
        <v>0</v>
      </c>
      <c r="FG5" s="39">
        <f t="shared" si="57"/>
        <v>66457</v>
      </c>
      <c r="FH5" s="22"/>
      <c r="FI5" s="22"/>
      <c r="FJ5" s="22"/>
      <c r="FK5" s="22"/>
      <c r="FL5" s="22"/>
    </row>
    <row r="6" spans="1:168">
      <c r="A6" s="40" t="s">
        <v>138</v>
      </c>
      <c r="B6" s="54">
        <f t="shared" ref="B6:E6" si="58">(B5/B4)*100</f>
        <v>22.450115271484218</v>
      </c>
      <c r="C6" s="41">
        <f t="shared" si="58"/>
        <v>23.223154497061994</v>
      </c>
      <c r="D6" s="41">
        <f t="shared" si="58"/>
        <v>23.845051461328008</v>
      </c>
      <c r="E6" s="41">
        <f t="shared" si="58"/>
        <v>23.963090609667066</v>
      </c>
      <c r="F6" s="41">
        <f t="shared" ref="F6:V6" si="59">(F5/F4)*100</f>
        <v>24.014553792504955</v>
      </c>
      <c r="G6" s="41">
        <f t="shared" si="59"/>
        <v>24.017350286815422</v>
      </c>
      <c r="H6" s="41">
        <f t="shared" si="59"/>
        <v>24.507802062063575</v>
      </c>
      <c r="I6" s="41">
        <f t="shared" si="59"/>
        <v>25.309497779922189</v>
      </c>
      <c r="J6" s="41">
        <f t="shared" si="59"/>
        <v>25.908237683478475</v>
      </c>
      <c r="K6" s="41">
        <f t="shared" si="59"/>
        <v>26.239835357895792</v>
      </c>
      <c r="L6" s="41">
        <f t="shared" si="59"/>
        <v>26.20136869547779</v>
      </c>
      <c r="M6" s="41">
        <f t="shared" si="59"/>
        <v>26.737212963194324</v>
      </c>
      <c r="N6" s="41">
        <f t="shared" si="59"/>
        <v>27.39259104304972</v>
      </c>
      <c r="O6" s="41">
        <f t="shared" si="59"/>
        <v>27.292224281106307</v>
      </c>
      <c r="P6" s="41">
        <f t="shared" si="59"/>
        <v>27.381130868491809</v>
      </c>
      <c r="Q6" s="41">
        <f t="shared" si="59"/>
        <v>27.343150753457618</v>
      </c>
      <c r="R6" s="41">
        <f t="shared" si="59"/>
        <v>27.746144830704772</v>
      </c>
      <c r="S6" s="41">
        <f t="shared" si="59"/>
        <v>27.812509859954837</v>
      </c>
      <c r="T6" s="41">
        <f t="shared" si="59"/>
        <v>28.3297083758711</v>
      </c>
      <c r="U6" s="41">
        <f t="shared" si="59"/>
        <v>28.722205674769164</v>
      </c>
      <c r="V6" s="41">
        <f t="shared" si="59"/>
        <v>29.516435054612582</v>
      </c>
      <c r="W6" s="41">
        <f t="shared" ref="W6:X6" si="60">(W5/W4)*100</f>
        <v>28.9725925135971</v>
      </c>
      <c r="X6" s="41">
        <f t="shared" si="60"/>
        <v>29.72537522650347</v>
      </c>
      <c r="Y6" s="41">
        <f t="shared" ref="Y6:Z6" si="61">(Y5/Y4)*100</f>
        <v>29.826607115043803</v>
      </c>
      <c r="Z6" s="41">
        <f t="shared" si="61"/>
        <v>30.249355694483565</v>
      </c>
      <c r="AA6" s="41" t="e">
        <f t="shared" ref="AA6:AB6" si="62">(AA5/AA4)*100</f>
        <v>#DIV/0!</v>
      </c>
      <c r="AB6" s="41">
        <f t="shared" si="62"/>
        <v>31.350987432675044</v>
      </c>
      <c r="AC6" s="54">
        <f t="shared" ref="AC6:AF6" si="63">(AC5/AC4)*100</f>
        <v>25.145938431630221</v>
      </c>
      <c r="AD6" s="41">
        <f t="shared" si="63"/>
        <v>25.394787594774932</v>
      </c>
      <c r="AE6" s="41">
        <f t="shared" si="63"/>
        <v>26.580993317920221</v>
      </c>
      <c r="AF6" s="41">
        <f t="shared" si="63"/>
        <v>27.027790661101069</v>
      </c>
      <c r="AG6" s="41">
        <f t="shared" ref="AG6:AW6" si="64">(AG5/AG4)*100</f>
        <v>26.76158537781177</v>
      </c>
      <c r="AH6" s="41">
        <f t="shared" si="64"/>
        <v>27.151191499478777</v>
      </c>
      <c r="AI6" s="41">
        <f t="shared" si="64"/>
        <v>28.357264017965932</v>
      </c>
      <c r="AJ6" s="41">
        <f t="shared" si="64"/>
        <v>28.942366634410384</v>
      </c>
      <c r="AK6" s="41">
        <f t="shared" si="64"/>
        <v>29.473204970122357</v>
      </c>
      <c r="AL6" s="41">
        <f t="shared" si="64"/>
        <v>29.650665155152144</v>
      </c>
      <c r="AM6" s="41">
        <f t="shared" si="64"/>
        <v>29.927274511357933</v>
      </c>
      <c r="AN6" s="41">
        <f t="shared" si="64"/>
        <v>30.013745033386158</v>
      </c>
      <c r="AO6" s="41">
        <f t="shared" si="64"/>
        <v>29.925215996882752</v>
      </c>
      <c r="AP6" s="41">
        <f t="shared" si="64"/>
        <v>29.762620973432263</v>
      </c>
      <c r="AQ6" s="41">
        <f t="shared" si="64"/>
        <v>29.673515175009175</v>
      </c>
      <c r="AR6" s="41">
        <f t="shared" si="64"/>
        <v>30.251238818886851</v>
      </c>
      <c r="AS6" s="41">
        <f t="shared" si="64"/>
        <v>30.222571858558972</v>
      </c>
      <c r="AT6" s="41">
        <f t="shared" si="64"/>
        <v>30.327755663226402</v>
      </c>
      <c r="AU6" s="41">
        <f t="shared" si="64"/>
        <v>30.272619289045977</v>
      </c>
      <c r="AV6" s="41">
        <f t="shared" si="64"/>
        <v>30.590278072836558</v>
      </c>
      <c r="AW6" s="41">
        <f t="shared" si="64"/>
        <v>30.493703052134819</v>
      </c>
      <c r="AX6" s="41">
        <f t="shared" ref="AX6:AY6" si="65">(AX5/AX4)*100</f>
        <v>30.398102696439572</v>
      </c>
      <c r="AY6" s="41">
        <f t="shared" si="65"/>
        <v>30.688507195437364</v>
      </c>
      <c r="AZ6" s="41">
        <f t="shared" ref="AZ6:BA6" si="66">(AZ5/AZ4)*100</f>
        <v>30.954145716060015</v>
      </c>
      <c r="BA6" s="41">
        <f t="shared" si="66"/>
        <v>31.224863775925048</v>
      </c>
      <c r="BB6" s="41" t="e">
        <f t="shared" ref="BB6:BC6" si="67">(BB5/BB4)*100</f>
        <v>#DIV/0!</v>
      </c>
      <c r="BC6" s="41">
        <f t="shared" si="67"/>
        <v>31.639351506343534</v>
      </c>
      <c r="BD6" s="54">
        <f t="shared" ref="BD6:BG6" si="68">(BD5/BD4)*100</f>
        <v>27.59398259822748</v>
      </c>
      <c r="BE6" s="41">
        <f t="shared" si="68"/>
        <v>28.010312914658115</v>
      </c>
      <c r="BF6" s="41">
        <f t="shared" si="68"/>
        <v>28.19220853748136</v>
      </c>
      <c r="BG6" s="41">
        <f t="shared" si="68"/>
        <v>28.29990958199059</v>
      </c>
      <c r="BH6" s="41">
        <f t="shared" ref="BH6:BX6" si="69">(BH5/BH4)*100</f>
        <v>27.605947135507812</v>
      </c>
      <c r="BI6" s="41">
        <f t="shared" si="69"/>
        <v>28.170620208779173</v>
      </c>
      <c r="BJ6" s="41">
        <f t="shared" si="69"/>
        <v>29.127785375271497</v>
      </c>
      <c r="BK6" s="41">
        <f t="shared" si="69"/>
        <v>29.568718934066414</v>
      </c>
      <c r="BL6" s="41">
        <f t="shared" si="69"/>
        <v>30.271464498084473</v>
      </c>
      <c r="BM6" s="41">
        <f t="shared" si="69"/>
        <v>30.628048863963052</v>
      </c>
      <c r="BN6" s="41">
        <f t="shared" si="69"/>
        <v>30.906405874952036</v>
      </c>
      <c r="BO6" s="41">
        <f t="shared" si="69"/>
        <v>31.113609603654492</v>
      </c>
      <c r="BP6" s="41">
        <f t="shared" si="69"/>
        <v>31.213918371813108</v>
      </c>
      <c r="BQ6" s="41">
        <f t="shared" si="69"/>
        <v>31.253965617827291</v>
      </c>
      <c r="BR6" s="41">
        <f t="shared" si="69"/>
        <v>30.246011210043701</v>
      </c>
      <c r="BS6" s="41">
        <f t="shared" si="69"/>
        <v>30.910472331265037</v>
      </c>
      <c r="BT6" s="41">
        <f t="shared" si="69"/>
        <v>30.894953253853398</v>
      </c>
      <c r="BU6" s="41">
        <f t="shared" si="69"/>
        <v>31.176224458067665</v>
      </c>
      <c r="BV6" s="41">
        <f t="shared" si="69"/>
        <v>31.079348176589249</v>
      </c>
      <c r="BW6" s="41">
        <f t="shared" si="69"/>
        <v>31.177577167536764</v>
      </c>
      <c r="BX6" s="41">
        <f t="shared" si="69"/>
        <v>31.499650634680332</v>
      </c>
      <c r="BY6" s="41">
        <f t="shared" ref="BY6:BZ6" si="70">(BY5/BY4)*100</f>
        <v>31.382048363363779</v>
      </c>
      <c r="BZ6" s="41">
        <f t="shared" si="70"/>
        <v>32.37004029990316</v>
      </c>
      <c r="CA6" s="41">
        <f t="shared" ref="CA6:CB6" si="71">(CA5/CA4)*100</f>
        <v>32.252901902263744</v>
      </c>
      <c r="CB6" s="41">
        <f t="shared" si="71"/>
        <v>32.378594553418395</v>
      </c>
      <c r="CC6" s="41" t="e">
        <f t="shared" ref="CC6:CD6" si="72">(CC5/CC4)*100</f>
        <v>#DIV/0!</v>
      </c>
      <c r="CD6" s="41">
        <f t="shared" si="72"/>
        <v>32.497927700053573</v>
      </c>
      <c r="CE6" s="54">
        <f t="shared" ref="CE6:CF6" si="73">(CE5/CE4)*100</f>
        <v>31.460034420735255</v>
      </c>
      <c r="CF6" s="41">
        <f t="shared" si="73"/>
        <v>31.958547988445847</v>
      </c>
      <c r="CG6" s="41" t="e">
        <v>#DIV/0!</v>
      </c>
      <c r="CH6" s="41" t="e">
        <v>#DIV/0!</v>
      </c>
      <c r="CI6" s="41">
        <f t="shared" ref="CI6:CY6" si="74">(CI5/CI4)*100</f>
        <v>31.900618264344644</v>
      </c>
      <c r="CJ6" s="41">
        <f t="shared" si="74"/>
        <v>32.206367417180552</v>
      </c>
      <c r="CK6" s="41">
        <f t="shared" si="74"/>
        <v>32.802653780374428</v>
      </c>
      <c r="CL6" s="41">
        <f t="shared" si="74"/>
        <v>33.157390738116213</v>
      </c>
      <c r="CM6" s="41">
        <f t="shared" si="74"/>
        <v>33.008865078605822</v>
      </c>
      <c r="CN6" s="41">
        <f t="shared" si="74"/>
        <v>32.858167962635804</v>
      </c>
      <c r="CO6" s="41">
        <f t="shared" si="74"/>
        <v>32.962828146260712</v>
      </c>
      <c r="CP6" s="41">
        <f t="shared" si="74"/>
        <v>33.489980107886488</v>
      </c>
      <c r="CQ6" s="41">
        <f t="shared" si="74"/>
        <v>33.234587128008933</v>
      </c>
      <c r="CR6" s="41">
        <f t="shared" si="74"/>
        <v>34.30561835641425</v>
      </c>
      <c r="CS6" s="41">
        <f t="shared" si="74"/>
        <v>34.83581576882537</v>
      </c>
      <c r="CT6" s="41">
        <f t="shared" si="74"/>
        <v>34.821238938053092</v>
      </c>
      <c r="CU6" s="41">
        <f t="shared" si="74"/>
        <v>34.35070461594367</v>
      </c>
      <c r="CV6" s="41">
        <f t="shared" si="74"/>
        <v>34.674158382557749</v>
      </c>
      <c r="CW6" s="41">
        <f t="shared" si="74"/>
        <v>33.315867925380552</v>
      </c>
      <c r="CX6" s="41">
        <f t="shared" si="74"/>
        <v>33.393706268952577</v>
      </c>
      <c r="CY6" s="41">
        <f t="shared" si="74"/>
        <v>33.296192917929154</v>
      </c>
      <c r="CZ6" s="41">
        <f t="shared" ref="CZ6:DA6" si="75">(CZ5/CZ4)*100</f>
        <v>33.360498655177494</v>
      </c>
      <c r="DA6" s="41">
        <f t="shared" si="75"/>
        <v>34.922065256446082</v>
      </c>
      <c r="DB6" s="41">
        <f t="shared" ref="DB6:DC6" si="76">(DB5/DB4)*100</f>
        <v>33.308957044379561</v>
      </c>
      <c r="DC6" s="41">
        <f t="shared" si="76"/>
        <v>33.726113393405576</v>
      </c>
      <c r="DD6" s="41" t="e">
        <f t="shared" ref="DD6:DE6" si="77">(DD5/DD4)*100</f>
        <v>#DIV/0!</v>
      </c>
      <c r="DE6" s="41">
        <f t="shared" si="77"/>
        <v>34.223618527814743</v>
      </c>
      <c r="DF6" s="54">
        <f t="shared" ref="DF6:DI6" si="78">(DF5/DF4)*100</f>
        <v>36.214073933573587</v>
      </c>
      <c r="DG6" s="41">
        <f t="shared" si="78"/>
        <v>38.126836129354253</v>
      </c>
      <c r="DH6" s="41">
        <f t="shared" si="78"/>
        <v>37.763972302286327</v>
      </c>
      <c r="DI6" s="41">
        <f t="shared" si="78"/>
        <v>36.499181435619086</v>
      </c>
      <c r="DJ6" s="41">
        <f t="shared" ref="DJ6:DZ6" si="79">(DJ5/DJ4)*100</f>
        <v>35.896509504024408</v>
      </c>
      <c r="DK6" s="41">
        <f t="shared" si="79"/>
        <v>37.550494198538892</v>
      </c>
      <c r="DL6" s="41">
        <f t="shared" si="79"/>
        <v>35.697090902357274</v>
      </c>
      <c r="DM6" s="41">
        <f t="shared" si="79"/>
        <v>34.89668865569999</v>
      </c>
      <c r="DN6" s="41">
        <f t="shared" si="79"/>
        <v>35.081784386617102</v>
      </c>
      <c r="DO6" s="41">
        <f t="shared" si="79"/>
        <v>34.791216872354269</v>
      </c>
      <c r="DP6" s="41">
        <f t="shared" si="79"/>
        <v>34.794188173520737</v>
      </c>
      <c r="DQ6" s="41">
        <f t="shared" si="79"/>
        <v>34.824627255708762</v>
      </c>
      <c r="DR6" s="41">
        <f t="shared" si="79"/>
        <v>34.839762947304848</v>
      </c>
      <c r="DS6" s="41">
        <f t="shared" si="79"/>
        <v>32.136121588639895</v>
      </c>
      <c r="DT6" s="41">
        <f t="shared" si="79"/>
        <v>30.375865854120143</v>
      </c>
      <c r="DU6" s="41">
        <f t="shared" si="79"/>
        <v>30.375297986412765</v>
      </c>
      <c r="DV6" s="41">
        <f t="shared" si="79"/>
        <v>30.786450774498924</v>
      </c>
      <c r="DW6" s="41">
        <f t="shared" si="79"/>
        <v>31.337370112880318</v>
      </c>
      <c r="DX6" s="41">
        <f t="shared" si="79"/>
        <v>31.633551367366834</v>
      </c>
      <c r="DY6" s="41">
        <f t="shared" si="79"/>
        <v>32.635591650498689</v>
      </c>
      <c r="DZ6" s="41">
        <f t="shared" si="79"/>
        <v>33.82034844849963</v>
      </c>
      <c r="EA6" s="41">
        <f t="shared" ref="EA6:EB6" si="80">(EA5/EA4)*100</f>
        <v>34.01273885350318</v>
      </c>
      <c r="EB6" s="41">
        <f t="shared" si="80"/>
        <v>34.50687806015388</v>
      </c>
      <c r="EC6" s="41">
        <f t="shared" ref="EC6:ED6" si="81">(EC5/EC4)*100</f>
        <v>34.416229116945104</v>
      </c>
      <c r="ED6" s="41">
        <f t="shared" si="81"/>
        <v>34.5884286335734</v>
      </c>
      <c r="EE6" s="41" t="e">
        <f t="shared" ref="EE6:EF6" si="82">(EE5/EE4)*100</f>
        <v>#DIV/0!</v>
      </c>
      <c r="EF6" s="41">
        <f t="shared" si="82"/>
        <v>34.812347127378175</v>
      </c>
      <c r="EG6" s="54">
        <f t="shared" ref="EG6:EJ6" si="83">(EG5/EG4)*100</f>
        <v>26.770214709913205</v>
      </c>
      <c r="EH6" s="41">
        <f t="shared" si="83"/>
        <v>28.175716522251331</v>
      </c>
      <c r="EI6" s="41">
        <f t="shared" si="83"/>
        <v>27.86768544444972</v>
      </c>
      <c r="EJ6" s="41">
        <f t="shared" si="83"/>
        <v>28.303519427573008</v>
      </c>
      <c r="EK6" s="41">
        <f t="shared" ref="EK6:FA6" si="84">(EK5/EK4)*100</f>
        <v>27.948564394317465</v>
      </c>
      <c r="EL6" s="41">
        <f t="shared" si="84"/>
        <v>28.670769858541895</v>
      </c>
      <c r="EM6" s="41">
        <f t="shared" si="84"/>
        <v>31.591056383668182</v>
      </c>
      <c r="EN6" s="41">
        <f t="shared" si="84"/>
        <v>32.871260564324999</v>
      </c>
      <c r="EO6" s="41">
        <f t="shared" si="84"/>
        <v>33.272866529608578</v>
      </c>
      <c r="EP6" s="41">
        <f t="shared" si="84"/>
        <v>32.781917224970258</v>
      </c>
      <c r="EQ6" s="41">
        <f t="shared" si="84"/>
        <v>32.766909419772475</v>
      </c>
      <c r="ER6" s="41">
        <f t="shared" si="84"/>
        <v>33.251976503836225</v>
      </c>
      <c r="ES6" s="41">
        <f t="shared" si="84"/>
        <v>33.43959990044916</v>
      </c>
      <c r="ET6" s="41">
        <f t="shared" si="84"/>
        <v>34.425522442051367</v>
      </c>
      <c r="EU6" s="41">
        <f t="shared" si="84"/>
        <v>34.518543483450593</v>
      </c>
      <c r="EV6" s="41">
        <f t="shared" si="84"/>
        <v>35.306774202278817</v>
      </c>
      <c r="EW6" s="41">
        <f t="shared" si="84"/>
        <v>35.648246083396593</v>
      </c>
      <c r="EX6" s="41">
        <f t="shared" si="84"/>
        <v>35.446701920400784</v>
      </c>
      <c r="EY6" s="41">
        <f t="shared" si="84"/>
        <v>33.948531578430405</v>
      </c>
      <c r="EZ6" s="41">
        <f t="shared" si="84"/>
        <v>33.474766321606062</v>
      </c>
      <c r="FA6" s="41">
        <f t="shared" si="84"/>
        <v>33.476362791315317</v>
      </c>
      <c r="FB6" s="41">
        <f t="shared" ref="FB6:FC6" si="85">(FB5/FB4)*100</f>
        <v>33.543966442901173</v>
      </c>
      <c r="FC6" s="41">
        <f t="shared" si="85"/>
        <v>33.500684618895484</v>
      </c>
      <c r="FD6" s="41">
        <f t="shared" ref="FD6:FE6" si="86">(FD5/FD4)*100</f>
        <v>31.801645491688589</v>
      </c>
      <c r="FE6" s="41">
        <f t="shared" si="86"/>
        <v>31.748776545847036</v>
      </c>
      <c r="FF6" s="41" t="e">
        <f t="shared" ref="FF6:FG6" si="87">(FF5/FF4)*100</f>
        <v>#DIV/0!</v>
      </c>
      <c r="FG6" s="41">
        <f t="shared" si="87"/>
        <v>31.906149628640971</v>
      </c>
      <c r="FH6" s="22"/>
      <c r="FI6" s="22"/>
      <c r="FJ6" s="22"/>
      <c r="FK6" s="22"/>
      <c r="FL6" s="22"/>
    </row>
    <row r="7" spans="1:168">
      <c r="A7" s="38" t="s">
        <v>14</v>
      </c>
      <c r="B7" s="55">
        <v>1024</v>
      </c>
      <c r="C7" s="42">
        <f>97+302+83+109+89+412</f>
        <v>1092</v>
      </c>
      <c r="D7" s="42">
        <v>1077</v>
      </c>
      <c r="E7" s="42">
        <v>1113</v>
      </c>
      <c r="F7" s="42">
        <v>1157</v>
      </c>
      <c r="G7" s="42">
        <v>1298</v>
      </c>
      <c r="H7" s="42">
        <v>1552</v>
      </c>
      <c r="I7" s="42">
        <v>1584</v>
      </c>
      <c r="J7" s="42">
        <v>1584</v>
      </c>
      <c r="K7" s="42">
        <v>1477</v>
      </c>
      <c r="L7" s="42">
        <v>1441</v>
      </c>
      <c r="M7" s="42">
        <v>1558</v>
      </c>
      <c r="N7" s="42">
        <v>1561</v>
      </c>
      <c r="O7" s="42">
        <v>1745</v>
      </c>
      <c r="P7" s="42">
        <v>2008</v>
      </c>
      <c r="Q7" s="42">
        <v>2077</v>
      </c>
      <c r="R7" s="42">
        <v>2134</v>
      </c>
      <c r="S7" s="42">
        <v>2075</v>
      </c>
      <c r="T7" s="42">
        <v>2164</v>
      </c>
      <c r="U7" s="42">
        <v>2275</v>
      </c>
      <c r="V7" s="42">
        <v>2350</v>
      </c>
      <c r="W7" s="42">
        <v>2043</v>
      </c>
      <c r="X7" s="42">
        <v>2180</v>
      </c>
      <c r="Y7" s="42">
        <v>2228</v>
      </c>
      <c r="Z7" s="42">
        <v>2335</v>
      </c>
      <c r="AA7" s="42"/>
      <c r="AB7" s="42">
        <v>2105</v>
      </c>
      <c r="AC7" s="55">
        <v>2397</v>
      </c>
      <c r="AD7" s="42">
        <f>7+236+7+419+408+245+875</f>
        <v>2197</v>
      </c>
      <c r="AE7" s="42">
        <v>2248</v>
      </c>
      <c r="AF7" s="42">
        <v>2246</v>
      </c>
      <c r="AG7" s="42">
        <v>2377</v>
      </c>
      <c r="AH7" s="42">
        <v>2592</v>
      </c>
      <c r="AI7" s="42">
        <v>3228</v>
      </c>
      <c r="AJ7" s="42">
        <v>3506</v>
      </c>
      <c r="AK7" s="42">
        <v>3682</v>
      </c>
      <c r="AL7" s="42">
        <v>3514</v>
      </c>
      <c r="AM7" s="42">
        <v>3600</v>
      </c>
      <c r="AN7" s="42">
        <v>3821</v>
      </c>
      <c r="AO7" s="42">
        <v>3684</v>
      </c>
      <c r="AP7" s="42">
        <v>3980</v>
      </c>
      <c r="AQ7" s="42">
        <v>3684</v>
      </c>
      <c r="AR7" s="42">
        <v>3976</v>
      </c>
      <c r="AS7" s="42">
        <v>4321</v>
      </c>
      <c r="AT7" s="42">
        <v>4549</v>
      </c>
      <c r="AU7" s="42">
        <v>4342</v>
      </c>
      <c r="AV7" s="42">
        <v>4875</v>
      </c>
      <c r="AW7" s="42">
        <v>5138</v>
      </c>
      <c r="AX7" s="42">
        <v>5216</v>
      </c>
      <c r="AY7" s="42">
        <v>5385</v>
      </c>
      <c r="AZ7" s="42">
        <v>6014</v>
      </c>
      <c r="BA7" s="42">
        <v>6555</v>
      </c>
      <c r="BB7" s="42"/>
      <c r="BC7" s="42">
        <v>5316</v>
      </c>
      <c r="BD7" s="55">
        <v>3533</v>
      </c>
      <c r="BE7" s="42">
        <f>45+132+42+300+714+1559+101+482+211+310+17+0+6+7</f>
        <v>3926</v>
      </c>
      <c r="BF7" s="42">
        <v>3721</v>
      </c>
      <c r="BG7" s="42">
        <v>3627</v>
      </c>
      <c r="BH7" s="42">
        <v>3441</v>
      </c>
      <c r="BI7" s="42">
        <v>3311</v>
      </c>
      <c r="BJ7" s="42">
        <v>3650</v>
      </c>
      <c r="BK7" s="42">
        <v>3694</v>
      </c>
      <c r="BL7" s="42">
        <v>3765</v>
      </c>
      <c r="BM7" s="42">
        <v>3763</v>
      </c>
      <c r="BN7" s="42">
        <v>3939</v>
      </c>
      <c r="BO7" s="42">
        <v>3756</v>
      </c>
      <c r="BP7" s="42">
        <v>3889</v>
      </c>
      <c r="BQ7" s="42">
        <v>3846</v>
      </c>
      <c r="BR7" s="42">
        <v>3582</v>
      </c>
      <c r="BS7" s="42">
        <v>3592</v>
      </c>
      <c r="BT7" s="42">
        <v>3726</v>
      </c>
      <c r="BU7" s="42">
        <v>3897</v>
      </c>
      <c r="BV7" s="42">
        <v>3994</v>
      </c>
      <c r="BW7" s="42">
        <v>3980</v>
      </c>
      <c r="BX7" s="42">
        <v>4248</v>
      </c>
      <c r="BY7" s="42">
        <v>4567</v>
      </c>
      <c r="BZ7" s="42">
        <v>4503</v>
      </c>
      <c r="CA7" s="42">
        <v>5209</v>
      </c>
      <c r="CB7" s="42">
        <v>5706</v>
      </c>
      <c r="CC7" s="42"/>
      <c r="CD7" s="42">
        <v>5312</v>
      </c>
      <c r="CE7" s="55">
        <v>4668</v>
      </c>
      <c r="CF7" s="42">
        <f>4664+155+55+0</f>
        <v>4874</v>
      </c>
      <c r="CG7" s="42">
        <v>4494</v>
      </c>
      <c r="CH7" s="42">
        <v>4607</v>
      </c>
      <c r="CI7" s="42">
        <v>4667</v>
      </c>
      <c r="CJ7" s="42">
        <v>4933</v>
      </c>
      <c r="CK7" s="42">
        <v>5483</v>
      </c>
      <c r="CL7" s="42">
        <v>5631</v>
      </c>
      <c r="CM7" s="42">
        <v>5581</v>
      </c>
      <c r="CN7" s="42">
        <v>4986</v>
      </c>
      <c r="CO7" s="42">
        <v>4841</v>
      </c>
      <c r="CP7" s="42">
        <v>5001</v>
      </c>
      <c r="CQ7" s="42">
        <v>4817</v>
      </c>
      <c r="CR7" s="42">
        <v>5583</v>
      </c>
      <c r="CS7" s="42">
        <v>5574</v>
      </c>
      <c r="CT7" s="42">
        <v>6011</v>
      </c>
      <c r="CU7" s="42">
        <v>5858</v>
      </c>
      <c r="CV7" s="42">
        <v>5843</v>
      </c>
      <c r="CW7" s="42">
        <v>5618</v>
      </c>
      <c r="CX7" s="42">
        <v>6036</v>
      </c>
      <c r="CY7" s="42">
        <v>6288</v>
      </c>
      <c r="CZ7" s="42">
        <v>6825</v>
      </c>
      <c r="DA7" s="42">
        <v>6269</v>
      </c>
      <c r="DB7" s="42">
        <v>6648</v>
      </c>
      <c r="DC7" s="42">
        <v>7178</v>
      </c>
      <c r="DD7" s="42"/>
      <c r="DE7" s="42">
        <v>6014</v>
      </c>
      <c r="DF7" s="55">
        <v>2121</v>
      </c>
      <c r="DG7" s="42">
        <v>1719</v>
      </c>
      <c r="DH7" s="42">
        <v>2082</v>
      </c>
      <c r="DI7" s="42">
        <v>2288</v>
      </c>
      <c r="DJ7" s="42">
        <v>2492</v>
      </c>
      <c r="DK7" s="42">
        <v>2585</v>
      </c>
      <c r="DL7" s="42">
        <v>3197</v>
      </c>
      <c r="DM7" s="42">
        <v>3405</v>
      </c>
      <c r="DN7" s="42">
        <v>3393</v>
      </c>
      <c r="DO7" s="42">
        <v>3129</v>
      </c>
      <c r="DP7" s="42">
        <v>3091</v>
      </c>
      <c r="DQ7" s="42">
        <v>3072</v>
      </c>
      <c r="DR7" s="42">
        <v>3145</v>
      </c>
      <c r="DS7" s="42">
        <v>3128</v>
      </c>
      <c r="DT7" s="42">
        <v>2758</v>
      </c>
      <c r="DU7" s="42">
        <v>2682</v>
      </c>
      <c r="DV7" s="42">
        <v>2578</v>
      </c>
      <c r="DW7" s="42">
        <v>2501</v>
      </c>
      <c r="DX7" s="42">
        <v>2330</v>
      </c>
      <c r="DY7" s="42">
        <v>2251</v>
      </c>
      <c r="DZ7" s="42">
        <v>2387</v>
      </c>
      <c r="EA7" s="42">
        <v>2597</v>
      </c>
      <c r="EB7" s="42">
        <v>2605</v>
      </c>
      <c r="EC7" s="42">
        <v>2576</v>
      </c>
      <c r="ED7" s="42">
        <v>2697</v>
      </c>
      <c r="EE7" s="42"/>
      <c r="EF7" s="42">
        <v>2219</v>
      </c>
      <c r="EG7" s="55">
        <v>1436</v>
      </c>
      <c r="EH7" s="42">
        <f>240+1232</f>
        <v>1472</v>
      </c>
      <c r="EI7" s="42">
        <v>1313</v>
      </c>
      <c r="EJ7" s="42">
        <v>1286</v>
      </c>
      <c r="EK7" s="42">
        <v>1292</v>
      </c>
      <c r="EL7" s="42">
        <v>1269</v>
      </c>
      <c r="EM7" s="42">
        <v>1384</v>
      </c>
      <c r="EN7" s="42">
        <v>1533</v>
      </c>
      <c r="EO7" s="42">
        <v>1971</v>
      </c>
      <c r="EP7" s="42">
        <v>1958</v>
      </c>
      <c r="EQ7" s="42">
        <v>2140</v>
      </c>
      <c r="ER7" s="42">
        <v>2356</v>
      </c>
      <c r="ES7" s="42">
        <v>2090</v>
      </c>
      <c r="ET7" s="42">
        <v>1485</v>
      </c>
      <c r="EU7" s="42">
        <v>1472</v>
      </c>
      <c r="EV7" s="42">
        <v>1597</v>
      </c>
      <c r="EW7" s="42">
        <v>1638</v>
      </c>
      <c r="EX7" s="42">
        <v>1832</v>
      </c>
      <c r="EY7" s="42">
        <v>2072</v>
      </c>
      <c r="EZ7" s="42">
        <v>2163</v>
      </c>
      <c r="FA7" s="42">
        <v>2247</v>
      </c>
      <c r="FB7" s="42">
        <v>2451</v>
      </c>
      <c r="FC7" s="42">
        <v>2645</v>
      </c>
      <c r="FD7" s="22">
        <v>2795</v>
      </c>
      <c r="FE7" s="22">
        <v>3186</v>
      </c>
      <c r="FF7" s="22"/>
      <c r="FG7" s="22">
        <v>3498</v>
      </c>
      <c r="FH7" s="22"/>
      <c r="FI7" s="22"/>
      <c r="FJ7" s="22"/>
      <c r="FK7" s="22"/>
      <c r="FL7" s="22"/>
    </row>
    <row r="8" spans="1:168">
      <c r="A8" s="38" t="s">
        <v>15</v>
      </c>
      <c r="B8" s="55">
        <v>457</v>
      </c>
      <c r="C8" s="42">
        <f>25+136+34+26+91+160</f>
        <v>472</v>
      </c>
      <c r="D8" s="42">
        <v>894</v>
      </c>
      <c r="E8" s="42">
        <v>492</v>
      </c>
      <c r="F8" s="42">
        <v>517</v>
      </c>
      <c r="G8" s="42">
        <v>607</v>
      </c>
      <c r="H8" s="42">
        <v>670</v>
      </c>
      <c r="I8" s="42">
        <v>709</v>
      </c>
      <c r="J8" s="42">
        <v>714</v>
      </c>
      <c r="K8" s="42">
        <v>762</v>
      </c>
      <c r="L8" s="42">
        <v>802</v>
      </c>
      <c r="M8" s="42">
        <v>795</v>
      </c>
      <c r="N8" s="42">
        <v>896</v>
      </c>
      <c r="O8" s="42">
        <v>940</v>
      </c>
      <c r="P8" s="42">
        <v>1275</v>
      </c>
      <c r="Q8" s="42">
        <v>1318</v>
      </c>
      <c r="R8" s="42">
        <v>1286</v>
      </c>
      <c r="S8" s="42">
        <v>1424</v>
      </c>
      <c r="T8" s="42">
        <v>1502</v>
      </c>
      <c r="U8" s="42">
        <v>1453</v>
      </c>
      <c r="V8" s="42">
        <v>1578</v>
      </c>
      <c r="W8" s="42">
        <v>1717</v>
      </c>
      <c r="X8" s="42">
        <v>1681</v>
      </c>
      <c r="Y8" s="42">
        <v>1835</v>
      </c>
      <c r="Z8" s="42">
        <v>1882</v>
      </c>
      <c r="AA8" s="42"/>
      <c r="AB8" s="42">
        <v>1945</v>
      </c>
      <c r="AC8" s="55">
        <v>941</v>
      </c>
      <c r="AD8" s="42">
        <f>0+103+0+184+42+119+385</f>
        <v>833</v>
      </c>
      <c r="AE8" s="42">
        <v>695</v>
      </c>
      <c r="AF8" s="42">
        <v>830</v>
      </c>
      <c r="AG8" s="42">
        <v>961</v>
      </c>
      <c r="AH8" s="42">
        <v>996</v>
      </c>
      <c r="AI8" s="42">
        <v>1252</v>
      </c>
      <c r="AJ8" s="42">
        <v>1248</v>
      </c>
      <c r="AK8" s="42">
        <v>1317</v>
      </c>
      <c r="AL8" s="42">
        <v>1432</v>
      </c>
      <c r="AM8" s="42">
        <v>1499</v>
      </c>
      <c r="AN8" s="42">
        <v>1682</v>
      </c>
      <c r="AO8" s="42">
        <v>1704</v>
      </c>
      <c r="AP8" s="42">
        <v>1603</v>
      </c>
      <c r="AQ8" s="42">
        <v>1877</v>
      </c>
      <c r="AR8" s="42">
        <v>1840</v>
      </c>
      <c r="AS8" s="42">
        <v>2037</v>
      </c>
      <c r="AT8" s="42">
        <v>2093</v>
      </c>
      <c r="AU8" s="42">
        <v>2116</v>
      </c>
      <c r="AV8" s="42">
        <v>2112</v>
      </c>
      <c r="AW8" s="42">
        <v>2227</v>
      </c>
      <c r="AX8" s="42">
        <v>2220</v>
      </c>
      <c r="AY8" s="42">
        <v>2421</v>
      </c>
      <c r="AZ8" s="42">
        <v>2604</v>
      </c>
      <c r="BA8" s="42">
        <v>2762</v>
      </c>
      <c r="BB8" s="42"/>
      <c r="BC8" s="42">
        <v>2821</v>
      </c>
      <c r="BD8" s="55">
        <v>1515</v>
      </c>
      <c r="BE8" s="42">
        <f>115+120+36+58+425+380+56+234+72+171+0+0+0+5</f>
        <v>1672</v>
      </c>
      <c r="BF8" s="42">
        <v>1364</v>
      </c>
      <c r="BG8" s="42">
        <v>1259</v>
      </c>
      <c r="BH8" s="42">
        <v>1263</v>
      </c>
      <c r="BI8" s="42">
        <v>1215</v>
      </c>
      <c r="BJ8" s="42">
        <v>1309</v>
      </c>
      <c r="BK8" s="42">
        <v>1394</v>
      </c>
      <c r="BL8" s="42">
        <v>1479</v>
      </c>
      <c r="BM8" s="42">
        <v>1560</v>
      </c>
      <c r="BN8" s="42">
        <v>1671</v>
      </c>
      <c r="BO8" s="42">
        <v>1725</v>
      </c>
      <c r="BP8" s="42">
        <v>1659</v>
      </c>
      <c r="BQ8" s="42">
        <v>1737</v>
      </c>
      <c r="BR8" s="42">
        <v>2049</v>
      </c>
      <c r="BS8" s="42">
        <v>2013</v>
      </c>
      <c r="BT8" s="42">
        <v>1956</v>
      </c>
      <c r="BU8" s="42">
        <v>1875</v>
      </c>
      <c r="BV8" s="42">
        <v>1867</v>
      </c>
      <c r="BW8" s="42">
        <v>1823</v>
      </c>
      <c r="BX8" s="42">
        <v>1893</v>
      </c>
      <c r="BY8" s="42">
        <v>2053</v>
      </c>
      <c r="BZ8" s="42">
        <v>2301</v>
      </c>
      <c r="CA8" s="42">
        <v>2430</v>
      </c>
      <c r="CB8" s="42">
        <v>2430</v>
      </c>
      <c r="CC8" s="42"/>
      <c r="CD8" s="42">
        <v>2859</v>
      </c>
      <c r="CE8" s="55">
        <v>1858</v>
      </c>
      <c r="CF8" s="42">
        <f>1773+95+5+3</f>
        <v>1876</v>
      </c>
      <c r="CG8" s="42">
        <v>1898</v>
      </c>
      <c r="CH8" s="42">
        <v>1969</v>
      </c>
      <c r="CI8" s="42">
        <v>2076</v>
      </c>
      <c r="CJ8" s="42">
        <v>1988</v>
      </c>
      <c r="CK8" s="42">
        <v>2053</v>
      </c>
      <c r="CL8" s="42">
        <v>2122</v>
      </c>
      <c r="CM8" s="42">
        <v>2086</v>
      </c>
      <c r="CN8" s="42">
        <v>1845</v>
      </c>
      <c r="CO8" s="42">
        <v>1953</v>
      </c>
      <c r="CP8" s="42">
        <v>2063</v>
      </c>
      <c r="CQ8" s="42">
        <v>1984</v>
      </c>
      <c r="CR8" s="42">
        <v>2129</v>
      </c>
      <c r="CS8" s="42">
        <v>2534</v>
      </c>
      <c r="CT8" s="42">
        <v>2558</v>
      </c>
      <c r="CU8" s="42">
        <v>2701</v>
      </c>
      <c r="CV8" s="42">
        <v>2548</v>
      </c>
      <c r="CW8" s="42">
        <v>2446</v>
      </c>
      <c r="CX8" s="42">
        <v>2541</v>
      </c>
      <c r="CY8" s="42">
        <v>2565</v>
      </c>
      <c r="CZ8" s="42">
        <v>2611</v>
      </c>
      <c r="DA8" s="42">
        <v>2671</v>
      </c>
      <c r="DB8" s="42">
        <v>2804</v>
      </c>
      <c r="DC8" s="42">
        <v>2663</v>
      </c>
      <c r="DD8" s="42"/>
      <c r="DE8" s="42">
        <v>2947</v>
      </c>
      <c r="DF8" s="55">
        <v>1729</v>
      </c>
      <c r="DG8" s="42">
        <v>1446</v>
      </c>
      <c r="DH8" s="42">
        <v>1424</v>
      </c>
      <c r="DI8" s="42">
        <v>1572</v>
      </c>
      <c r="DJ8" s="42">
        <v>1653</v>
      </c>
      <c r="DK8" s="42">
        <v>1688</v>
      </c>
      <c r="DL8" s="42">
        <v>1763</v>
      </c>
      <c r="DM8" s="42">
        <v>1808</v>
      </c>
      <c r="DN8" s="42">
        <v>1750</v>
      </c>
      <c r="DO8" s="42">
        <v>1777</v>
      </c>
      <c r="DP8" s="42">
        <v>1820</v>
      </c>
      <c r="DQ8" s="42">
        <v>1604</v>
      </c>
      <c r="DR8" s="42">
        <v>1586</v>
      </c>
      <c r="DS8" s="42">
        <v>1533</v>
      </c>
      <c r="DT8" s="42">
        <v>1238</v>
      </c>
      <c r="DU8" s="42">
        <v>1321</v>
      </c>
      <c r="DV8" s="42">
        <v>1299</v>
      </c>
      <c r="DW8" s="42">
        <v>1370</v>
      </c>
      <c r="DX8" s="42">
        <v>1420</v>
      </c>
      <c r="DY8" s="42">
        <v>1432</v>
      </c>
      <c r="DZ8" s="42">
        <v>1400</v>
      </c>
      <c r="EA8" s="42">
        <v>1314</v>
      </c>
      <c r="EB8" s="42">
        <v>1376</v>
      </c>
      <c r="EC8" s="42">
        <v>1416</v>
      </c>
      <c r="ED8" s="42">
        <v>1440</v>
      </c>
      <c r="EE8" s="42"/>
      <c r="EF8" s="42">
        <v>1471</v>
      </c>
      <c r="EG8" s="55">
        <v>452</v>
      </c>
      <c r="EH8" s="42">
        <f>107+384</f>
        <v>491</v>
      </c>
      <c r="EI8" s="42">
        <v>463</v>
      </c>
      <c r="EJ8" s="42">
        <v>519</v>
      </c>
      <c r="EK8" s="42">
        <v>439</v>
      </c>
      <c r="EL8" s="42">
        <v>516</v>
      </c>
      <c r="EM8" s="42">
        <v>612</v>
      </c>
      <c r="EN8" s="42">
        <v>663</v>
      </c>
      <c r="EO8" s="42">
        <v>759</v>
      </c>
      <c r="EP8" s="42">
        <v>839</v>
      </c>
      <c r="EQ8" s="42">
        <v>902</v>
      </c>
      <c r="ER8" s="42">
        <v>935</v>
      </c>
      <c r="ES8" s="42">
        <v>928</v>
      </c>
      <c r="ET8" s="42">
        <v>916</v>
      </c>
      <c r="EU8" s="42">
        <v>915</v>
      </c>
      <c r="EV8" s="42">
        <v>980</v>
      </c>
      <c r="EW8" s="42">
        <v>1114</v>
      </c>
      <c r="EX8" s="42">
        <v>1172</v>
      </c>
      <c r="EY8" s="42">
        <v>1300</v>
      </c>
      <c r="EZ8" s="42">
        <v>1366</v>
      </c>
      <c r="FA8" s="42">
        <v>1461</v>
      </c>
      <c r="FB8" s="42">
        <v>1507</v>
      </c>
      <c r="FC8" s="42">
        <v>1590</v>
      </c>
      <c r="FD8" s="22">
        <v>1769</v>
      </c>
      <c r="FE8" s="22">
        <v>1695</v>
      </c>
      <c r="FF8" s="22"/>
      <c r="FG8" s="22">
        <v>2017</v>
      </c>
      <c r="FH8" s="22"/>
      <c r="FI8" s="22"/>
      <c r="FJ8" s="22"/>
      <c r="FK8" s="22"/>
      <c r="FL8" s="22"/>
    </row>
    <row r="9" spans="1:168">
      <c r="A9" s="38" t="s">
        <v>53</v>
      </c>
      <c r="B9" s="55"/>
      <c r="C9" s="42"/>
      <c r="D9" s="42">
        <v>205</v>
      </c>
      <c r="E9" s="42">
        <v>214</v>
      </c>
      <c r="F9" s="42">
        <v>287</v>
      </c>
      <c r="G9" s="42">
        <v>291</v>
      </c>
      <c r="H9" s="42">
        <v>413</v>
      </c>
      <c r="I9" s="42">
        <v>408</v>
      </c>
      <c r="J9" s="42">
        <v>398</v>
      </c>
      <c r="K9" s="42">
        <v>403</v>
      </c>
      <c r="L9" s="42">
        <v>354</v>
      </c>
      <c r="M9" s="42">
        <v>341</v>
      </c>
      <c r="N9" s="42">
        <v>372</v>
      </c>
      <c r="O9" s="42">
        <v>400</v>
      </c>
      <c r="P9" s="42">
        <v>556</v>
      </c>
      <c r="Q9" s="42">
        <v>541</v>
      </c>
      <c r="R9" s="42">
        <v>580</v>
      </c>
      <c r="S9" s="42">
        <v>634</v>
      </c>
      <c r="T9" s="42">
        <v>589</v>
      </c>
      <c r="U9" s="42">
        <v>562</v>
      </c>
      <c r="V9" s="42">
        <v>554</v>
      </c>
      <c r="W9" s="42">
        <v>478</v>
      </c>
      <c r="X9" s="42">
        <v>446</v>
      </c>
      <c r="Y9" s="42">
        <v>458</v>
      </c>
      <c r="Z9" s="42">
        <v>447</v>
      </c>
      <c r="AA9" s="42"/>
      <c r="AB9" s="42">
        <v>421</v>
      </c>
      <c r="AC9" s="55"/>
      <c r="AD9" s="42"/>
      <c r="AE9" s="42">
        <v>788</v>
      </c>
      <c r="AF9" s="42">
        <v>886</v>
      </c>
      <c r="AG9" s="42">
        <v>852</v>
      </c>
      <c r="AH9" s="42">
        <v>872</v>
      </c>
      <c r="AI9" s="42">
        <v>1240</v>
      </c>
      <c r="AJ9" s="42">
        <v>1149</v>
      </c>
      <c r="AK9" s="42">
        <v>1217</v>
      </c>
      <c r="AL9" s="42">
        <v>1228</v>
      </c>
      <c r="AM9" s="42">
        <v>1163</v>
      </c>
      <c r="AN9" s="42">
        <v>1186</v>
      </c>
      <c r="AO9" s="42">
        <v>1162</v>
      </c>
      <c r="AP9" s="42">
        <v>1290</v>
      </c>
      <c r="AQ9" s="42">
        <v>1154</v>
      </c>
      <c r="AR9" s="42">
        <v>1261</v>
      </c>
      <c r="AS9" s="42">
        <v>1287</v>
      </c>
      <c r="AT9" s="42">
        <v>1275</v>
      </c>
      <c r="AU9" s="42">
        <v>1134</v>
      </c>
      <c r="AV9" s="42">
        <v>1190</v>
      </c>
      <c r="AW9" s="42">
        <v>1215</v>
      </c>
      <c r="AX9" s="42">
        <v>1178</v>
      </c>
      <c r="AY9" s="42">
        <v>1245</v>
      </c>
      <c r="AZ9" s="42">
        <v>1230</v>
      </c>
      <c r="BA9" s="42">
        <v>1358</v>
      </c>
      <c r="BB9" s="42"/>
      <c r="BC9" s="42">
        <v>1325</v>
      </c>
      <c r="BD9" s="55"/>
      <c r="BE9" s="42"/>
      <c r="BF9" s="42">
        <v>671</v>
      </c>
      <c r="BG9" s="42">
        <v>680</v>
      </c>
      <c r="BH9" s="42">
        <v>611</v>
      </c>
      <c r="BI9" s="42">
        <v>605</v>
      </c>
      <c r="BJ9" s="42">
        <v>678</v>
      </c>
      <c r="BK9" s="42">
        <v>659</v>
      </c>
      <c r="BL9" s="42">
        <v>651</v>
      </c>
      <c r="BM9" s="42">
        <v>695</v>
      </c>
      <c r="BN9" s="42">
        <v>730</v>
      </c>
      <c r="BO9" s="42">
        <v>729</v>
      </c>
      <c r="BP9" s="42">
        <v>723</v>
      </c>
      <c r="BQ9" s="42">
        <v>754</v>
      </c>
      <c r="BR9" s="42">
        <v>778</v>
      </c>
      <c r="BS9" s="42">
        <v>697</v>
      </c>
      <c r="BT9" s="42">
        <v>743</v>
      </c>
      <c r="BU9" s="42">
        <v>773</v>
      </c>
      <c r="BV9" s="42">
        <v>765</v>
      </c>
      <c r="BW9" s="42">
        <v>771</v>
      </c>
      <c r="BX9" s="42">
        <v>770</v>
      </c>
      <c r="BY9" s="42">
        <v>749</v>
      </c>
      <c r="BZ9" s="42">
        <v>914</v>
      </c>
      <c r="CA9" s="42">
        <v>899</v>
      </c>
      <c r="CB9" s="42">
        <v>1003</v>
      </c>
      <c r="CC9" s="42"/>
      <c r="CD9" s="42">
        <v>1209</v>
      </c>
      <c r="CE9" s="55"/>
      <c r="CF9" s="42"/>
      <c r="CG9" s="42">
        <v>952</v>
      </c>
      <c r="CH9" s="42">
        <v>977</v>
      </c>
      <c r="CI9" s="42">
        <v>970</v>
      </c>
      <c r="CJ9" s="42">
        <v>1047</v>
      </c>
      <c r="CK9" s="42">
        <v>987</v>
      </c>
      <c r="CL9" s="42">
        <v>1055</v>
      </c>
      <c r="CM9" s="42">
        <v>1000</v>
      </c>
      <c r="CN9" s="42">
        <v>1062</v>
      </c>
      <c r="CO9" s="42">
        <v>1058</v>
      </c>
      <c r="CP9" s="42">
        <v>997</v>
      </c>
      <c r="CQ9" s="42">
        <v>1031</v>
      </c>
      <c r="CR9" s="42">
        <v>1102</v>
      </c>
      <c r="CS9" s="42">
        <v>1283</v>
      </c>
      <c r="CT9" s="42">
        <v>1275</v>
      </c>
      <c r="CU9" s="42">
        <v>1313</v>
      </c>
      <c r="CV9" s="42">
        <v>1274</v>
      </c>
      <c r="CW9" s="42">
        <v>1251</v>
      </c>
      <c r="CX9" s="42">
        <v>1261</v>
      </c>
      <c r="CY9" s="42">
        <v>1341</v>
      </c>
      <c r="CZ9" s="42">
        <v>1462</v>
      </c>
      <c r="DA9" s="42">
        <v>1489</v>
      </c>
      <c r="DB9" s="42">
        <v>1473</v>
      </c>
      <c r="DC9" s="42">
        <v>1431</v>
      </c>
      <c r="DD9" s="42"/>
      <c r="DE9" s="42">
        <v>1472</v>
      </c>
      <c r="DF9" s="55"/>
      <c r="DG9" s="42"/>
      <c r="DH9" s="42">
        <v>260</v>
      </c>
      <c r="DI9" s="42">
        <v>306</v>
      </c>
      <c r="DJ9" s="42">
        <v>302</v>
      </c>
      <c r="DK9" s="42">
        <v>331</v>
      </c>
      <c r="DL9" s="42">
        <v>485</v>
      </c>
      <c r="DM9" s="42">
        <v>516</v>
      </c>
      <c r="DN9" s="42">
        <v>549</v>
      </c>
      <c r="DO9" s="42">
        <v>617</v>
      </c>
      <c r="DP9" s="42">
        <v>614</v>
      </c>
      <c r="DQ9" s="42">
        <v>587</v>
      </c>
      <c r="DR9" s="42">
        <v>571</v>
      </c>
      <c r="DS9" s="42">
        <v>508</v>
      </c>
      <c r="DT9" s="42">
        <v>578</v>
      </c>
      <c r="DU9" s="42">
        <v>560</v>
      </c>
      <c r="DV9" s="42">
        <v>576</v>
      </c>
      <c r="DW9" s="42">
        <v>627</v>
      </c>
      <c r="DX9" s="42">
        <v>527</v>
      </c>
      <c r="DY9" s="42">
        <v>497</v>
      </c>
      <c r="DZ9" s="42">
        <v>511</v>
      </c>
      <c r="EA9" s="42">
        <v>514</v>
      </c>
      <c r="EB9" s="42">
        <v>493</v>
      </c>
      <c r="EC9" s="42">
        <v>460</v>
      </c>
      <c r="ED9" s="42">
        <v>509</v>
      </c>
      <c r="EE9" s="42"/>
      <c r="EF9" s="42">
        <v>516</v>
      </c>
      <c r="EG9" s="55"/>
      <c r="EH9" s="42"/>
      <c r="EI9" s="42">
        <v>243</v>
      </c>
      <c r="EJ9" s="42">
        <v>224</v>
      </c>
      <c r="EK9" s="42">
        <v>199</v>
      </c>
      <c r="EL9" s="42">
        <v>198</v>
      </c>
      <c r="EM9" s="42">
        <v>159</v>
      </c>
      <c r="EN9" s="42">
        <v>191</v>
      </c>
      <c r="EO9" s="42">
        <v>236</v>
      </c>
      <c r="EP9" s="42">
        <v>308</v>
      </c>
      <c r="EQ9" s="42">
        <v>303</v>
      </c>
      <c r="ER9" s="42">
        <v>313</v>
      </c>
      <c r="ES9" s="42">
        <v>308</v>
      </c>
      <c r="ET9" s="42">
        <v>336</v>
      </c>
      <c r="EU9" s="42">
        <v>335</v>
      </c>
      <c r="EV9" s="42">
        <v>296</v>
      </c>
      <c r="EW9" s="42">
        <v>309</v>
      </c>
      <c r="EX9" s="42">
        <v>334</v>
      </c>
      <c r="EY9" s="42">
        <v>318</v>
      </c>
      <c r="EZ9" s="42">
        <v>416</v>
      </c>
      <c r="FA9" s="42">
        <v>461</v>
      </c>
      <c r="FB9" s="42">
        <v>434</v>
      </c>
      <c r="FC9" s="42">
        <v>555</v>
      </c>
      <c r="FD9" s="22">
        <v>600</v>
      </c>
      <c r="FE9" s="22">
        <v>680</v>
      </c>
      <c r="FF9" s="22"/>
      <c r="FG9" s="22">
        <v>1003</v>
      </c>
      <c r="FH9" s="22"/>
      <c r="FI9" s="22"/>
      <c r="FJ9" s="22"/>
      <c r="FK9" s="22"/>
      <c r="FL9" s="22"/>
    </row>
    <row r="10" spans="1:168">
      <c r="A10" s="38" t="s">
        <v>16</v>
      </c>
      <c r="B10" s="55">
        <v>2373</v>
      </c>
      <c r="C10" s="42">
        <f>203+669+506+151+254+844</f>
        <v>2627</v>
      </c>
      <c r="D10" s="42">
        <v>2946</v>
      </c>
      <c r="E10" s="42">
        <v>3128</v>
      </c>
      <c r="F10" s="42">
        <v>3257</v>
      </c>
      <c r="G10" s="42">
        <v>3613</v>
      </c>
      <c r="H10" s="42">
        <v>4596</v>
      </c>
      <c r="I10" s="42">
        <v>4760</v>
      </c>
      <c r="J10" s="42">
        <v>5005</v>
      </c>
      <c r="K10" s="42">
        <v>5341</v>
      </c>
      <c r="L10" s="42">
        <v>5315</v>
      </c>
      <c r="M10" s="42">
        <v>5286</v>
      </c>
      <c r="N10" s="42">
        <v>5413</v>
      </c>
      <c r="O10" s="42">
        <v>5570</v>
      </c>
      <c r="P10" s="42">
        <v>6883</v>
      </c>
      <c r="Q10" s="42">
        <v>7507</v>
      </c>
      <c r="R10" s="42">
        <v>7786</v>
      </c>
      <c r="S10" s="42">
        <v>8189</v>
      </c>
      <c r="T10" s="42">
        <v>8836</v>
      </c>
      <c r="U10" s="42">
        <v>9532</v>
      </c>
      <c r="V10" s="42">
        <v>9928</v>
      </c>
      <c r="W10" s="42">
        <v>9299</v>
      </c>
      <c r="X10" s="42">
        <v>9452</v>
      </c>
      <c r="Y10" s="42">
        <v>9396</v>
      </c>
      <c r="Z10" s="42">
        <v>10013</v>
      </c>
      <c r="AA10" s="42"/>
      <c r="AB10" s="42">
        <v>10458</v>
      </c>
      <c r="AC10" s="55">
        <v>5380</v>
      </c>
      <c r="AD10" s="42">
        <f>50+275+0+1261+905+352+2326</f>
        <v>5169</v>
      </c>
      <c r="AE10" s="42">
        <v>5329</v>
      </c>
      <c r="AF10" s="42">
        <v>5503</v>
      </c>
      <c r="AG10" s="42">
        <v>5945</v>
      </c>
      <c r="AH10" s="42">
        <v>6187</v>
      </c>
      <c r="AI10" s="42">
        <v>8097</v>
      </c>
      <c r="AJ10" s="42">
        <v>8618</v>
      </c>
      <c r="AK10" s="42">
        <v>9225</v>
      </c>
      <c r="AL10" s="42">
        <v>9447</v>
      </c>
      <c r="AM10" s="42">
        <v>10009</v>
      </c>
      <c r="AN10" s="42">
        <v>10062</v>
      </c>
      <c r="AO10" s="42">
        <v>10016</v>
      </c>
      <c r="AP10" s="42">
        <v>9886</v>
      </c>
      <c r="AQ10" s="42">
        <v>11830</v>
      </c>
      <c r="AR10" s="42">
        <v>12943</v>
      </c>
      <c r="AS10" s="42">
        <v>14090</v>
      </c>
      <c r="AT10" s="42">
        <v>15236</v>
      </c>
      <c r="AU10" s="42">
        <v>16138</v>
      </c>
      <c r="AV10" s="42">
        <v>16717</v>
      </c>
      <c r="AW10" s="42">
        <v>17009</v>
      </c>
      <c r="AX10" s="42">
        <v>17862</v>
      </c>
      <c r="AY10" s="42">
        <v>18685</v>
      </c>
      <c r="AZ10" s="42">
        <v>20625</v>
      </c>
      <c r="BA10" s="42">
        <v>21387</v>
      </c>
      <c r="BB10" s="42"/>
      <c r="BC10" s="42">
        <v>21997</v>
      </c>
      <c r="BD10" s="55">
        <v>6049</v>
      </c>
      <c r="BE10" s="42">
        <f>65+154+35+305+1560+2074+1324+720+287+563+29+0+0+9</f>
        <v>7125</v>
      </c>
      <c r="BF10" s="42">
        <v>6876</v>
      </c>
      <c r="BG10" s="42">
        <v>6850</v>
      </c>
      <c r="BH10" s="42">
        <v>6595</v>
      </c>
      <c r="BI10" s="42">
        <v>6524</v>
      </c>
      <c r="BJ10" s="42">
        <v>6006</v>
      </c>
      <c r="BK10" s="42">
        <v>6334</v>
      </c>
      <c r="BL10" s="42">
        <v>6680</v>
      </c>
      <c r="BM10" s="42">
        <v>7040</v>
      </c>
      <c r="BN10" s="42">
        <v>7319</v>
      </c>
      <c r="BO10" s="42">
        <v>7595</v>
      </c>
      <c r="BP10" s="42">
        <v>7706</v>
      </c>
      <c r="BQ10" s="42">
        <v>8283</v>
      </c>
      <c r="BR10" s="42">
        <v>9052</v>
      </c>
      <c r="BS10" s="42">
        <v>10228</v>
      </c>
      <c r="BT10" s="42">
        <v>10092</v>
      </c>
      <c r="BU10" s="42">
        <v>10511</v>
      </c>
      <c r="BV10" s="42">
        <v>10973</v>
      </c>
      <c r="BW10" s="42">
        <v>11314</v>
      </c>
      <c r="BX10" s="42">
        <v>11903</v>
      </c>
      <c r="BY10" s="42">
        <v>12579</v>
      </c>
      <c r="BZ10" s="42">
        <v>13314</v>
      </c>
      <c r="CA10" s="42">
        <v>14048</v>
      </c>
      <c r="CB10" s="42">
        <v>14923</v>
      </c>
      <c r="CC10" s="42"/>
      <c r="CD10" s="42">
        <v>17260</v>
      </c>
      <c r="CE10" s="55">
        <v>10377</v>
      </c>
      <c r="CF10" s="42">
        <f>8714+0+78+868</f>
        <v>9660</v>
      </c>
      <c r="CG10" s="42">
        <v>9773</v>
      </c>
      <c r="CH10" s="42">
        <v>10095</v>
      </c>
      <c r="CI10" s="42">
        <v>10639</v>
      </c>
      <c r="CJ10" s="42">
        <v>10763</v>
      </c>
      <c r="CK10" s="42">
        <v>12710</v>
      </c>
      <c r="CL10" s="42">
        <v>12886</v>
      </c>
      <c r="CM10" s="42">
        <v>12633</v>
      </c>
      <c r="CN10" s="42">
        <v>12315</v>
      </c>
      <c r="CO10" s="42">
        <v>12263</v>
      </c>
      <c r="CP10" s="42">
        <v>12683</v>
      </c>
      <c r="CQ10" s="42">
        <v>12692</v>
      </c>
      <c r="CR10" s="42">
        <v>14795</v>
      </c>
      <c r="CS10" s="42">
        <v>18562</v>
      </c>
      <c r="CT10" s="42">
        <v>19835</v>
      </c>
      <c r="CU10" s="42">
        <v>20056</v>
      </c>
      <c r="CV10" s="42">
        <v>20871</v>
      </c>
      <c r="CW10" s="42">
        <v>21822</v>
      </c>
      <c r="CX10" s="42">
        <v>21847</v>
      </c>
      <c r="CY10" s="42">
        <v>22191</v>
      </c>
      <c r="CZ10" s="42">
        <v>23218</v>
      </c>
      <c r="DA10" s="42">
        <v>23649</v>
      </c>
      <c r="DB10" s="42">
        <v>23657</v>
      </c>
      <c r="DC10" s="42">
        <v>23629</v>
      </c>
      <c r="DD10" s="42"/>
      <c r="DE10" s="42">
        <v>23563</v>
      </c>
      <c r="DF10" s="55">
        <v>3077</v>
      </c>
      <c r="DG10" s="42">
        <v>2990</v>
      </c>
      <c r="DH10" s="42">
        <v>2750</v>
      </c>
      <c r="DI10" s="42">
        <v>3220</v>
      </c>
      <c r="DJ10" s="42">
        <v>3746</v>
      </c>
      <c r="DK10" s="42">
        <v>4276</v>
      </c>
      <c r="DL10" s="42">
        <v>5190</v>
      </c>
      <c r="DM10" s="42">
        <v>5510</v>
      </c>
      <c r="DN10" s="42">
        <v>5393</v>
      </c>
      <c r="DO10" s="42">
        <v>5382</v>
      </c>
      <c r="DP10" s="42">
        <v>5524</v>
      </c>
      <c r="DQ10" s="42">
        <v>5781</v>
      </c>
      <c r="DR10" s="42">
        <v>5944</v>
      </c>
      <c r="DS10" s="42">
        <v>5527</v>
      </c>
      <c r="DT10" s="42">
        <v>5049</v>
      </c>
      <c r="DU10" s="42">
        <v>4912</v>
      </c>
      <c r="DV10" s="42">
        <v>4644</v>
      </c>
      <c r="DW10" s="42">
        <v>5017</v>
      </c>
      <c r="DX10" s="42">
        <v>5329</v>
      </c>
      <c r="DY10" s="42">
        <v>5677</v>
      </c>
      <c r="DZ10" s="42">
        <v>5701</v>
      </c>
      <c r="EA10" s="42">
        <v>5609</v>
      </c>
      <c r="EB10" s="42">
        <v>5593</v>
      </c>
      <c r="EC10" s="42">
        <v>5581</v>
      </c>
      <c r="ED10" s="42">
        <v>5309</v>
      </c>
      <c r="EE10" s="42"/>
      <c r="EF10" s="42">
        <v>4729</v>
      </c>
      <c r="EG10" s="55">
        <v>1418</v>
      </c>
      <c r="EH10" s="42">
        <f>414+1409</f>
        <v>1823</v>
      </c>
      <c r="EI10" s="42">
        <v>1613</v>
      </c>
      <c r="EJ10" s="42">
        <v>1453</v>
      </c>
      <c r="EK10" s="42">
        <v>1515</v>
      </c>
      <c r="EL10" s="42">
        <v>1615</v>
      </c>
      <c r="EM10" s="42">
        <v>1726</v>
      </c>
      <c r="EN10" s="42">
        <v>2043</v>
      </c>
      <c r="EO10" s="42">
        <v>2188</v>
      </c>
      <c r="EP10" s="42">
        <v>2510</v>
      </c>
      <c r="EQ10" s="42">
        <v>2965</v>
      </c>
      <c r="ER10" s="42">
        <v>3174</v>
      </c>
      <c r="ES10" s="42">
        <v>3511</v>
      </c>
      <c r="ET10" s="42">
        <v>3271</v>
      </c>
      <c r="EU10" s="42">
        <v>3263</v>
      </c>
      <c r="EV10" s="42">
        <v>3657</v>
      </c>
      <c r="EW10" s="42">
        <v>4437</v>
      </c>
      <c r="EX10" s="42">
        <v>5041</v>
      </c>
      <c r="EY10" s="42">
        <v>5511</v>
      </c>
      <c r="EZ10" s="42">
        <v>6211</v>
      </c>
      <c r="FA10" s="42">
        <v>6776</v>
      </c>
      <c r="FB10" s="42">
        <v>7397</v>
      </c>
      <c r="FC10" s="42">
        <v>7796</v>
      </c>
      <c r="FD10" s="22">
        <v>8924</v>
      </c>
      <c r="FE10" s="22">
        <v>9848</v>
      </c>
      <c r="FF10" s="22"/>
      <c r="FG10" s="22">
        <v>12573</v>
      </c>
      <c r="FH10" s="22"/>
      <c r="FI10" s="22"/>
      <c r="FJ10" s="22"/>
      <c r="FK10" s="22"/>
      <c r="FL10" s="22"/>
    </row>
    <row r="11" spans="1:168">
      <c r="A11" s="38" t="s">
        <v>17</v>
      </c>
      <c r="B11" s="55">
        <v>1621</v>
      </c>
      <c r="C11" s="42">
        <f>136+524+140+168+89+575</f>
        <v>1632</v>
      </c>
      <c r="D11" s="42">
        <v>1773</v>
      </c>
      <c r="E11" s="42">
        <v>1875</v>
      </c>
      <c r="F11" s="42">
        <v>2191</v>
      </c>
      <c r="G11" s="42">
        <v>2371</v>
      </c>
      <c r="H11" s="42">
        <v>2573</v>
      </c>
      <c r="I11" s="42">
        <v>3192</v>
      </c>
      <c r="J11" s="42">
        <v>3184</v>
      </c>
      <c r="K11" s="42">
        <v>3193</v>
      </c>
      <c r="L11" s="42">
        <v>3139</v>
      </c>
      <c r="M11" s="42">
        <v>3393</v>
      </c>
      <c r="N11" s="42">
        <v>3556</v>
      </c>
      <c r="O11" s="42">
        <v>3738</v>
      </c>
      <c r="P11" s="42">
        <v>4097</v>
      </c>
      <c r="Q11" s="42">
        <v>4609</v>
      </c>
      <c r="R11" s="42">
        <v>4898</v>
      </c>
      <c r="S11" s="42">
        <v>5202</v>
      </c>
      <c r="T11" s="42">
        <v>5347</v>
      </c>
      <c r="U11" s="42">
        <v>5564</v>
      </c>
      <c r="V11" s="42">
        <v>5808</v>
      </c>
      <c r="W11" s="42">
        <v>5797</v>
      </c>
      <c r="X11" s="42">
        <v>6100</v>
      </c>
      <c r="Y11" s="42">
        <v>6244</v>
      </c>
      <c r="Z11" s="42">
        <v>6334</v>
      </c>
      <c r="AA11" s="42"/>
      <c r="AB11" s="42">
        <v>5673</v>
      </c>
      <c r="AC11" s="55">
        <v>3045</v>
      </c>
      <c r="AD11" s="42">
        <f>9+151+51+777+372+151+1485</f>
        <v>2996</v>
      </c>
      <c r="AE11" s="42">
        <v>3079</v>
      </c>
      <c r="AF11" s="42">
        <v>3221</v>
      </c>
      <c r="AG11" s="42">
        <v>3530</v>
      </c>
      <c r="AH11" s="42">
        <v>3925</v>
      </c>
      <c r="AI11" s="42">
        <v>4301</v>
      </c>
      <c r="AJ11" s="42">
        <v>4810</v>
      </c>
      <c r="AK11" s="42">
        <v>5067</v>
      </c>
      <c r="AL11" s="42">
        <v>5084</v>
      </c>
      <c r="AM11" s="42">
        <v>5428</v>
      </c>
      <c r="AN11" s="42">
        <v>5381</v>
      </c>
      <c r="AO11" s="42">
        <v>5884</v>
      </c>
      <c r="AP11" s="42">
        <v>5516</v>
      </c>
      <c r="AQ11" s="42">
        <v>6126</v>
      </c>
      <c r="AR11" s="42">
        <v>6572</v>
      </c>
      <c r="AS11" s="42">
        <v>7418</v>
      </c>
      <c r="AT11" s="42">
        <v>7470</v>
      </c>
      <c r="AU11" s="42">
        <v>7881</v>
      </c>
      <c r="AV11" s="42">
        <v>8263</v>
      </c>
      <c r="AW11" s="42">
        <v>8183</v>
      </c>
      <c r="AX11" s="42">
        <v>8471</v>
      </c>
      <c r="AY11" s="42">
        <v>8789</v>
      </c>
      <c r="AZ11" s="42">
        <v>9560</v>
      </c>
      <c r="BA11" s="42">
        <v>10057</v>
      </c>
      <c r="BB11" s="42"/>
      <c r="BC11" s="42">
        <v>10273</v>
      </c>
      <c r="BD11" s="55">
        <v>4352</v>
      </c>
      <c r="BE11" s="42">
        <f>151+180+44+111+906+1266+638+681+298+437+0+0+0+0</f>
        <v>4712</v>
      </c>
      <c r="BF11" s="42">
        <v>4636</v>
      </c>
      <c r="BG11" s="42">
        <v>4407</v>
      </c>
      <c r="BH11" s="42">
        <v>4111</v>
      </c>
      <c r="BI11" s="42">
        <v>4357</v>
      </c>
      <c r="BJ11" s="42">
        <v>4464</v>
      </c>
      <c r="BK11" s="42">
        <v>4751</v>
      </c>
      <c r="BL11" s="42">
        <v>4883</v>
      </c>
      <c r="BM11" s="42">
        <v>5122</v>
      </c>
      <c r="BN11" s="42">
        <v>5543</v>
      </c>
      <c r="BO11" s="42">
        <v>5515</v>
      </c>
      <c r="BP11" s="42">
        <v>5869</v>
      </c>
      <c r="BQ11" s="42">
        <v>5862</v>
      </c>
      <c r="BR11" s="42">
        <v>6846</v>
      </c>
      <c r="BS11" s="42">
        <v>7962</v>
      </c>
      <c r="BT11" s="42">
        <v>6748</v>
      </c>
      <c r="BU11" s="42">
        <v>6749</v>
      </c>
      <c r="BV11" s="42">
        <v>6743</v>
      </c>
      <c r="BW11" s="42">
        <v>6850</v>
      </c>
      <c r="BX11" s="42">
        <v>6968</v>
      </c>
      <c r="BY11" s="42">
        <v>7445</v>
      </c>
      <c r="BZ11" s="42">
        <v>8115</v>
      </c>
      <c r="CA11" s="42">
        <v>8458</v>
      </c>
      <c r="CB11" s="42">
        <v>9193</v>
      </c>
      <c r="CC11" s="42"/>
      <c r="CD11" s="42">
        <v>10290</v>
      </c>
      <c r="CE11" s="55">
        <v>4506</v>
      </c>
      <c r="CF11" s="42">
        <f>4629+81+151+0</f>
        <v>4861</v>
      </c>
      <c r="CG11" s="42">
        <v>5399</v>
      </c>
      <c r="CH11" s="42">
        <v>5557</v>
      </c>
      <c r="CI11" s="42">
        <v>5709</v>
      </c>
      <c r="CJ11" s="42">
        <v>5875</v>
      </c>
      <c r="CK11" s="42">
        <v>6419</v>
      </c>
      <c r="CL11" s="42">
        <v>6530</v>
      </c>
      <c r="CM11" s="42">
        <v>6313</v>
      </c>
      <c r="CN11" s="42">
        <v>5884</v>
      </c>
      <c r="CO11" s="42">
        <v>5882</v>
      </c>
      <c r="CP11" s="42">
        <v>5837</v>
      </c>
      <c r="CQ11" s="42">
        <v>6316</v>
      </c>
      <c r="CR11" s="42">
        <v>6823</v>
      </c>
      <c r="CS11" s="42">
        <v>7944</v>
      </c>
      <c r="CT11" s="42">
        <v>9534</v>
      </c>
      <c r="CU11" s="42">
        <v>8425</v>
      </c>
      <c r="CV11" s="42">
        <v>8491</v>
      </c>
      <c r="CW11" s="42">
        <v>8710</v>
      </c>
      <c r="CX11" s="42">
        <v>9226</v>
      </c>
      <c r="CY11" s="42">
        <v>9383</v>
      </c>
      <c r="CZ11" s="42">
        <v>9944</v>
      </c>
      <c r="DA11" s="42">
        <v>10294</v>
      </c>
      <c r="DB11" s="42">
        <v>10000</v>
      </c>
      <c r="DC11" s="42">
        <v>9721</v>
      </c>
      <c r="DD11" s="42"/>
      <c r="DE11" s="42">
        <v>10046</v>
      </c>
      <c r="DF11" s="55">
        <v>2263</v>
      </c>
      <c r="DG11" s="42">
        <v>2112</v>
      </c>
      <c r="DH11" s="42">
        <v>2049</v>
      </c>
      <c r="DI11" s="42">
        <v>2264</v>
      </c>
      <c r="DJ11" s="42">
        <v>2274</v>
      </c>
      <c r="DK11" s="42">
        <v>2574</v>
      </c>
      <c r="DL11" s="42">
        <v>2996</v>
      </c>
      <c r="DM11" s="42">
        <v>3419</v>
      </c>
      <c r="DN11" s="42">
        <v>3847</v>
      </c>
      <c r="DO11" s="42">
        <v>3973</v>
      </c>
      <c r="DP11" s="42">
        <v>3863</v>
      </c>
      <c r="DQ11" s="42">
        <v>3897</v>
      </c>
      <c r="DR11" s="42">
        <v>4167</v>
      </c>
      <c r="DS11" s="42">
        <v>3799</v>
      </c>
      <c r="DT11" s="42">
        <v>3258</v>
      </c>
      <c r="DU11" s="42">
        <v>3269</v>
      </c>
      <c r="DV11" s="42">
        <v>3525</v>
      </c>
      <c r="DW11" s="42">
        <v>3679</v>
      </c>
      <c r="DX11" s="42">
        <v>3743</v>
      </c>
      <c r="DY11" s="42">
        <v>3924</v>
      </c>
      <c r="DZ11" s="42">
        <v>4241</v>
      </c>
      <c r="EA11" s="42">
        <v>4167</v>
      </c>
      <c r="EB11" s="42">
        <v>4423</v>
      </c>
      <c r="EC11" s="42">
        <v>4289</v>
      </c>
      <c r="ED11" s="42">
        <v>4034</v>
      </c>
      <c r="EE11" s="42"/>
      <c r="EF11" s="42">
        <v>3559</v>
      </c>
      <c r="EG11" s="55">
        <v>1199</v>
      </c>
      <c r="EH11" s="42">
        <f>284+797</f>
        <v>1081</v>
      </c>
      <c r="EI11" s="42">
        <v>1070</v>
      </c>
      <c r="EJ11" s="42">
        <v>1087</v>
      </c>
      <c r="EK11" s="42">
        <v>988</v>
      </c>
      <c r="EL11" s="42">
        <v>1120</v>
      </c>
      <c r="EM11" s="42">
        <v>1178</v>
      </c>
      <c r="EN11" s="42">
        <v>1281</v>
      </c>
      <c r="EO11" s="42">
        <v>1579</v>
      </c>
      <c r="EP11" s="42">
        <v>1712</v>
      </c>
      <c r="EQ11" s="42">
        <v>1886</v>
      </c>
      <c r="ER11" s="42">
        <v>2094</v>
      </c>
      <c r="ES11" s="42">
        <v>2062</v>
      </c>
      <c r="ET11" s="42">
        <v>1705</v>
      </c>
      <c r="EU11" s="42">
        <v>1705</v>
      </c>
      <c r="EV11" s="42">
        <v>1845</v>
      </c>
      <c r="EW11" s="42">
        <v>2008</v>
      </c>
      <c r="EX11" s="42">
        <v>2187</v>
      </c>
      <c r="EY11" s="42">
        <v>2249</v>
      </c>
      <c r="EZ11" s="42">
        <v>2427</v>
      </c>
      <c r="FA11" s="42">
        <v>2889</v>
      </c>
      <c r="FB11" s="42">
        <v>3089</v>
      </c>
      <c r="FC11" s="42">
        <v>3232</v>
      </c>
      <c r="FD11" s="22">
        <v>3473</v>
      </c>
      <c r="FE11" s="22">
        <v>3811</v>
      </c>
      <c r="FF11" s="22"/>
      <c r="FG11" s="22">
        <v>4351</v>
      </c>
      <c r="FH11" s="22"/>
      <c r="FI11" s="22"/>
      <c r="FJ11" s="22"/>
      <c r="FK11" s="22"/>
      <c r="FL11" s="22"/>
    </row>
    <row r="12" spans="1:168">
      <c r="A12" s="38" t="s">
        <v>18</v>
      </c>
      <c r="B12" s="55">
        <v>1033</v>
      </c>
      <c r="C12" s="42">
        <f>65+301+129+44+125+295</f>
        <v>959</v>
      </c>
      <c r="D12" s="42">
        <v>1006</v>
      </c>
      <c r="E12" s="42">
        <v>1075</v>
      </c>
      <c r="F12" s="42">
        <v>1119</v>
      </c>
      <c r="G12" s="42">
        <v>1152</v>
      </c>
      <c r="H12" s="42">
        <v>1411</v>
      </c>
      <c r="I12" s="42">
        <v>1475</v>
      </c>
      <c r="J12" s="42">
        <v>1552</v>
      </c>
      <c r="K12" s="42">
        <v>1623</v>
      </c>
      <c r="L12" s="42">
        <v>1559</v>
      </c>
      <c r="M12" s="42">
        <v>1619</v>
      </c>
      <c r="N12" s="42">
        <v>1677</v>
      </c>
      <c r="O12" s="42">
        <v>1904</v>
      </c>
      <c r="P12" s="42">
        <v>2112</v>
      </c>
      <c r="Q12" s="42">
        <v>2317</v>
      </c>
      <c r="R12" s="42">
        <v>2309</v>
      </c>
      <c r="S12" s="42">
        <v>2524</v>
      </c>
      <c r="T12" s="42">
        <v>2533</v>
      </c>
      <c r="U12" s="42">
        <v>2621</v>
      </c>
      <c r="V12" s="42">
        <v>2731</v>
      </c>
      <c r="W12" s="42">
        <v>2846</v>
      </c>
      <c r="X12" s="42">
        <v>2924</v>
      </c>
      <c r="Y12" s="42">
        <v>2885</v>
      </c>
      <c r="Z12" s="42">
        <v>2799</v>
      </c>
      <c r="AA12" s="42"/>
      <c r="AB12" s="42">
        <v>2839</v>
      </c>
      <c r="AC12" s="55">
        <v>1911</v>
      </c>
      <c r="AD12" s="42">
        <f>14+267+13+357+215+128+774</f>
        <v>1768</v>
      </c>
      <c r="AE12" s="42">
        <v>1908</v>
      </c>
      <c r="AF12" s="42">
        <v>1916</v>
      </c>
      <c r="AG12" s="42">
        <v>2090</v>
      </c>
      <c r="AH12" s="42">
        <v>2259</v>
      </c>
      <c r="AI12" s="42">
        <v>2791</v>
      </c>
      <c r="AJ12" s="42">
        <v>3029</v>
      </c>
      <c r="AK12" s="42">
        <v>3210</v>
      </c>
      <c r="AL12" s="42">
        <v>3267</v>
      </c>
      <c r="AM12" s="42">
        <v>3262</v>
      </c>
      <c r="AN12" s="42">
        <v>3307</v>
      </c>
      <c r="AO12" s="42">
        <v>3261</v>
      </c>
      <c r="AP12" s="42">
        <v>3254</v>
      </c>
      <c r="AQ12" s="42">
        <v>3418</v>
      </c>
      <c r="AR12" s="42">
        <v>3605</v>
      </c>
      <c r="AS12" s="42">
        <v>3790</v>
      </c>
      <c r="AT12" s="42">
        <v>3968</v>
      </c>
      <c r="AU12" s="42">
        <v>4145</v>
      </c>
      <c r="AV12" s="42">
        <v>4105</v>
      </c>
      <c r="AW12" s="42">
        <v>3992</v>
      </c>
      <c r="AX12" s="42">
        <v>3966</v>
      </c>
      <c r="AY12" s="42">
        <v>4147</v>
      </c>
      <c r="AZ12" s="42">
        <v>4670</v>
      </c>
      <c r="BA12" s="42">
        <v>4811</v>
      </c>
      <c r="BB12" s="42"/>
      <c r="BC12" s="42">
        <v>4986</v>
      </c>
      <c r="BD12" s="55">
        <v>2576</v>
      </c>
      <c r="BE12" s="42">
        <f>100+275+28+67+445+582+358+438+235+311+0+0+0+27</f>
        <v>2866</v>
      </c>
      <c r="BF12" s="42">
        <v>2552</v>
      </c>
      <c r="BG12" s="42">
        <v>2462</v>
      </c>
      <c r="BH12" s="42">
        <v>2261</v>
      </c>
      <c r="BI12" s="42">
        <v>2244</v>
      </c>
      <c r="BJ12" s="42">
        <v>2358</v>
      </c>
      <c r="BK12" s="42">
        <v>2304</v>
      </c>
      <c r="BL12" s="42">
        <v>2546</v>
      </c>
      <c r="BM12" s="42">
        <v>2609</v>
      </c>
      <c r="BN12" s="42">
        <v>2696</v>
      </c>
      <c r="BO12" s="42">
        <v>2651</v>
      </c>
      <c r="BP12" s="42">
        <v>2694</v>
      </c>
      <c r="BQ12" s="42">
        <v>2765</v>
      </c>
      <c r="BR12" s="42">
        <v>2608</v>
      </c>
      <c r="BS12" s="42">
        <v>2725</v>
      </c>
      <c r="BT12" s="42">
        <v>2771</v>
      </c>
      <c r="BU12" s="42">
        <v>2896</v>
      </c>
      <c r="BV12" s="42">
        <v>2955</v>
      </c>
      <c r="BW12" s="42">
        <v>2997</v>
      </c>
      <c r="BX12" s="42">
        <v>2991</v>
      </c>
      <c r="BY12" s="42">
        <v>3189</v>
      </c>
      <c r="BZ12" s="42">
        <v>3404</v>
      </c>
      <c r="CA12" s="42">
        <v>3506</v>
      </c>
      <c r="CB12" s="42">
        <v>3733</v>
      </c>
      <c r="CC12" s="42"/>
      <c r="CD12" s="42">
        <v>4044</v>
      </c>
      <c r="CE12" s="55">
        <v>2649</v>
      </c>
      <c r="CF12" s="42">
        <f>2630+58+19+0</f>
        <v>2707</v>
      </c>
      <c r="CG12" s="42">
        <v>2847</v>
      </c>
      <c r="CH12" s="42">
        <v>2818</v>
      </c>
      <c r="CI12" s="42">
        <v>2844</v>
      </c>
      <c r="CJ12" s="42">
        <v>2719</v>
      </c>
      <c r="CK12" s="42">
        <v>2889</v>
      </c>
      <c r="CL12" s="42">
        <v>2875</v>
      </c>
      <c r="CM12" s="42">
        <v>2553</v>
      </c>
      <c r="CN12" s="42">
        <v>2325</v>
      </c>
      <c r="CO12" s="42">
        <v>2357</v>
      </c>
      <c r="CP12" s="42">
        <v>2511</v>
      </c>
      <c r="CQ12" s="42">
        <v>2574</v>
      </c>
      <c r="CR12" s="42">
        <v>3122</v>
      </c>
      <c r="CS12" s="42">
        <v>3561</v>
      </c>
      <c r="CT12" s="42">
        <v>3672</v>
      </c>
      <c r="CU12" s="42">
        <v>3670</v>
      </c>
      <c r="CV12" s="42">
        <v>3560</v>
      </c>
      <c r="CW12" s="42">
        <v>3715</v>
      </c>
      <c r="CX12" s="42">
        <v>3995</v>
      </c>
      <c r="CY12" s="42">
        <v>4156</v>
      </c>
      <c r="CZ12" s="42">
        <v>4236</v>
      </c>
      <c r="DA12" s="42">
        <v>4211</v>
      </c>
      <c r="DB12" s="42">
        <v>3939</v>
      </c>
      <c r="DC12" s="42">
        <v>3792</v>
      </c>
      <c r="DD12" s="42"/>
      <c r="DE12" s="42">
        <v>3746</v>
      </c>
      <c r="DF12" s="55">
        <v>1817</v>
      </c>
      <c r="DG12" s="42">
        <v>1528</v>
      </c>
      <c r="DH12" s="42">
        <v>1566</v>
      </c>
      <c r="DI12" s="42">
        <v>1873</v>
      </c>
      <c r="DJ12" s="42">
        <v>2118</v>
      </c>
      <c r="DK12" s="42">
        <v>1831</v>
      </c>
      <c r="DL12" s="42">
        <v>2250</v>
      </c>
      <c r="DM12" s="42">
        <v>2441</v>
      </c>
      <c r="DN12" s="42">
        <v>2342</v>
      </c>
      <c r="DO12" s="42">
        <v>2343</v>
      </c>
      <c r="DP12" s="42">
        <v>2280</v>
      </c>
      <c r="DQ12" s="42">
        <v>2137</v>
      </c>
      <c r="DR12" s="42">
        <v>2173</v>
      </c>
      <c r="DS12" s="42">
        <v>1963</v>
      </c>
      <c r="DT12" s="42">
        <v>1983</v>
      </c>
      <c r="DU12" s="42">
        <v>2057</v>
      </c>
      <c r="DV12" s="42">
        <v>2205</v>
      </c>
      <c r="DW12" s="42">
        <v>2254</v>
      </c>
      <c r="DX12" s="42">
        <v>2143</v>
      </c>
      <c r="DY12" s="42">
        <v>2190</v>
      </c>
      <c r="DZ12" s="42">
        <v>2251</v>
      </c>
      <c r="EA12" s="42">
        <v>2179</v>
      </c>
      <c r="EB12" s="42">
        <v>2241</v>
      </c>
      <c r="EC12" s="42">
        <v>2195</v>
      </c>
      <c r="ED12" s="42">
        <v>2217</v>
      </c>
      <c r="EE12" s="42"/>
      <c r="EF12" s="42">
        <v>1932</v>
      </c>
      <c r="EG12" s="55">
        <v>720</v>
      </c>
      <c r="EH12" s="42">
        <f>235+586</f>
        <v>821</v>
      </c>
      <c r="EI12" s="42">
        <v>905</v>
      </c>
      <c r="EJ12" s="42">
        <v>926</v>
      </c>
      <c r="EK12" s="42">
        <v>899</v>
      </c>
      <c r="EL12" s="42">
        <v>944</v>
      </c>
      <c r="EM12" s="42">
        <v>996</v>
      </c>
      <c r="EN12" s="42">
        <v>1181</v>
      </c>
      <c r="EO12" s="42">
        <v>1329</v>
      </c>
      <c r="EP12" s="42">
        <v>1288</v>
      </c>
      <c r="EQ12" s="42">
        <v>1413</v>
      </c>
      <c r="ER12" s="42">
        <v>1327</v>
      </c>
      <c r="ES12" s="42">
        <v>1434</v>
      </c>
      <c r="ET12" s="42">
        <v>1000</v>
      </c>
      <c r="EU12" s="42">
        <v>993</v>
      </c>
      <c r="EV12" s="42">
        <v>1079</v>
      </c>
      <c r="EW12" s="42">
        <v>1270</v>
      </c>
      <c r="EX12" s="42">
        <v>1425</v>
      </c>
      <c r="EY12" s="42">
        <v>1458</v>
      </c>
      <c r="EZ12" s="42">
        <v>1634</v>
      </c>
      <c r="FA12" s="42">
        <v>1608</v>
      </c>
      <c r="FB12" s="42">
        <v>1685</v>
      </c>
      <c r="FC12" s="42">
        <v>1816</v>
      </c>
      <c r="FD12" s="22">
        <v>2069</v>
      </c>
      <c r="FE12" s="22">
        <v>2154</v>
      </c>
      <c r="FF12" s="22"/>
      <c r="FG12" s="22">
        <v>2454</v>
      </c>
      <c r="FH12" s="22"/>
      <c r="FI12" s="22"/>
      <c r="FJ12" s="22"/>
      <c r="FK12" s="22"/>
      <c r="FL12" s="22"/>
    </row>
    <row r="13" spans="1:168">
      <c r="A13" s="38" t="s">
        <v>19</v>
      </c>
      <c r="B13" s="55">
        <v>1767</v>
      </c>
      <c r="C13" s="42">
        <f>80+264+1050+53+19+405</f>
        <v>1871</v>
      </c>
      <c r="D13" s="42">
        <v>1828</v>
      </c>
      <c r="E13" s="42">
        <v>1907</v>
      </c>
      <c r="F13" s="42">
        <v>2117</v>
      </c>
      <c r="G13" s="42">
        <v>2003</v>
      </c>
      <c r="H13" s="42">
        <v>2303</v>
      </c>
      <c r="I13" s="42">
        <v>2504</v>
      </c>
      <c r="J13" s="42">
        <v>2464</v>
      </c>
      <c r="K13" s="42">
        <v>2438</v>
      </c>
      <c r="L13" s="42">
        <v>2440</v>
      </c>
      <c r="M13" s="42">
        <v>2376</v>
      </c>
      <c r="N13" s="42">
        <v>2489</v>
      </c>
      <c r="O13" s="42">
        <v>2781</v>
      </c>
      <c r="P13" s="42">
        <v>3191</v>
      </c>
      <c r="Q13" s="42">
        <v>3321</v>
      </c>
      <c r="R13" s="42">
        <v>3482</v>
      </c>
      <c r="S13" s="42">
        <v>3252</v>
      </c>
      <c r="T13" s="42">
        <v>3725</v>
      </c>
      <c r="U13" s="42">
        <v>3738</v>
      </c>
      <c r="V13" s="42">
        <v>3859</v>
      </c>
      <c r="W13" s="42">
        <v>3538</v>
      </c>
      <c r="X13" s="42">
        <v>3590</v>
      </c>
      <c r="Y13" s="42">
        <v>3585</v>
      </c>
      <c r="Z13" s="42">
        <v>3300</v>
      </c>
      <c r="AA13" s="42"/>
      <c r="AB13" s="42">
        <v>2829</v>
      </c>
      <c r="AC13" s="55">
        <v>2056</v>
      </c>
      <c r="AD13" s="42">
        <f>16+275+29+432+221+154+896</f>
        <v>2023</v>
      </c>
      <c r="AE13" s="42">
        <v>2124</v>
      </c>
      <c r="AF13" s="42">
        <v>2341</v>
      </c>
      <c r="AG13" s="42">
        <v>2552</v>
      </c>
      <c r="AH13" s="42">
        <v>2835</v>
      </c>
      <c r="AI13" s="42">
        <v>3183</v>
      </c>
      <c r="AJ13" s="42">
        <v>3288</v>
      </c>
      <c r="AK13" s="42">
        <v>3447</v>
      </c>
      <c r="AL13" s="42">
        <v>3436</v>
      </c>
      <c r="AM13" s="42">
        <v>3531</v>
      </c>
      <c r="AN13" s="42">
        <v>3487</v>
      </c>
      <c r="AO13" s="42">
        <v>3570</v>
      </c>
      <c r="AP13" s="42">
        <v>3663</v>
      </c>
      <c r="AQ13" s="42">
        <v>3637</v>
      </c>
      <c r="AR13" s="42">
        <v>3734</v>
      </c>
      <c r="AS13" s="42">
        <v>3941</v>
      </c>
      <c r="AT13" s="42">
        <v>3635</v>
      </c>
      <c r="AU13" s="42">
        <v>4016</v>
      </c>
      <c r="AV13" s="42">
        <v>3914</v>
      </c>
      <c r="AW13" s="42">
        <v>3902</v>
      </c>
      <c r="AX13" s="42">
        <v>3631</v>
      </c>
      <c r="AY13" s="42">
        <v>3940</v>
      </c>
      <c r="AZ13" s="42">
        <v>4103</v>
      </c>
      <c r="BA13" s="42">
        <v>4220</v>
      </c>
      <c r="BB13" s="42"/>
      <c r="BC13" s="42">
        <v>3979</v>
      </c>
      <c r="BD13" s="55">
        <v>3928</v>
      </c>
      <c r="BE13" s="42">
        <f>137+179+47+306+744+1544+518+444+106+357+1+0+0+0</f>
        <v>4383</v>
      </c>
      <c r="BF13" s="42">
        <v>4017</v>
      </c>
      <c r="BG13" s="42">
        <v>3762</v>
      </c>
      <c r="BH13" s="42">
        <v>3310</v>
      </c>
      <c r="BI13" s="42">
        <v>2956</v>
      </c>
      <c r="BJ13" s="42">
        <v>2866</v>
      </c>
      <c r="BK13" s="42">
        <v>3082</v>
      </c>
      <c r="BL13" s="42">
        <v>3172</v>
      </c>
      <c r="BM13" s="42">
        <v>3503</v>
      </c>
      <c r="BN13" s="42">
        <v>3659</v>
      </c>
      <c r="BO13" s="42">
        <v>3625</v>
      </c>
      <c r="BP13" s="42">
        <v>3893</v>
      </c>
      <c r="BQ13" s="42">
        <v>4001</v>
      </c>
      <c r="BR13" s="42">
        <v>4336</v>
      </c>
      <c r="BS13" s="42">
        <v>4083</v>
      </c>
      <c r="BT13" s="42">
        <v>4111</v>
      </c>
      <c r="BU13" s="42">
        <v>3857</v>
      </c>
      <c r="BV13" s="42">
        <v>3977</v>
      </c>
      <c r="BW13" s="42">
        <v>3895</v>
      </c>
      <c r="BX13" s="42">
        <v>3833</v>
      </c>
      <c r="BY13" s="42">
        <v>3809</v>
      </c>
      <c r="BZ13" s="42">
        <v>4023</v>
      </c>
      <c r="CA13" s="42">
        <v>4174</v>
      </c>
      <c r="CB13" s="42">
        <v>4480</v>
      </c>
      <c r="CC13" s="42"/>
      <c r="CD13" s="42">
        <v>4642</v>
      </c>
      <c r="CE13" s="55">
        <v>3939</v>
      </c>
      <c r="CF13" s="42">
        <f>3734+241+0+62</f>
        <v>4037</v>
      </c>
      <c r="CG13" s="42">
        <v>4208</v>
      </c>
      <c r="CH13" s="42">
        <v>4285</v>
      </c>
      <c r="CI13" s="42">
        <v>4051</v>
      </c>
      <c r="CJ13" s="42">
        <v>3739</v>
      </c>
      <c r="CK13" s="42">
        <v>3826</v>
      </c>
      <c r="CL13" s="42">
        <v>3816</v>
      </c>
      <c r="CM13" s="42">
        <v>3692</v>
      </c>
      <c r="CN13" s="42">
        <v>3434</v>
      </c>
      <c r="CO13" s="42">
        <v>3286</v>
      </c>
      <c r="CP13" s="42">
        <v>2929</v>
      </c>
      <c r="CQ13" s="42">
        <v>3268</v>
      </c>
      <c r="CR13" s="42">
        <v>3985</v>
      </c>
      <c r="CS13" s="42">
        <v>4830</v>
      </c>
      <c r="CT13" s="42">
        <v>5159</v>
      </c>
      <c r="CU13" s="42">
        <v>5014</v>
      </c>
      <c r="CV13" s="42">
        <v>4384</v>
      </c>
      <c r="CW13" s="42">
        <v>4830</v>
      </c>
      <c r="CX13" s="42">
        <v>4638</v>
      </c>
      <c r="CY13" s="42">
        <v>4769</v>
      </c>
      <c r="CZ13" s="42">
        <v>4619</v>
      </c>
      <c r="DA13" s="42">
        <v>4652</v>
      </c>
      <c r="DB13" s="42">
        <v>4467</v>
      </c>
      <c r="DC13" s="42">
        <v>4380</v>
      </c>
      <c r="DD13" s="42"/>
      <c r="DE13" s="42">
        <v>4257</v>
      </c>
      <c r="DF13" s="55">
        <v>1867</v>
      </c>
      <c r="DG13" s="42">
        <v>1784</v>
      </c>
      <c r="DH13" s="42">
        <v>1942</v>
      </c>
      <c r="DI13" s="42">
        <v>2023</v>
      </c>
      <c r="DJ13" s="42">
        <v>1947</v>
      </c>
      <c r="DK13" s="42">
        <v>2105</v>
      </c>
      <c r="DL13" s="42">
        <v>2263</v>
      </c>
      <c r="DM13" s="42">
        <v>2327</v>
      </c>
      <c r="DN13" s="42">
        <v>2351</v>
      </c>
      <c r="DO13" s="42">
        <v>2358</v>
      </c>
      <c r="DP13" s="42">
        <v>2271</v>
      </c>
      <c r="DQ13" s="42">
        <v>2319</v>
      </c>
      <c r="DR13" s="42">
        <v>2311</v>
      </c>
      <c r="DS13" s="42">
        <v>2421</v>
      </c>
      <c r="DT13" s="42">
        <v>2125</v>
      </c>
      <c r="DU13" s="42">
        <v>1910</v>
      </c>
      <c r="DV13" s="42">
        <v>1865</v>
      </c>
      <c r="DW13" s="42">
        <v>1804</v>
      </c>
      <c r="DX13" s="42">
        <v>1739</v>
      </c>
      <c r="DY13" s="42">
        <v>1606</v>
      </c>
      <c r="DZ13" s="42">
        <v>1601</v>
      </c>
      <c r="EA13" s="42">
        <v>1571</v>
      </c>
      <c r="EB13" s="42">
        <v>1571</v>
      </c>
      <c r="EC13" s="42">
        <v>1644</v>
      </c>
      <c r="ED13" s="42">
        <v>1743</v>
      </c>
      <c r="EE13" s="42"/>
      <c r="EF13" s="42">
        <v>1540</v>
      </c>
      <c r="EG13" s="55">
        <v>1316</v>
      </c>
      <c r="EH13" s="42">
        <f>426+799</f>
        <v>1225</v>
      </c>
      <c r="EI13" s="42">
        <v>1273</v>
      </c>
      <c r="EJ13" s="42">
        <v>1255</v>
      </c>
      <c r="EK13" s="42">
        <v>1280</v>
      </c>
      <c r="EL13" s="42">
        <v>1267</v>
      </c>
      <c r="EM13" s="42">
        <v>1511</v>
      </c>
      <c r="EN13" s="42">
        <v>1774</v>
      </c>
      <c r="EO13" s="42">
        <v>1735</v>
      </c>
      <c r="EP13" s="42">
        <v>1942</v>
      </c>
      <c r="EQ13" s="42">
        <v>1964</v>
      </c>
      <c r="ER13" s="42">
        <v>1969</v>
      </c>
      <c r="ES13" s="42">
        <v>2091</v>
      </c>
      <c r="ET13" s="42">
        <v>1810</v>
      </c>
      <c r="EU13" s="42">
        <v>1810</v>
      </c>
      <c r="EV13" s="42">
        <v>1792</v>
      </c>
      <c r="EW13" s="42">
        <v>1773</v>
      </c>
      <c r="EX13" s="42">
        <v>1887</v>
      </c>
      <c r="EY13" s="42">
        <v>2027</v>
      </c>
      <c r="EZ13" s="42">
        <v>2073</v>
      </c>
      <c r="FA13" s="42">
        <v>2186</v>
      </c>
      <c r="FB13" s="42">
        <v>2343</v>
      </c>
      <c r="FC13" s="42">
        <v>2221</v>
      </c>
      <c r="FD13" s="22">
        <v>2408</v>
      </c>
      <c r="FE13" s="22">
        <v>2488</v>
      </c>
      <c r="FF13" s="22"/>
      <c r="FG13" s="22">
        <v>3098</v>
      </c>
      <c r="FH13" s="22"/>
      <c r="FI13" s="22"/>
      <c r="FJ13" s="22"/>
      <c r="FK13" s="22"/>
      <c r="FL13" s="22"/>
    </row>
    <row r="14" spans="1:168">
      <c r="A14" s="38" t="s">
        <v>20</v>
      </c>
      <c r="B14" s="55">
        <v>1925</v>
      </c>
      <c r="C14" s="42">
        <f>123+482+532+61+140+619</f>
        <v>1957</v>
      </c>
      <c r="D14" s="42">
        <v>2015</v>
      </c>
      <c r="E14" s="42">
        <v>2114</v>
      </c>
      <c r="F14" s="42">
        <v>2115</v>
      </c>
      <c r="G14" s="42">
        <v>2170</v>
      </c>
      <c r="H14" s="42">
        <v>2412</v>
      </c>
      <c r="I14" s="42">
        <v>2425</v>
      </c>
      <c r="J14" s="42">
        <v>2468</v>
      </c>
      <c r="K14" s="42">
        <v>2217</v>
      </c>
      <c r="L14" s="42">
        <v>2160</v>
      </c>
      <c r="M14" s="42">
        <v>2236</v>
      </c>
      <c r="N14" s="42">
        <v>2310</v>
      </c>
      <c r="O14" s="42">
        <v>2580</v>
      </c>
      <c r="P14" s="42">
        <v>3165</v>
      </c>
      <c r="Q14" s="42">
        <v>2933</v>
      </c>
      <c r="R14" s="42">
        <v>3056</v>
      </c>
      <c r="S14" s="42">
        <v>3071</v>
      </c>
      <c r="T14" s="42">
        <v>3285</v>
      </c>
      <c r="U14" s="42">
        <v>3380</v>
      </c>
      <c r="V14" s="42">
        <v>3403</v>
      </c>
      <c r="W14" s="42">
        <v>3498</v>
      </c>
      <c r="X14" s="42">
        <v>3444</v>
      </c>
      <c r="Y14" s="42">
        <v>3695</v>
      </c>
      <c r="Z14" s="42">
        <v>3502</v>
      </c>
      <c r="AA14" s="42"/>
      <c r="AB14" s="42">
        <v>3321</v>
      </c>
      <c r="AC14" s="55">
        <v>3616</v>
      </c>
      <c r="AD14" s="42">
        <f>57+208+0+629+143+179+1760</f>
        <v>2976</v>
      </c>
      <c r="AE14" s="42">
        <v>3227</v>
      </c>
      <c r="AF14" s="42">
        <v>3523</v>
      </c>
      <c r="AG14" s="42">
        <v>3864</v>
      </c>
      <c r="AH14" s="42">
        <v>4417</v>
      </c>
      <c r="AI14" s="42">
        <v>5039</v>
      </c>
      <c r="AJ14" s="42">
        <v>4930</v>
      </c>
      <c r="AK14" s="42">
        <v>4989</v>
      </c>
      <c r="AL14" s="42">
        <v>4790</v>
      </c>
      <c r="AM14" s="42">
        <v>4949</v>
      </c>
      <c r="AN14" s="42">
        <v>4982</v>
      </c>
      <c r="AO14" s="42">
        <v>5014</v>
      </c>
      <c r="AP14" s="42">
        <v>5073</v>
      </c>
      <c r="AQ14" s="42">
        <v>5441</v>
      </c>
      <c r="AR14" s="42">
        <v>5740</v>
      </c>
      <c r="AS14" s="42">
        <v>6324</v>
      </c>
      <c r="AT14" s="42">
        <v>6718</v>
      </c>
      <c r="AU14" s="42">
        <v>6719</v>
      </c>
      <c r="AV14" s="42">
        <v>6949</v>
      </c>
      <c r="AW14" s="42">
        <v>7099</v>
      </c>
      <c r="AX14" s="42">
        <v>7154</v>
      </c>
      <c r="AY14" s="42">
        <v>7485</v>
      </c>
      <c r="AZ14" s="42">
        <v>7833</v>
      </c>
      <c r="BA14" s="42">
        <v>8120</v>
      </c>
      <c r="BB14" s="42"/>
      <c r="BC14" s="42">
        <v>8173</v>
      </c>
      <c r="BD14" s="55">
        <v>3629</v>
      </c>
      <c r="BE14" s="42">
        <f>14+125+44+114+629+924+82+692+248+240+0+6+0+0</f>
        <v>3118</v>
      </c>
      <c r="BF14" s="42">
        <v>3333</v>
      </c>
      <c r="BG14" s="42">
        <v>3292</v>
      </c>
      <c r="BH14" s="42">
        <v>3255</v>
      </c>
      <c r="BI14" s="42">
        <v>3102</v>
      </c>
      <c r="BJ14" s="42">
        <v>3320</v>
      </c>
      <c r="BK14" s="42">
        <v>3303</v>
      </c>
      <c r="BL14" s="42">
        <v>3433</v>
      </c>
      <c r="BM14" s="42">
        <v>3550</v>
      </c>
      <c r="BN14" s="42">
        <v>3615</v>
      </c>
      <c r="BO14" s="42">
        <v>3903</v>
      </c>
      <c r="BP14" s="42">
        <v>3947</v>
      </c>
      <c r="BQ14" s="42">
        <v>4020</v>
      </c>
      <c r="BR14" s="42">
        <v>4887</v>
      </c>
      <c r="BS14" s="42">
        <v>5260</v>
      </c>
      <c r="BT14" s="42">
        <v>5446</v>
      </c>
      <c r="BU14" s="42">
        <v>5285</v>
      </c>
      <c r="BV14" s="42">
        <v>5162</v>
      </c>
      <c r="BW14" s="42">
        <v>5046</v>
      </c>
      <c r="BX14" s="42">
        <v>5200</v>
      </c>
      <c r="BY14" s="42">
        <v>5634</v>
      </c>
      <c r="BZ14" s="42">
        <v>5928</v>
      </c>
      <c r="CA14" s="42">
        <v>6619</v>
      </c>
      <c r="CB14" s="42">
        <v>7202</v>
      </c>
      <c r="CC14" s="42"/>
      <c r="CD14" s="42">
        <v>8334</v>
      </c>
      <c r="CE14" s="55">
        <v>3134</v>
      </c>
      <c r="CF14" s="42">
        <f>3155+5+0+0</f>
        <v>3160</v>
      </c>
      <c r="CG14" s="42">
        <v>3445</v>
      </c>
      <c r="CH14" s="42">
        <v>3534</v>
      </c>
      <c r="CI14" s="42">
        <v>3630</v>
      </c>
      <c r="CJ14" s="42">
        <v>3584</v>
      </c>
      <c r="CK14" s="42">
        <v>3573</v>
      </c>
      <c r="CL14" s="42">
        <v>3585</v>
      </c>
      <c r="CM14" s="42">
        <v>3235</v>
      </c>
      <c r="CN14" s="42">
        <v>2955</v>
      </c>
      <c r="CO14" s="42">
        <v>2864</v>
      </c>
      <c r="CP14" s="42">
        <v>2821</v>
      </c>
      <c r="CQ14" s="42">
        <v>2945</v>
      </c>
      <c r="CR14" s="42">
        <v>2919</v>
      </c>
      <c r="CS14" s="42">
        <v>3746</v>
      </c>
      <c r="CT14" s="42">
        <v>3983</v>
      </c>
      <c r="CU14" s="42">
        <v>4293</v>
      </c>
      <c r="CV14" s="42">
        <v>4625</v>
      </c>
      <c r="CW14" s="42">
        <v>4627</v>
      </c>
      <c r="CX14" s="42">
        <v>4761</v>
      </c>
      <c r="CY14" s="42">
        <v>5035</v>
      </c>
      <c r="CZ14" s="42">
        <v>5202</v>
      </c>
      <c r="DA14" s="42">
        <v>5606</v>
      </c>
      <c r="DB14" s="42">
        <v>5593</v>
      </c>
      <c r="DC14" s="42">
        <v>5598</v>
      </c>
      <c r="DD14" s="42"/>
      <c r="DE14" s="42">
        <v>5945</v>
      </c>
      <c r="DF14" s="55">
        <v>1107</v>
      </c>
      <c r="DG14" s="42">
        <v>813</v>
      </c>
      <c r="DH14" s="42">
        <v>949</v>
      </c>
      <c r="DI14" s="42">
        <v>1012</v>
      </c>
      <c r="DJ14" s="42">
        <v>1134</v>
      </c>
      <c r="DK14" s="42">
        <v>1245</v>
      </c>
      <c r="DL14" s="42">
        <v>1414</v>
      </c>
      <c r="DM14" s="42">
        <v>1599</v>
      </c>
      <c r="DN14" s="42">
        <v>1681</v>
      </c>
      <c r="DO14" s="42">
        <v>1615</v>
      </c>
      <c r="DP14" s="42">
        <v>1550</v>
      </c>
      <c r="DQ14" s="42">
        <v>1558</v>
      </c>
      <c r="DR14" s="42">
        <v>1517</v>
      </c>
      <c r="DS14" s="42">
        <v>1344</v>
      </c>
      <c r="DT14" s="42">
        <v>1384</v>
      </c>
      <c r="DU14" s="42">
        <v>1319</v>
      </c>
      <c r="DV14" s="42">
        <v>1324</v>
      </c>
      <c r="DW14" s="42">
        <v>1404</v>
      </c>
      <c r="DX14" s="42">
        <v>1370</v>
      </c>
      <c r="DY14" s="42">
        <v>1198</v>
      </c>
      <c r="DZ14" s="42">
        <v>1301</v>
      </c>
      <c r="EA14" s="42">
        <v>1231</v>
      </c>
      <c r="EB14" s="42">
        <v>1433</v>
      </c>
      <c r="EC14" s="42">
        <v>1446</v>
      </c>
      <c r="ED14" s="42">
        <v>1493</v>
      </c>
      <c r="EE14" s="42"/>
      <c r="EF14" s="42">
        <v>1438</v>
      </c>
      <c r="EG14" s="55">
        <v>1176</v>
      </c>
      <c r="EH14" s="42">
        <f>166+917</f>
        <v>1083</v>
      </c>
      <c r="EI14" s="42">
        <v>1032</v>
      </c>
      <c r="EJ14" s="42">
        <v>1045</v>
      </c>
      <c r="EK14" s="42">
        <v>1031</v>
      </c>
      <c r="EL14" s="42">
        <v>995</v>
      </c>
      <c r="EM14" s="42">
        <v>1121</v>
      </c>
      <c r="EN14" s="42">
        <v>1188</v>
      </c>
      <c r="EO14" s="42">
        <v>1434</v>
      </c>
      <c r="EP14" s="42">
        <v>1358</v>
      </c>
      <c r="EQ14" s="42">
        <v>1304</v>
      </c>
      <c r="ER14" s="42">
        <v>1390</v>
      </c>
      <c r="ES14" s="42">
        <v>1436</v>
      </c>
      <c r="ET14" s="42">
        <v>1265</v>
      </c>
      <c r="EU14" s="42">
        <v>1263</v>
      </c>
      <c r="EV14" s="42">
        <v>1351</v>
      </c>
      <c r="EW14" s="42">
        <v>1507</v>
      </c>
      <c r="EX14" s="42">
        <v>1683</v>
      </c>
      <c r="EY14" s="42">
        <v>1716</v>
      </c>
      <c r="EZ14" s="42">
        <v>1837</v>
      </c>
      <c r="FA14" s="42">
        <v>1812</v>
      </c>
      <c r="FB14" s="42">
        <v>1847</v>
      </c>
      <c r="FC14" s="42">
        <v>2186</v>
      </c>
      <c r="FD14" s="22">
        <v>2432</v>
      </c>
      <c r="FE14" s="22">
        <v>2544</v>
      </c>
      <c r="FF14" s="22"/>
      <c r="FG14" s="22">
        <v>2643</v>
      </c>
      <c r="FH14" s="22"/>
      <c r="FI14" s="22"/>
      <c r="FJ14" s="22"/>
      <c r="FK14" s="22"/>
      <c r="FL14" s="22"/>
    </row>
    <row r="15" spans="1:168">
      <c r="A15" s="38" t="s">
        <v>21</v>
      </c>
      <c r="B15" s="55">
        <v>523</v>
      </c>
      <c r="C15" s="42">
        <f>21+154+23+42+68+159</f>
        <v>467</v>
      </c>
      <c r="D15" s="42">
        <v>517</v>
      </c>
      <c r="E15" s="42">
        <v>535</v>
      </c>
      <c r="F15" s="42">
        <v>480</v>
      </c>
      <c r="G15" s="42">
        <v>574</v>
      </c>
      <c r="H15" s="42">
        <v>713</v>
      </c>
      <c r="I15" s="42">
        <v>734</v>
      </c>
      <c r="J15" s="42">
        <v>811</v>
      </c>
      <c r="K15" s="42">
        <v>736</v>
      </c>
      <c r="L15" s="42">
        <v>848</v>
      </c>
      <c r="M15" s="42">
        <v>890</v>
      </c>
      <c r="N15" s="42">
        <v>887</v>
      </c>
      <c r="O15" s="42">
        <v>980</v>
      </c>
      <c r="P15" s="42">
        <v>1108</v>
      </c>
      <c r="Q15" s="42">
        <v>1083</v>
      </c>
      <c r="R15" s="42">
        <v>1100</v>
      </c>
      <c r="S15" s="42">
        <v>1096</v>
      </c>
      <c r="T15" s="42">
        <v>1091</v>
      </c>
      <c r="U15" s="42">
        <v>1141</v>
      </c>
      <c r="V15" s="42">
        <v>1145</v>
      </c>
      <c r="W15" s="42">
        <v>1239</v>
      </c>
      <c r="X15" s="42">
        <v>1217</v>
      </c>
      <c r="Y15" s="42">
        <v>1316</v>
      </c>
      <c r="Z15" s="42">
        <v>1441</v>
      </c>
      <c r="AA15" s="42"/>
      <c r="AB15" s="42">
        <v>1336</v>
      </c>
      <c r="AC15" s="55">
        <v>1230</v>
      </c>
      <c r="AD15" s="42">
        <f>8+200+4+155+210+164+368</f>
        <v>1109</v>
      </c>
      <c r="AE15" s="42">
        <v>1151</v>
      </c>
      <c r="AF15" s="42">
        <v>1193</v>
      </c>
      <c r="AG15" s="42">
        <v>1206</v>
      </c>
      <c r="AH15" s="42">
        <v>1328</v>
      </c>
      <c r="AI15" s="42">
        <v>1624</v>
      </c>
      <c r="AJ15" s="42">
        <v>1961</v>
      </c>
      <c r="AK15" s="42">
        <v>1883</v>
      </c>
      <c r="AL15" s="42">
        <v>2012</v>
      </c>
      <c r="AM15" s="42">
        <v>1876</v>
      </c>
      <c r="AN15" s="42">
        <v>1971</v>
      </c>
      <c r="AO15" s="42">
        <v>1904</v>
      </c>
      <c r="AP15" s="42">
        <v>1976</v>
      </c>
      <c r="AQ15" s="42">
        <v>2055</v>
      </c>
      <c r="AR15" s="42">
        <v>2214</v>
      </c>
      <c r="AS15" s="42">
        <v>2279</v>
      </c>
      <c r="AT15" s="42">
        <v>2309</v>
      </c>
      <c r="AU15" s="42">
        <v>2371</v>
      </c>
      <c r="AV15" s="42">
        <v>2427</v>
      </c>
      <c r="AW15" s="42">
        <v>2443</v>
      </c>
      <c r="AX15" s="42">
        <v>2285</v>
      </c>
      <c r="AY15" s="42">
        <v>2408</v>
      </c>
      <c r="AZ15" s="42">
        <v>2564</v>
      </c>
      <c r="BA15" s="42">
        <v>2702</v>
      </c>
      <c r="BB15" s="42"/>
      <c r="BC15" s="42">
        <v>2681</v>
      </c>
      <c r="BD15" s="55">
        <v>1918</v>
      </c>
      <c r="BE15" s="42">
        <f>76+85+43+67+458+458+221+284+79+241+0+0+0+4</f>
        <v>2016</v>
      </c>
      <c r="BF15" s="42">
        <v>2147</v>
      </c>
      <c r="BG15" s="42">
        <v>1849</v>
      </c>
      <c r="BH15" s="42">
        <v>1778</v>
      </c>
      <c r="BI15" s="42">
        <v>1629</v>
      </c>
      <c r="BJ15" s="42">
        <v>1705</v>
      </c>
      <c r="BK15" s="42">
        <v>1947</v>
      </c>
      <c r="BL15" s="42">
        <v>2000</v>
      </c>
      <c r="BM15" s="42">
        <v>2054</v>
      </c>
      <c r="BN15" s="42">
        <v>2056</v>
      </c>
      <c r="BO15" s="42">
        <v>2021</v>
      </c>
      <c r="BP15" s="42">
        <v>2104</v>
      </c>
      <c r="BQ15" s="42">
        <v>2098</v>
      </c>
      <c r="BR15" s="42">
        <v>2004</v>
      </c>
      <c r="BS15" s="42">
        <v>1998</v>
      </c>
      <c r="BT15" s="42">
        <v>1999</v>
      </c>
      <c r="BU15" s="42">
        <v>1998</v>
      </c>
      <c r="BV15" s="42">
        <v>2067</v>
      </c>
      <c r="BW15" s="42">
        <v>2015</v>
      </c>
      <c r="BX15" s="42">
        <v>2063</v>
      </c>
      <c r="BY15" s="42">
        <v>2122</v>
      </c>
      <c r="BZ15" s="42">
        <v>2156</v>
      </c>
      <c r="CA15" s="42">
        <v>2300</v>
      </c>
      <c r="CB15" s="42">
        <v>2332</v>
      </c>
      <c r="CC15" s="42"/>
      <c r="CD15" s="42">
        <v>2576</v>
      </c>
      <c r="CE15" s="55">
        <v>2491</v>
      </c>
      <c r="CF15" s="42">
        <f>2402+174+20+7</f>
        <v>2603</v>
      </c>
      <c r="CG15" s="42">
        <v>2784</v>
      </c>
      <c r="CH15" s="42">
        <v>2667</v>
      </c>
      <c r="CI15" s="42">
        <v>2657</v>
      </c>
      <c r="CJ15" s="42">
        <v>2814</v>
      </c>
      <c r="CK15" s="42">
        <v>2884</v>
      </c>
      <c r="CL15" s="42">
        <v>2931</v>
      </c>
      <c r="CM15" s="42">
        <v>2592</v>
      </c>
      <c r="CN15" s="42">
        <v>2317</v>
      </c>
      <c r="CO15" s="42">
        <v>2078</v>
      </c>
      <c r="CP15" s="42">
        <v>2113</v>
      </c>
      <c r="CQ15" s="42">
        <v>2146</v>
      </c>
      <c r="CR15" s="42">
        <v>2470</v>
      </c>
      <c r="CS15" s="42">
        <v>2994</v>
      </c>
      <c r="CT15" s="42">
        <v>2846</v>
      </c>
      <c r="CU15" s="42">
        <v>2751</v>
      </c>
      <c r="CV15" s="42">
        <v>2618</v>
      </c>
      <c r="CW15" s="42">
        <v>2712</v>
      </c>
      <c r="CX15" s="42">
        <v>2769</v>
      </c>
      <c r="CY15" s="42">
        <v>2804</v>
      </c>
      <c r="CZ15" s="42">
        <v>2975</v>
      </c>
      <c r="DA15" s="42">
        <v>2937</v>
      </c>
      <c r="DB15" s="42">
        <v>2725</v>
      </c>
      <c r="DC15" s="42">
        <v>2686</v>
      </c>
      <c r="DD15" s="42"/>
      <c r="DE15" s="42">
        <v>2673</v>
      </c>
      <c r="DF15" s="55">
        <v>1670</v>
      </c>
      <c r="DG15" s="42">
        <v>1325</v>
      </c>
      <c r="DH15" s="42">
        <v>1382</v>
      </c>
      <c r="DI15" s="42">
        <v>1197</v>
      </c>
      <c r="DJ15" s="42">
        <v>1147</v>
      </c>
      <c r="DK15" s="42">
        <v>1431</v>
      </c>
      <c r="DL15" s="42">
        <v>1748</v>
      </c>
      <c r="DM15" s="42">
        <v>1708</v>
      </c>
      <c r="DN15" s="42">
        <v>1651</v>
      </c>
      <c r="DO15" s="42">
        <v>1517</v>
      </c>
      <c r="DP15" s="42">
        <v>1422</v>
      </c>
      <c r="DQ15" s="42">
        <v>1535</v>
      </c>
      <c r="DR15" s="42">
        <v>1576</v>
      </c>
      <c r="DS15" s="42">
        <v>1707</v>
      </c>
      <c r="DT15" s="42">
        <v>1817</v>
      </c>
      <c r="DU15" s="42">
        <v>1767</v>
      </c>
      <c r="DV15" s="42">
        <v>1630</v>
      </c>
      <c r="DW15" s="42">
        <v>1721</v>
      </c>
      <c r="DX15" s="42">
        <v>1786</v>
      </c>
      <c r="DY15" s="42">
        <v>1648</v>
      </c>
      <c r="DZ15" s="42">
        <v>1740</v>
      </c>
      <c r="EA15" s="42">
        <v>1921</v>
      </c>
      <c r="EB15" s="42">
        <v>1792</v>
      </c>
      <c r="EC15" s="42">
        <v>1855</v>
      </c>
      <c r="ED15" s="42">
        <v>1912</v>
      </c>
      <c r="EE15" s="42"/>
      <c r="EF15" s="42">
        <v>1368</v>
      </c>
      <c r="EG15" s="55">
        <v>664</v>
      </c>
      <c r="EH15" s="42">
        <f>93+570</f>
        <v>663</v>
      </c>
      <c r="EI15" s="42">
        <v>715</v>
      </c>
      <c r="EJ15" s="42">
        <v>619</v>
      </c>
      <c r="EK15" s="42">
        <v>530</v>
      </c>
      <c r="EL15" s="42">
        <v>576</v>
      </c>
      <c r="EM15" s="42">
        <v>788</v>
      </c>
      <c r="EN15" s="42">
        <v>846</v>
      </c>
      <c r="EO15" s="42">
        <v>980</v>
      </c>
      <c r="EP15" s="42">
        <v>1018</v>
      </c>
      <c r="EQ15" s="42">
        <v>1084</v>
      </c>
      <c r="ER15" s="42">
        <v>1102</v>
      </c>
      <c r="ES15" s="42">
        <v>1009</v>
      </c>
      <c r="ET15" s="42">
        <v>857</v>
      </c>
      <c r="EU15" s="42">
        <v>857</v>
      </c>
      <c r="EV15" s="42">
        <v>863</v>
      </c>
      <c r="EW15" s="42">
        <v>949</v>
      </c>
      <c r="EX15" s="42">
        <v>1032</v>
      </c>
      <c r="EY15" s="42">
        <v>972</v>
      </c>
      <c r="EZ15" s="42">
        <v>1014</v>
      </c>
      <c r="FA15" s="42">
        <v>1049</v>
      </c>
      <c r="FB15" s="42">
        <v>1143</v>
      </c>
      <c r="FC15" s="42">
        <v>1350</v>
      </c>
      <c r="FD15" s="22">
        <v>1383</v>
      </c>
      <c r="FE15" s="22">
        <v>1544</v>
      </c>
      <c r="FF15" s="22"/>
      <c r="FG15" s="22">
        <v>1787</v>
      </c>
      <c r="FH15" s="22"/>
      <c r="FI15" s="22"/>
      <c r="FJ15" s="22"/>
      <c r="FK15" s="22"/>
      <c r="FL15" s="22"/>
    </row>
    <row r="16" spans="1:168">
      <c r="A16" s="38" t="s">
        <v>22</v>
      </c>
      <c r="B16" s="55">
        <v>2519</v>
      </c>
      <c r="C16" s="42">
        <f>217+1177+13+253+280+821</f>
        <v>2761</v>
      </c>
      <c r="D16" s="42">
        <v>2702</v>
      </c>
      <c r="E16" s="42">
        <v>2831</v>
      </c>
      <c r="F16" s="42">
        <v>3014</v>
      </c>
      <c r="G16" s="42">
        <v>3222</v>
      </c>
      <c r="H16" s="42">
        <v>3858</v>
      </c>
      <c r="I16" s="42">
        <v>3809</v>
      </c>
      <c r="J16" s="42">
        <v>3761</v>
      </c>
      <c r="K16" s="42">
        <v>3596</v>
      </c>
      <c r="L16" s="42">
        <v>3508</v>
      </c>
      <c r="M16" s="42">
        <v>3698</v>
      </c>
      <c r="N16" s="42">
        <v>3893</v>
      </c>
      <c r="O16" s="42">
        <v>3996</v>
      </c>
      <c r="P16" s="42">
        <v>4495</v>
      </c>
      <c r="Q16" s="42">
        <v>4674</v>
      </c>
      <c r="R16" s="42">
        <v>4892</v>
      </c>
      <c r="S16" s="42">
        <v>4843</v>
      </c>
      <c r="T16" s="42">
        <v>5042</v>
      </c>
      <c r="U16" s="42">
        <v>4985</v>
      </c>
      <c r="V16" s="42">
        <v>5049</v>
      </c>
      <c r="W16" s="42">
        <v>5117</v>
      </c>
      <c r="X16" s="42">
        <v>5285</v>
      </c>
      <c r="Y16" s="42">
        <v>5501</v>
      </c>
      <c r="Z16" s="42">
        <v>5685</v>
      </c>
      <c r="AA16" s="42"/>
      <c r="AB16" s="42">
        <v>5359</v>
      </c>
      <c r="AC16" s="55">
        <v>5977</v>
      </c>
      <c r="AD16" s="42">
        <f>87+490+0+1130+531+418+2967</f>
        <v>5623</v>
      </c>
      <c r="AE16" s="42">
        <v>6077</v>
      </c>
      <c r="AF16" s="42">
        <v>6338</v>
      </c>
      <c r="AG16" s="42">
        <v>7029</v>
      </c>
      <c r="AH16" s="42">
        <v>6987</v>
      </c>
      <c r="AI16" s="42">
        <v>8337</v>
      </c>
      <c r="AJ16" s="42">
        <v>8428</v>
      </c>
      <c r="AK16" s="42">
        <v>8920</v>
      </c>
      <c r="AL16" s="42">
        <v>8901</v>
      </c>
      <c r="AM16" s="42">
        <v>9145</v>
      </c>
      <c r="AN16" s="42">
        <v>9330</v>
      </c>
      <c r="AO16" s="42">
        <v>9108</v>
      </c>
      <c r="AP16" s="42">
        <v>8707</v>
      </c>
      <c r="AQ16" s="42">
        <v>9134</v>
      </c>
      <c r="AR16" s="42">
        <v>9526</v>
      </c>
      <c r="AS16" s="42">
        <v>9740</v>
      </c>
      <c r="AT16" s="42">
        <v>10110</v>
      </c>
      <c r="AU16" s="42">
        <v>10620</v>
      </c>
      <c r="AV16" s="42">
        <v>11311</v>
      </c>
      <c r="AW16" s="42">
        <v>11205</v>
      </c>
      <c r="AX16" s="42">
        <v>11481</v>
      </c>
      <c r="AY16" s="42">
        <v>11915</v>
      </c>
      <c r="AZ16" s="42">
        <v>12649</v>
      </c>
      <c r="BA16" s="42">
        <v>13186</v>
      </c>
      <c r="BB16" s="42"/>
      <c r="BC16" s="42">
        <v>13153</v>
      </c>
      <c r="BD16" s="55">
        <v>4837</v>
      </c>
      <c r="BE16" s="42">
        <f>37+200+100+187+717+1634+108+1042+661+716+0+0+0+2</f>
        <v>5404</v>
      </c>
      <c r="BF16" s="42">
        <v>5165</v>
      </c>
      <c r="BG16" s="42">
        <v>5022</v>
      </c>
      <c r="BH16" s="42">
        <v>4776</v>
      </c>
      <c r="BI16" s="42">
        <v>4897</v>
      </c>
      <c r="BJ16" s="42">
        <v>5329</v>
      </c>
      <c r="BK16" s="42">
        <v>5748</v>
      </c>
      <c r="BL16" s="42">
        <v>6483</v>
      </c>
      <c r="BM16" s="42">
        <v>6661</v>
      </c>
      <c r="BN16" s="42">
        <v>6822</v>
      </c>
      <c r="BO16" s="42">
        <v>7272</v>
      </c>
      <c r="BP16" s="42">
        <v>7073</v>
      </c>
      <c r="BQ16" s="42">
        <v>6831</v>
      </c>
      <c r="BR16" s="42">
        <v>7133</v>
      </c>
      <c r="BS16" s="42">
        <v>7544</v>
      </c>
      <c r="BT16" s="42">
        <v>7602</v>
      </c>
      <c r="BU16" s="42">
        <v>7216</v>
      </c>
      <c r="BV16" s="42">
        <v>7661</v>
      </c>
      <c r="BW16" s="42">
        <v>7589</v>
      </c>
      <c r="BX16" s="42">
        <v>8065</v>
      </c>
      <c r="BY16" s="42">
        <v>8255</v>
      </c>
      <c r="BZ16" s="42">
        <v>9161</v>
      </c>
      <c r="CA16" s="42">
        <v>9783</v>
      </c>
      <c r="CB16" s="42">
        <v>10126</v>
      </c>
      <c r="CC16" s="42"/>
      <c r="CD16" s="42">
        <v>10959</v>
      </c>
      <c r="CE16" s="55">
        <v>5712</v>
      </c>
      <c r="CF16" s="42">
        <f>5825+144+13+2</f>
        <v>5984</v>
      </c>
      <c r="CG16" s="42">
        <v>5911</v>
      </c>
      <c r="CH16" s="42">
        <v>6121</v>
      </c>
      <c r="CI16" s="42">
        <v>6451</v>
      </c>
      <c r="CJ16" s="42">
        <v>6209</v>
      </c>
      <c r="CK16" s="42">
        <v>6728</v>
      </c>
      <c r="CL16" s="42">
        <v>6871</v>
      </c>
      <c r="CM16" s="42">
        <v>6264</v>
      </c>
      <c r="CN16" s="42">
        <v>5859</v>
      </c>
      <c r="CO16" s="42">
        <v>5599</v>
      </c>
      <c r="CP16" s="42">
        <v>6080</v>
      </c>
      <c r="CQ16" s="42">
        <v>6313</v>
      </c>
      <c r="CR16" s="42">
        <v>7287</v>
      </c>
      <c r="CS16" s="42">
        <v>8106</v>
      </c>
      <c r="CT16" s="42">
        <v>8146</v>
      </c>
      <c r="CU16" s="42">
        <v>8056</v>
      </c>
      <c r="CV16" s="42">
        <v>7948</v>
      </c>
      <c r="CW16" s="42">
        <v>7899</v>
      </c>
      <c r="CX16" s="42">
        <v>8329</v>
      </c>
      <c r="CY16" s="42">
        <v>8655</v>
      </c>
      <c r="CZ16" s="42">
        <v>8868</v>
      </c>
      <c r="DA16" s="42">
        <v>9205</v>
      </c>
      <c r="DB16" s="42">
        <v>9006</v>
      </c>
      <c r="DC16" s="42">
        <v>8636</v>
      </c>
      <c r="DD16" s="42"/>
      <c r="DE16" s="42">
        <v>8906</v>
      </c>
      <c r="DF16" s="55">
        <v>2838</v>
      </c>
      <c r="DG16" s="42">
        <v>2649</v>
      </c>
      <c r="DH16" s="42">
        <v>2320</v>
      </c>
      <c r="DI16" s="42">
        <v>2558</v>
      </c>
      <c r="DJ16" s="42">
        <v>2817</v>
      </c>
      <c r="DK16" s="42">
        <v>2950</v>
      </c>
      <c r="DL16" s="42">
        <v>3186</v>
      </c>
      <c r="DM16" s="42">
        <v>3100</v>
      </c>
      <c r="DN16" s="42">
        <v>3212</v>
      </c>
      <c r="DO16" s="42">
        <v>3093</v>
      </c>
      <c r="DP16" s="42">
        <v>3230</v>
      </c>
      <c r="DQ16" s="42">
        <v>3208</v>
      </c>
      <c r="DR16" s="42">
        <v>3120</v>
      </c>
      <c r="DS16" s="42">
        <v>2876</v>
      </c>
      <c r="DT16" s="42">
        <v>2634</v>
      </c>
      <c r="DU16" s="42">
        <v>2860</v>
      </c>
      <c r="DV16" s="42">
        <v>3045</v>
      </c>
      <c r="DW16" s="42">
        <v>3343</v>
      </c>
      <c r="DX16" s="42">
        <v>3474</v>
      </c>
      <c r="DY16" s="42">
        <v>3713</v>
      </c>
      <c r="DZ16" s="42">
        <v>3914</v>
      </c>
      <c r="EA16" s="42">
        <v>4107</v>
      </c>
      <c r="EB16" s="42">
        <v>3926</v>
      </c>
      <c r="EC16" s="42">
        <v>4083</v>
      </c>
      <c r="ED16" s="42">
        <v>3919</v>
      </c>
      <c r="EE16" s="42"/>
      <c r="EF16" s="42">
        <v>3271</v>
      </c>
      <c r="EG16" s="55">
        <v>1550</v>
      </c>
      <c r="EH16" s="42">
        <f>212+1356</f>
        <v>1568</v>
      </c>
      <c r="EI16" s="42">
        <v>1474</v>
      </c>
      <c r="EJ16" s="42">
        <v>1437</v>
      </c>
      <c r="EK16" s="42">
        <v>1353</v>
      </c>
      <c r="EL16" s="42">
        <v>1303</v>
      </c>
      <c r="EM16" s="42">
        <v>1538</v>
      </c>
      <c r="EN16" s="42">
        <v>1842</v>
      </c>
      <c r="EO16" s="42">
        <v>1957</v>
      </c>
      <c r="EP16" s="42">
        <v>2048</v>
      </c>
      <c r="EQ16" s="42">
        <v>2131</v>
      </c>
      <c r="ER16" s="42">
        <v>2164</v>
      </c>
      <c r="ES16" s="42">
        <v>1936</v>
      </c>
      <c r="ET16" s="42">
        <v>2106</v>
      </c>
      <c r="EU16" s="42">
        <v>2024</v>
      </c>
      <c r="EV16" s="42">
        <v>2135</v>
      </c>
      <c r="EW16" s="42">
        <v>2155</v>
      </c>
      <c r="EX16" s="42">
        <v>2436</v>
      </c>
      <c r="EY16" s="42">
        <v>2511</v>
      </c>
      <c r="EZ16" s="42">
        <v>3022</v>
      </c>
      <c r="FA16" s="42">
        <v>3302</v>
      </c>
      <c r="FB16" s="42">
        <v>3667</v>
      </c>
      <c r="FC16" s="42">
        <v>3668</v>
      </c>
      <c r="FD16" s="22">
        <v>4092</v>
      </c>
      <c r="FE16" s="22">
        <v>4382</v>
      </c>
      <c r="FF16" s="22"/>
      <c r="FG16" s="22">
        <v>5024</v>
      </c>
      <c r="FH16" s="22"/>
      <c r="FI16" s="22"/>
      <c r="FJ16" s="22"/>
      <c r="FK16" s="22"/>
      <c r="FL16" s="22"/>
    </row>
    <row r="17" spans="1:168">
      <c r="A17" s="38" t="s">
        <v>23</v>
      </c>
      <c r="B17" s="55">
        <v>1007</v>
      </c>
      <c r="C17" s="42">
        <f>45+276+59+59+193+285</f>
        <v>917</v>
      </c>
      <c r="D17" s="42">
        <v>968</v>
      </c>
      <c r="E17" s="42">
        <v>1094</v>
      </c>
      <c r="F17" s="42">
        <v>1070</v>
      </c>
      <c r="G17" s="42">
        <v>1133</v>
      </c>
      <c r="H17" s="42">
        <v>1326</v>
      </c>
      <c r="I17" s="42">
        <v>1482</v>
      </c>
      <c r="J17" s="42">
        <v>1493</v>
      </c>
      <c r="K17" s="42">
        <v>1542</v>
      </c>
      <c r="L17" s="42">
        <v>1412</v>
      </c>
      <c r="M17" s="42">
        <v>1496</v>
      </c>
      <c r="N17" s="42">
        <v>1835</v>
      </c>
      <c r="O17" s="42">
        <v>1874</v>
      </c>
      <c r="P17" s="42">
        <v>2179</v>
      </c>
      <c r="Q17" s="42">
        <v>2327</v>
      </c>
      <c r="R17" s="42">
        <v>2490</v>
      </c>
      <c r="S17" s="42">
        <v>2610</v>
      </c>
      <c r="T17" s="42">
        <v>2514</v>
      </c>
      <c r="U17" s="42">
        <v>2758</v>
      </c>
      <c r="V17" s="42">
        <v>2982</v>
      </c>
      <c r="W17" s="42">
        <v>2614</v>
      </c>
      <c r="X17" s="42">
        <v>2678</v>
      </c>
      <c r="Y17" s="42">
        <v>2719</v>
      </c>
      <c r="Z17" s="42">
        <v>2766</v>
      </c>
      <c r="AA17" s="42"/>
      <c r="AB17" s="42">
        <v>2849</v>
      </c>
      <c r="AC17" s="55">
        <v>1533</v>
      </c>
      <c r="AD17" s="42">
        <f>7+272+15+374+63+99+740</f>
        <v>1570</v>
      </c>
      <c r="AE17" s="42">
        <v>1741</v>
      </c>
      <c r="AF17" s="42">
        <v>1748</v>
      </c>
      <c r="AG17" s="42">
        <v>1916</v>
      </c>
      <c r="AH17" s="42">
        <v>1983</v>
      </c>
      <c r="AI17" s="42">
        <v>2365</v>
      </c>
      <c r="AJ17" s="42">
        <v>2446</v>
      </c>
      <c r="AK17" s="42">
        <v>2491</v>
      </c>
      <c r="AL17" s="42">
        <v>2501</v>
      </c>
      <c r="AM17" s="42">
        <v>2480</v>
      </c>
      <c r="AN17" s="42">
        <v>2595</v>
      </c>
      <c r="AO17" s="42">
        <v>2627</v>
      </c>
      <c r="AP17" s="42">
        <v>2557</v>
      </c>
      <c r="AQ17" s="42">
        <v>2606</v>
      </c>
      <c r="AR17" s="42">
        <v>2890</v>
      </c>
      <c r="AS17" s="42">
        <v>3256</v>
      </c>
      <c r="AT17" s="42">
        <v>3367</v>
      </c>
      <c r="AU17" s="42">
        <v>3380</v>
      </c>
      <c r="AV17" s="42">
        <v>3298</v>
      </c>
      <c r="AW17" s="42">
        <v>3298</v>
      </c>
      <c r="AX17" s="42">
        <v>3229</v>
      </c>
      <c r="AY17" s="42">
        <v>3129</v>
      </c>
      <c r="AZ17" s="42">
        <v>3285</v>
      </c>
      <c r="BA17" s="42">
        <v>3298</v>
      </c>
      <c r="BB17" s="42"/>
      <c r="BC17" s="42">
        <v>3317</v>
      </c>
      <c r="BD17" s="55">
        <v>3105</v>
      </c>
      <c r="BE17" s="42">
        <f>154+198+26+116+558+998+392+421+141+321+0+0+0+0</f>
        <v>3325</v>
      </c>
      <c r="BF17" s="42">
        <v>3103</v>
      </c>
      <c r="BG17" s="42">
        <v>2701</v>
      </c>
      <c r="BH17" s="42">
        <v>2678</v>
      </c>
      <c r="BI17" s="42">
        <v>2577</v>
      </c>
      <c r="BJ17" s="42">
        <v>2363</v>
      </c>
      <c r="BK17" s="42">
        <v>2571</v>
      </c>
      <c r="BL17" s="42">
        <v>2785</v>
      </c>
      <c r="BM17" s="42">
        <v>2768</v>
      </c>
      <c r="BN17" s="42">
        <v>2697</v>
      </c>
      <c r="BO17" s="42">
        <v>3005</v>
      </c>
      <c r="BP17" s="42">
        <v>2798</v>
      </c>
      <c r="BQ17" s="42">
        <v>2953</v>
      </c>
      <c r="BR17" s="42">
        <v>2834</v>
      </c>
      <c r="BS17" s="42">
        <v>3150</v>
      </c>
      <c r="BT17" s="42">
        <v>3137</v>
      </c>
      <c r="BU17" s="42">
        <v>3240</v>
      </c>
      <c r="BV17" s="42">
        <v>3220</v>
      </c>
      <c r="BW17" s="42">
        <v>3293</v>
      </c>
      <c r="BX17" s="42">
        <v>3336</v>
      </c>
      <c r="BY17" s="42">
        <v>3277</v>
      </c>
      <c r="BZ17" s="42">
        <v>3399</v>
      </c>
      <c r="CA17" s="42">
        <v>3716</v>
      </c>
      <c r="CB17" s="42">
        <v>3682</v>
      </c>
      <c r="CC17" s="42"/>
      <c r="CD17" s="42">
        <v>4095</v>
      </c>
      <c r="CE17" s="55">
        <v>3332</v>
      </c>
      <c r="CF17" s="42">
        <f>3558+85+7+0</f>
        <v>3650</v>
      </c>
      <c r="CG17" s="42">
        <v>3718</v>
      </c>
      <c r="CH17" s="42">
        <v>3635</v>
      </c>
      <c r="CI17" s="42">
        <v>3832</v>
      </c>
      <c r="CJ17" s="42">
        <v>3719</v>
      </c>
      <c r="CK17" s="42">
        <v>3791</v>
      </c>
      <c r="CL17" s="42">
        <v>3734</v>
      </c>
      <c r="CM17" s="42">
        <v>3378</v>
      </c>
      <c r="CN17" s="42">
        <v>3457</v>
      </c>
      <c r="CO17" s="42">
        <v>3011</v>
      </c>
      <c r="CP17" s="42">
        <v>3239</v>
      </c>
      <c r="CQ17" s="42">
        <v>3598</v>
      </c>
      <c r="CR17" s="42">
        <v>3943</v>
      </c>
      <c r="CS17" s="42">
        <v>4559</v>
      </c>
      <c r="CT17" s="42">
        <v>4482</v>
      </c>
      <c r="CU17" s="42">
        <v>4592</v>
      </c>
      <c r="CV17" s="42">
        <v>4679</v>
      </c>
      <c r="CW17" s="42">
        <v>4497</v>
      </c>
      <c r="CX17" s="42">
        <v>4695</v>
      </c>
      <c r="CY17" s="42">
        <v>4646</v>
      </c>
      <c r="CZ17" s="42">
        <v>4380</v>
      </c>
      <c r="DA17" s="42">
        <v>4352</v>
      </c>
      <c r="DB17" s="42">
        <v>4294</v>
      </c>
      <c r="DC17" s="42">
        <v>4113</v>
      </c>
      <c r="DD17" s="42"/>
      <c r="DE17" s="42">
        <v>4347</v>
      </c>
      <c r="DF17" s="55">
        <v>2141</v>
      </c>
      <c r="DG17" s="42">
        <v>2339</v>
      </c>
      <c r="DH17" s="42">
        <v>2436</v>
      </c>
      <c r="DI17" s="42">
        <v>2454</v>
      </c>
      <c r="DJ17" s="42">
        <v>2488</v>
      </c>
      <c r="DK17" s="42">
        <v>2501</v>
      </c>
      <c r="DL17" s="42">
        <v>2743</v>
      </c>
      <c r="DM17" s="42">
        <v>2767</v>
      </c>
      <c r="DN17" s="42">
        <v>2863</v>
      </c>
      <c r="DO17" s="42">
        <v>2990</v>
      </c>
      <c r="DP17" s="42">
        <v>3044</v>
      </c>
      <c r="DQ17" s="42">
        <v>2984</v>
      </c>
      <c r="DR17" s="42">
        <v>3037</v>
      </c>
      <c r="DS17" s="42">
        <v>2071</v>
      </c>
      <c r="DT17" s="42">
        <v>2090</v>
      </c>
      <c r="DU17" s="42">
        <v>2205</v>
      </c>
      <c r="DV17" s="42">
        <v>2096</v>
      </c>
      <c r="DW17" s="42">
        <v>2132</v>
      </c>
      <c r="DX17" s="42">
        <v>2065</v>
      </c>
      <c r="DY17" s="42">
        <v>1894</v>
      </c>
      <c r="DZ17" s="42">
        <v>1856</v>
      </c>
      <c r="EA17" s="42">
        <v>1834</v>
      </c>
      <c r="EB17" s="42">
        <v>1771</v>
      </c>
      <c r="EC17" s="42">
        <v>1748</v>
      </c>
      <c r="ED17" s="42">
        <v>1678</v>
      </c>
      <c r="EE17" s="42"/>
      <c r="EF17" s="42">
        <v>1532</v>
      </c>
      <c r="EG17" s="55">
        <v>687</v>
      </c>
      <c r="EH17" s="42">
        <f>142+724</f>
        <v>866</v>
      </c>
      <c r="EI17" s="42">
        <v>842</v>
      </c>
      <c r="EJ17" s="42">
        <v>799</v>
      </c>
      <c r="EK17" s="42">
        <v>862</v>
      </c>
      <c r="EL17" s="42">
        <v>913</v>
      </c>
      <c r="EM17" s="42">
        <v>1083</v>
      </c>
      <c r="EN17" s="42">
        <v>1170</v>
      </c>
      <c r="EO17" s="42">
        <v>1207</v>
      </c>
      <c r="EP17" s="42">
        <v>1216</v>
      </c>
      <c r="EQ17" s="42">
        <v>1055</v>
      </c>
      <c r="ER17" s="42">
        <v>1110</v>
      </c>
      <c r="ES17" s="42">
        <v>1135</v>
      </c>
      <c r="ET17" s="42">
        <v>830</v>
      </c>
      <c r="EU17" s="42">
        <v>830</v>
      </c>
      <c r="EV17" s="42">
        <v>951</v>
      </c>
      <c r="EW17" s="42">
        <v>1153</v>
      </c>
      <c r="EX17" s="42">
        <v>1255</v>
      </c>
      <c r="EY17" s="42">
        <v>1388</v>
      </c>
      <c r="EZ17" s="42">
        <v>1566</v>
      </c>
      <c r="FA17" s="42">
        <v>1640</v>
      </c>
      <c r="FB17" s="42">
        <v>1950</v>
      </c>
      <c r="FC17" s="42">
        <v>1935</v>
      </c>
      <c r="FD17" s="22">
        <v>1712</v>
      </c>
      <c r="FE17" s="22">
        <v>1931</v>
      </c>
      <c r="FF17" s="22"/>
      <c r="FG17" s="22">
        <v>2103</v>
      </c>
      <c r="FH17" s="22"/>
      <c r="FI17" s="22"/>
      <c r="FJ17" s="22"/>
      <c r="FK17" s="22"/>
      <c r="FL17" s="22"/>
    </row>
    <row r="18" spans="1:168">
      <c r="A18" s="38" t="s">
        <v>24</v>
      </c>
      <c r="B18" s="55">
        <v>1656</v>
      </c>
      <c r="C18" s="42">
        <f>84+340+388+88+283+321</f>
        <v>1504</v>
      </c>
      <c r="D18" s="42">
        <v>1585</v>
      </c>
      <c r="E18" s="42">
        <v>1459</v>
      </c>
      <c r="F18" s="42">
        <v>1585</v>
      </c>
      <c r="G18" s="42">
        <v>1798</v>
      </c>
      <c r="H18" s="42">
        <v>2045</v>
      </c>
      <c r="I18" s="42">
        <v>2085</v>
      </c>
      <c r="J18" s="42">
        <v>2056</v>
      </c>
      <c r="K18" s="42">
        <v>2040</v>
      </c>
      <c r="L18" s="42">
        <v>2025</v>
      </c>
      <c r="M18" s="42">
        <v>2034</v>
      </c>
      <c r="N18" s="42">
        <v>2136</v>
      </c>
      <c r="O18" s="42">
        <v>2182</v>
      </c>
      <c r="P18" s="42">
        <v>2549</v>
      </c>
      <c r="Q18" s="42">
        <v>2577</v>
      </c>
      <c r="R18" s="42">
        <v>2682</v>
      </c>
      <c r="S18" s="42">
        <v>2704</v>
      </c>
      <c r="T18" s="42">
        <v>2742</v>
      </c>
      <c r="U18" s="42">
        <v>2886</v>
      </c>
      <c r="V18" s="42">
        <v>2844</v>
      </c>
      <c r="W18" s="42">
        <v>2916</v>
      </c>
      <c r="X18" s="42">
        <v>2941</v>
      </c>
      <c r="Y18" s="42">
        <v>3042</v>
      </c>
      <c r="Z18" s="42">
        <v>3162</v>
      </c>
      <c r="AA18" s="42"/>
      <c r="AB18" s="42">
        <v>3004</v>
      </c>
      <c r="AC18" s="55">
        <v>2038</v>
      </c>
      <c r="AD18" s="42">
        <f>0+137+0+401+138+68+1192</f>
        <v>1936</v>
      </c>
      <c r="AE18" s="42">
        <v>2061</v>
      </c>
      <c r="AF18" s="42">
        <v>2227</v>
      </c>
      <c r="AG18" s="42">
        <v>2054</v>
      </c>
      <c r="AH18" s="42">
        <v>2519</v>
      </c>
      <c r="AI18" s="42">
        <v>3039</v>
      </c>
      <c r="AJ18" s="42">
        <v>3169</v>
      </c>
      <c r="AK18" s="42">
        <v>3285</v>
      </c>
      <c r="AL18" s="42">
        <v>3223</v>
      </c>
      <c r="AM18" s="42">
        <v>3101</v>
      </c>
      <c r="AN18" s="42">
        <v>3152</v>
      </c>
      <c r="AO18" s="42">
        <v>3061</v>
      </c>
      <c r="AP18" s="42">
        <v>3336</v>
      </c>
      <c r="AQ18" s="42">
        <v>3728</v>
      </c>
      <c r="AR18" s="42">
        <v>3820</v>
      </c>
      <c r="AS18" s="42">
        <v>3997</v>
      </c>
      <c r="AT18" s="42">
        <v>4238</v>
      </c>
      <c r="AU18" s="42">
        <v>4134</v>
      </c>
      <c r="AV18" s="42">
        <v>4340</v>
      </c>
      <c r="AW18" s="42">
        <v>4314</v>
      </c>
      <c r="AX18" s="42">
        <v>4420</v>
      </c>
      <c r="AY18" s="42">
        <v>4636</v>
      </c>
      <c r="AZ18" s="42">
        <v>4687</v>
      </c>
      <c r="BA18" s="42">
        <v>4825</v>
      </c>
      <c r="BB18" s="42"/>
      <c r="BC18" s="42">
        <v>4845</v>
      </c>
      <c r="BD18" s="55">
        <v>2335</v>
      </c>
      <c r="BE18" s="42">
        <f>32+68+24+143+348+812+148+550+290+239+0+0+0+0</f>
        <v>2654</v>
      </c>
      <c r="BF18" s="42">
        <v>2583</v>
      </c>
      <c r="BG18" s="42">
        <v>2281</v>
      </c>
      <c r="BH18" s="42">
        <v>2582</v>
      </c>
      <c r="BI18" s="42">
        <v>2148</v>
      </c>
      <c r="BJ18" s="42">
        <v>2353</v>
      </c>
      <c r="BK18" s="42">
        <v>2548</v>
      </c>
      <c r="BL18" s="42">
        <v>2777</v>
      </c>
      <c r="BM18" s="42">
        <v>2754</v>
      </c>
      <c r="BN18" s="42">
        <v>2939</v>
      </c>
      <c r="BO18" s="42">
        <v>3073</v>
      </c>
      <c r="BP18" s="42">
        <v>2975</v>
      </c>
      <c r="BQ18" s="42">
        <v>2957</v>
      </c>
      <c r="BR18" s="42">
        <v>3220</v>
      </c>
      <c r="BS18" s="42">
        <v>3120</v>
      </c>
      <c r="BT18" s="42">
        <v>3277</v>
      </c>
      <c r="BU18" s="42">
        <v>3306</v>
      </c>
      <c r="BV18" s="42">
        <v>3272</v>
      </c>
      <c r="BW18" s="42">
        <v>3218</v>
      </c>
      <c r="BX18" s="42">
        <v>3449</v>
      </c>
      <c r="BY18" s="42">
        <v>3652</v>
      </c>
      <c r="BZ18" s="42">
        <v>4110</v>
      </c>
      <c r="CA18" s="42">
        <v>4256</v>
      </c>
      <c r="CB18" s="42">
        <v>4710</v>
      </c>
      <c r="CC18" s="42"/>
      <c r="CD18" s="42">
        <v>5271</v>
      </c>
      <c r="CE18" s="55">
        <v>3420</v>
      </c>
      <c r="CF18" s="42">
        <f>3090+98+233+0</f>
        <v>3421</v>
      </c>
      <c r="CG18" s="42">
        <v>3613</v>
      </c>
      <c r="CH18" s="42">
        <v>3604</v>
      </c>
      <c r="CI18" s="42">
        <v>3607</v>
      </c>
      <c r="CJ18" s="42">
        <v>4053</v>
      </c>
      <c r="CK18" s="42">
        <v>4096</v>
      </c>
      <c r="CL18" s="42">
        <v>4191</v>
      </c>
      <c r="CM18" s="42">
        <v>3831</v>
      </c>
      <c r="CN18" s="42">
        <v>3497</v>
      </c>
      <c r="CO18" s="42">
        <v>3339</v>
      </c>
      <c r="CP18" s="42">
        <v>3367</v>
      </c>
      <c r="CQ18" s="42">
        <v>3195</v>
      </c>
      <c r="CR18" s="42">
        <v>3951</v>
      </c>
      <c r="CS18" s="42">
        <v>4470</v>
      </c>
      <c r="CT18" s="42">
        <v>4453</v>
      </c>
      <c r="CU18" s="42">
        <v>4652</v>
      </c>
      <c r="CV18" s="42">
        <v>4609</v>
      </c>
      <c r="CW18" s="42">
        <v>4727</v>
      </c>
      <c r="CX18" s="42">
        <v>4882</v>
      </c>
      <c r="CY18" s="42">
        <v>5328</v>
      </c>
      <c r="CZ18" s="42">
        <v>5379</v>
      </c>
      <c r="DA18" s="42">
        <v>5737</v>
      </c>
      <c r="DB18" s="42">
        <v>5501</v>
      </c>
      <c r="DC18" s="42">
        <v>5499</v>
      </c>
      <c r="DD18" s="42"/>
      <c r="DE18" s="42">
        <v>5532</v>
      </c>
      <c r="DF18" s="55">
        <v>1769</v>
      </c>
      <c r="DG18" s="42">
        <v>1737</v>
      </c>
      <c r="DH18" s="42">
        <v>1433</v>
      </c>
      <c r="DI18" s="42">
        <v>1379</v>
      </c>
      <c r="DJ18" s="42">
        <v>1424</v>
      </c>
      <c r="DK18" s="42">
        <v>1539</v>
      </c>
      <c r="DL18" s="42">
        <v>1576</v>
      </c>
      <c r="DM18" s="42">
        <v>1851</v>
      </c>
      <c r="DN18" s="42">
        <v>1951</v>
      </c>
      <c r="DO18" s="42">
        <v>2062</v>
      </c>
      <c r="DP18" s="42">
        <v>2004</v>
      </c>
      <c r="DQ18" s="42">
        <v>1915</v>
      </c>
      <c r="DR18" s="42">
        <v>1910</v>
      </c>
      <c r="DS18" s="42">
        <v>1729</v>
      </c>
      <c r="DT18" s="42">
        <v>1678</v>
      </c>
      <c r="DU18" s="42">
        <v>1717</v>
      </c>
      <c r="DV18" s="42">
        <v>1803</v>
      </c>
      <c r="DW18" s="42">
        <v>1872</v>
      </c>
      <c r="DX18" s="42">
        <v>1755</v>
      </c>
      <c r="DY18" s="42">
        <v>1925</v>
      </c>
      <c r="DZ18" s="42">
        <v>1868</v>
      </c>
      <c r="EA18" s="42">
        <v>2025</v>
      </c>
      <c r="EB18" s="42">
        <v>2118</v>
      </c>
      <c r="EC18" s="42">
        <v>1915</v>
      </c>
      <c r="ED18" s="42">
        <v>1951</v>
      </c>
      <c r="EE18" s="42"/>
      <c r="EF18" s="42">
        <v>1685</v>
      </c>
      <c r="EG18" s="55">
        <v>561</v>
      </c>
      <c r="EH18" s="42">
        <f>112+517</f>
        <v>629</v>
      </c>
      <c r="EI18" s="42">
        <v>765</v>
      </c>
      <c r="EJ18" s="42">
        <v>701</v>
      </c>
      <c r="EK18" s="42">
        <v>765</v>
      </c>
      <c r="EL18" s="42">
        <v>690</v>
      </c>
      <c r="EM18" s="42">
        <v>602</v>
      </c>
      <c r="EN18" s="42">
        <v>812</v>
      </c>
      <c r="EO18" s="42">
        <v>858</v>
      </c>
      <c r="EP18" s="42">
        <v>944</v>
      </c>
      <c r="EQ18" s="42">
        <v>976</v>
      </c>
      <c r="ER18" s="42">
        <v>977</v>
      </c>
      <c r="ES18" s="42">
        <v>1027</v>
      </c>
      <c r="ET18" s="42">
        <v>772</v>
      </c>
      <c r="EU18" s="42">
        <v>770</v>
      </c>
      <c r="EV18" s="42">
        <v>800</v>
      </c>
      <c r="EW18" s="42">
        <v>913</v>
      </c>
      <c r="EX18" s="42">
        <v>1002</v>
      </c>
      <c r="EY18" s="42">
        <v>1151</v>
      </c>
      <c r="EZ18" s="42">
        <v>1231</v>
      </c>
      <c r="FA18" s="42">
        <v>1448</v>
      </c>
      <c r="FB18" s="42">
        <v>1441</v>
      </c>
      <c r="FC18" s="42">
        <v>1608</v>
      </c>
      <c r="FD18" s="22">
        <v>1620</v>
      </c>
      <c r="FE18" s="22">
        <v>1796</v>
      </c>
      <c r="FF18" s="22"/>
      <c r="FG18" s="22">
        <v>2100</v>
      </c>
      <c r="FH18" s="22"/>
      <c r="FI18" s="22"/>
      <c r="FJ18" s="22"/>
      <c r="FK18" s="22"/>
      <c r="FL18" s="22"/>
    </row>
    <row r="19" spans="1:168">
      <c r="A19" s="38" t="s">
        <v>25</v>
      </c>
      <c r="B19" s="55">
        <v>1740</v>
      </c>
      <c r="C19" s="42">
        <f>120+433+36+147+385+543</f>
        <v>1664</v>
      </c>
      <c r="D19" s="42">
        <v>1734</v>
      </c>
      <c r="E19" s="42">
        <v>1703</v>
      </c>
      <c r="F19" s="42">
        <v>1694</v>
      </c>
      <c r="G19" s="42">
        <v>1774</v>
      </c>
      <c r="H19" s="42">
        <v>2141</v>
      </c>
      <c r="I19" s="42">
        <v>2374</v>
      </c>
      <c r="J19" s="42">
        <v>2453</v>
      </c>
      <c r="K19" s="42">
        <v>2659</v>
      </c>
      <c r="L19" s="42">
        <v>2567</v>
      </c>
      <c r="M19" s="42">
        <v>2669</v>
      </c>
      <c r="N19" s="42">
        <v>2952</v>
      </c>
      <c r="O19" s="42">
        <v>3238</v>
      </c>
      <c r="P19" s="42">
        <v>3649</v>
      </c>
      <c r="Q19" s="42">
        <v>3999</v>
      </c>
      <c r="R19" s="42">
        <v>4258</v>
      </c>
      <c r="S19" s="42">
        <v>4325</v>
      </c>
      <c r="T19" s="42">
        <v>4424</v>
      </c>
      <c r="U19" s="42">
        <v>4583</v>
      </c>
      <c r="V19" s="42">
        <v>4858</v>
      </c>
      <c r="W19" s="42">
        <v>4828</v>
      </c>
      <c r="X19" s="42">
        <v>4964</v>
      </c>
      <c r="Y19" s="42">
        <v>4853</v>
      </c>
      <c r="Z19" s="42">
        <v>5179</v>
      </c>
      <c r="AA19" s="42"/>
      <c r="AB19" s="42">
        <v>4967</v>
      </c>
      <c r="AC19" s="55">
        <v>2791</v>
      </c>
      <c r="AD19" s="42">
        <f>41+317+5+678+246+247+1252</f>
        <v>2786</v>
      </c>
      <c r="AE19" s="42">
        <v>2988</v>
      </c>
      <c r="AF19" s="42">
        <v>3082</v>
      </c>
      <c r="AG19" s="42">
        <v>3160</v>
      </c>
      <c r="AH19" s="42">
        <v>3365</v>
      </c>
      <c r="AI19" s="42">
        <v>3941</v>
      </c>
      <c r="AJ19" s="42">
        <v>4283</v>
      </c>
      <c r="AK19" s="42">
        <v>4383</v>
      </c>
      <c r="AL19" s="42">
        <v>4556</v>
      </c>
      <c r="AM19" s="42">
        <v>4506</v>
      </c>
      <c r="AN19" s="42">
        <v>4720</v>
      </c>
      <c r="AO19" s="42">
        <v>4786</v>
      </c>
      <c r="AP19" s="42">
        <v>4906</v>
      </c>
      <c r="AQ19" s="42">
        <v>5397</v>
      </c>
      <c r="AR19" s="42">
        <v>5292</v>
      </c>
      <c r="AS19" s="42">
        <v>5556</v>
      </c>
      <c r="AT19" s="42">
        <v>5520</v>
      </c>
      <c r="AU19" s="42">
        <v>5536</v>
      </c>
      <c r="AV19" s="42">
        <v>5744</v>
      </c>
      <c r="AW19" s="42">
        <v>5872</v>
      </c>
      <c r="AX19" s="42">
        <v>6178</v>
      </c>
      <c r="AY19" s="42">
        <v>6298</v>
      </c>
      <c r="AZ19" s="42">
        <v>6645</v>
      </c>
      <c r="BA19" s="42">
        <v>6708</v>
      </c>
      <c r="BB19" s="42"/>
      <c r="BC19" s="42">
        <v>6702</v>
      </c>
      <c r="BD19" s="55">
        <v>4041</v>
      </c>
      <c r="BE19" s="42">
        <f>92+255+62+143+468+1628+352+726+267+379+0+0+0+0</f>
        <v>4372</v>
      </c>
      <c r="BF19" s="42">
        <v>4173</v>
      </c>
      <c r="BG19" s="42">
        <v>3918</v>
      </c>
      <c r="BH19" s="42">
        <v>3521</v>
      </c>
      <c r="BI19" s="42">
        <v>3354</v>
      </c>
      <c r="BJ19" s="42">
        <v>3445</v>
      </c>
      <c r="BK19" s="42">
        <v>3518</v>
      </c>
      <c r="BL19" s="42">
        <v>3596</v>
      </c>
      <c r="BM19" s="42">
        <v>3858</v>
      </c>
      <c r="BN19" s="42">
        <v>3952</v>
      </c>
      <c r="BO19" s="42">
        <v>3939</v>
      </c>
      <c r="BP19" s="42">
        <v>4056</v>
      </c>
      <c r="BQ19" s="42">
        <v>3907</v>
      </c>
      <c r="BR19" s="42">
        <v>3892</v>
      </c>
      <c r="BS19" s="42">
        <v>3845</v>
      </c>
      <c r="BT19" s="42">
        <v>3847</v>
      </c>
      <c r="BU19" s="42">
        <v>3794</v>
      </c>
      <c r="BV19" s="42">
        <v>3897</v>
      </c>
      <c r="BW19" s="42">
        <v>3999</v>
      </c>
      <c r="BX19" s="42">
        <v>4188</v>
      </c>
      <c r="BY19" s="42">
        <v>4390</v>
      </c>
      <c r="BZ19" s="42">
        <v>4687</v>
      </c>
      <c r="CA19" s="42">
        <v>5184</v>
      </c>
      <c r="CB19" s="42">
        <v>5418</v>
      </c>
      <c r="CC19" s="42"/>
      <c r="CD19" s="42">
        <v>5699</v>
      </c>
      <c r="CE19" s="55">
        <v>4060</v>
      </c>
      <c r="CF19" s="42">
        <f>4089+165+68+1</f>
        <v>4323</v>
      </c>
      <c r="CG19" s="42">
        <v>4719</v>
      </c>
      <c r="CH19" s="42">
        <v>4755</v>
      </c>
      <c r="CI19" s="42">
        <v>5020</v>
      </c>
      <c r="CJ19" s="42">
        <v>4927</v>
      </c>
      <c r="CK19" s="42">
        <v>4748</v>
      </c>
      <c r="CL19" s="42">
        <v>4908</v>
      </c>
      <c r="CM19" s="42">
        <v>4583</v>
      </c>
      <c r="CN19" s="42">
        <v>4229</v>
      </c>
      <c r="CO19" s="42">
        <v>4227</v>
      </c>
      <c r="CP19" s="42">
        <v>4142</v>
      </c>
      <c r="CQ19" s="42">
        <v>4094</v>
      </c>
      <c r="CR19" s="42">
        <v>4914</v>
      </c>
      <c r="CS19" s="42">
        <v>5583</v>
      </c>
      <c r="CT19" s="42">
        <v>5703</v>
      </c>
      <c r="CU19" s="42">
        <v>5680</v>
      </c>
      <c r="CV19" s="42">
        <v>5613</v>
      </c>
      <c r="CW19" s="42">
        <v>5798</v>
      </c>
      <c r="CX19" s="42">
        <v>5738</v>
      </c>
      <c r="CY19" s="42">
        <v>6157</v>
      </c>
      <c r="CZ19" s="42">
        <v>6105</v>
      </c>
      <c r="DA19" s="42">
        <v>6258</v>
      </c>
      <c r="DB19" s="42">
        <v>6062</v>
      </c>
      <c r="DC19" s="42">
        <v>6160</v>
      </c>
      <c r="DD19" s="42"/>
      <c r="DE19" s="42">
        <v>6282</v>
      </c>
      <c r="DF19" s="55">
        <v>2460</v>
      </c>
      <c r="DG19" s="42">
        <v>1903</v>
      </c>
      <c r="DH19" s="42">
        <v>1907</v>
      </c>
      <c r="DI19" s="42">
        <v>1853</v>
      </c>
      <c r="DJ19" s="42">
        <v>2106</v>
      </c>
      <c r="DK19" s="42">
        <v>2128</v>
      </c>
      <c r="DL19" s="42">
        <v>2447</v>
      </c>
      <c r="DM19" s="42">
        <v>2454</v>
      </c>
      <c r="DN19" s="42">
        <v>1939</v>
      </c>
      <c r="DO19" s="42">
        <v>1349</v>
      </c>
      <c r="DP19" s="42">
        <v>1288</v>
      </c>
      <c r="DQ19" s="42">
        <v>1377</v>
      </c>
      <c r="DR19" s="42">
        <v>1362</v>
      </c>
      <c r="DS19" s="42">
        <v>1407</v>
      </c>
      <c r="DT19" s="42">
        <v>1440</v>
      </c>
      <c r="DU19" s="42">
        <v>1400</v>
      </c>
      <c r="DV19" s="42">
        <v>1516</v>
      </c>
      <c r="DW19" s="42">
        <v>1529</v>
      </c>
      <c r="DX19" s="42">
        <v>1581</v>
      </c>
      <c r="DY19" s="42">
        <v>1506</v>
      </c>
      <c r="DZ19" s="42">
        <v>1523</v>
      </c>
      <c r="EA19" s="42">
        <v>1395</v>
      </c>
      <c r="EB19" s="42">
        <v>2058</v>
      </c>
      <c r="EC19" s="42">
        <v>2529</v>
      </c>
      <c r="ED19" s="42">
        <v>2615</v>
      </c>
      <c r="EE19" s="42"/>
      <c r="EF19" s="42">
        <v>2144</v>
      </c>
      <c r="EG19" s="55">
        <v>983</v>
      </c>
      <c r="EH19" s="42">
        <f>226+831</f>
        <v>1057</v>
      </c>
      <c r="EI19" s="42">
        <v>914</v>
      </c>
      <c r="EJ19" s="42">
        <v>872</v>
      </c>
      <c r="EK19" s="42">
        <v>852</v>
      </c>
      <c r="EL19" s="42">
        <v>884</v>
      </c>
      <c r="EM19" s="42">
        <v>1103</v>
      </c>
      <c r="EN19" s="42">
        <v>1275</v>
      </c>
      <c r="EO19" s="42">
        <v>1434</v>
      </c>
      <c r="EP19" s="42">
        <v>1686</v>
      </c>
      <c r="EQ19" s="42">
        <v>1769</v>
      </c>
      <c r="ER19" s="42">
        <v>1722</v>
      </c>
      <c r="ES19" s="42">
        <v>1584</v>
      </c>
      <c r="ET19" s="42">
        <v>1330</v>
      </c>
      <c r="EU19" s="42">
        <v>1306</v>
      </c>
      <c r="EV19" s="42">
        <v>1495</v>
      </c>
      <c r="EW19" s="42">
        <v>1709</v>
      </c>
      <c r="EX19" s="42">
        <v>2035</v>
      </c>
      <c r="EY19" s="42">
        <v>2224</v>
      </c>
      <c r="EZ19" s="42">
        <v>2221</v>
      </c>
      <c r="FA19" s="42">
        <v>2620</v>
      </c>
      <c r="FB19" s="42">
        <v>2610</v>
      </c>
      <c r="FC19" s="42">
        <v>2696</v>
      </c>
      <c r="FD19" s="22">
        <v>3149</v>
      </c>
      <c r="FE19" s="22">
        <v>3495</v>
      </c>
      <c r="FF19" s="22"/>
      <c r="FG19" s="22">
        <v>3807</v>
      </c>
      <c r="FH19" s="22"/>
      <c r="FI19" s="22"/>
      <c r="FJ19" s="22"/>
      <c r="FK19" s="22"/>
      <c r="FL19" s="22"/>
    </row>
    <row r="20" spans="1:168">
      <c r="A20" s="38" t="s">
        <v>26</v>
      </c>
      <c r="B20" s="55">
        <v>4572</v>
      </c>
      <c r="C20" s="42">
        <f>473+1196+585+301+437+1633</f>
        <v>4625</v>
      </c>
      <c r="D20" s="42">
        <v>4595</v>
      </c>
      <c r="E20" s="42">
        <v>4768</v>
      </c>
      <c r="F20" s="42">
        <v>5271</v>
      </c>
      <c r="G20" s="42">
        <v>5624</v>
      </c>
      <c r="H20" s="42">
        <v>7117</v>
      </c>
      <c r="I20" s="42">
        <v>7756</v>
      </c>
      <c r="J20" s="42">
        <v>8076</v>
      </c>
      <c r="K20" s="42">
        <v>7847</v>
      </c>
      <c r="L20" s="42">
        <v>8162</v>
      </c>
      <c r="M20" s="42">
        <v>8124</v>
      </c>
      <c r="N20" s="42">
        <v>8124</v>
      </c>
      <c r="O20" s="42">
        <v>8973</v>
      </c>
      <c r="P20" s="42">
        <v>9933</v>
      </c>
      <c r="Q20" s="42">
        <v>10172</v>
      </c>
      <c r="R20" s="42">
        <v>10809</v>
      </c>
      <c r="S20" s="42">
        <v>11218</v>
      </c>
      <c r="T20" s="42">
        <v>11448</v>
      </c>
      <c r="U20" s="42">
        <v>12041</v>
      </c>
      <c r="V20" s="42">
        <v>12973</v>
      </c>
      <c r="W20" s="42">
        <v>12747</v>
      </c>
      <c r="X20" s="42">
        <v>12880</v>
      </c>
      <c r="Y20" s="42">
        <v>12650</v>
      </c>
      <c r="Z20" s="42">
        <v>12745</v>
      </c>
      <c r="AA20" s="42"/>
      <c r="AB20" s="42">
        <v>12924</v>
      </c>
      <c r="AC20" s="55">
        <v>7142</v>
      </c>
      <c r="AD20" s="42">
        <f>74+787+16+1561+658+379+3438</f>
        <v>6913</v>
      </c>
      <c r="AE20" s="42">
        <v>8263</v>
      </c>
      <c r="AF20" s="42">
        <v>8766</v>
      </c>
      <c r="AG20" s="42">
        <v>9636</v>
      </c>
      <c r="AH20" s="42">
        <v>10794</v>
      </c>
      <c r="AI20" s="42">
        <v>13003</v>
      </c>
      <c r="AJ20" s="42">
        <v>13591</v>
      </c>
      <c r="AK20" s="42">
        <v>13734</v>
      </c>
      <c r="AL20" s="42">
        <v>13853</v>
      </c>
      <c r="AM20" s="42">
        <v>13969</v>
      </c>
      <c r="AN20" s="42">
        <v>13803</v>
      </c>
      <c r="AO20" s="42">
        <v>14053</v>
      </c>
      <c r="AP20" s="42">
        <v>13967</v>
      </c>
      <c r="AQ20" s="42">
        <v>15479</v>
      </c>
      <c r="AR20" s="42">
        <v>16072</v>
      </c>
      <c r="AS20" s="42">
        <v>17514</v>
      </c>
      <c r="AT20" s="42">
        <v>18077</v>
      </c>
      <c r="AU20" s="42">
        <v>19090</v>
      </c>
      <c r="AV20" s="42">
        <v>19252</v>
      </c>
      <c r="AW20" s="42">
        <v>19734</v>
      </c>
      <c r="AX20" s="42">
        <v>20462</v>
      </c>
      <c r="AY20" s="42">
        <v>20779</v>
      </c>
      <c r="AZ20" s="42">
        <v>21623</v>
      </c>
      <c r="BA20" s="42">
        <v>22318</v>
      </c>
      <c r="BB20" s="42"/>
      <c r="BC20" s="42">
        <v>22607</v>
      </c>
      <c r="BD20" s="55">
        <v>12846</v>
      </c>
      <c r="BE20" s="42">
        <f>700+630+54+821+1927+4502+1101+1830+605+1428+13+1+0+74</f>
        <v>13686</v>
      </c>
      <c r="BF20" s="42">
        <v>13536</v>
      </c>
      <c r="BG20" s="42">
        <v>12204</v>
      </c>
      <c r="BH20" s="42">
        <v>11280</v>
      </c>
      <c r="BI20" s="42">
        <v>11237</v>
      </c>
      <c r="BJ20" s="42">
        <v>11648</v>
      </c>
      <c r="BK20" s="42">
        <v>12368</v>
      </c>
      <c r="BL20" s="42">
        <v>12686</v>
      </c>
      <c r="BM20" s="42">
        <v>13348</v>
      </c>
      <c r="BN20" s="42">
        <v>13653</v>
      </c>
      <c r="BO20" s="42">
        <v>13728</v>
      </c>
      <c r="BP20" s="42">
        <v>14182</v>
      </c>
      <c r="BQ20" s="42">
        <v>14917</v>
      </c>
      <c r="BR20" s="42">
        <v>16128</v>
      </c>
      <c r="BS20" s="42">
        <v>16279</v>
      </c>
      <c r="BT20" s="42">
        <v>16760</v>
      </c>
      <c r="BU20" s="42">
        <v>17196</v>
      </c>
      <c r="BV20" s="42">
        <v>17389</v>
      </c>
      <c r="BW20" s="42">
        <v>18104</v>
      </c>
      <c r="BX20" s="42">
        <v>18247</v>
      </c>
      <c r="BY20" s="42">
        <v>18704</v>
      </c>
      <c r="BZ20" s="42">
        <v>20121</v>
      </c>
      <c r="CA20" s="42">
        <v>21524</v>
      </c>
      <c r="CB20" s="42">
        <v>22786</v>
      </c>
      <c r="CC20" s="42"/>
      <c r="CD20" s="42">
        <v>25409</v>
      </c>
      <c r="CE20" s="55">
        <v>15462</v>
      </c>
      <c r="CF20" s="42">
        <f>15372+597+476+32</f>
        <v>16477</v>
      </c>
      <c r="CG20" s="42">
        <v>16810</v>
      </c>
      <c r="CH20" s="42">
        <v>16683</v>
      </c>
      <c r="CI20" s="42">
        <v>16274</v>
      </c>
      <c r="CJ20" s="42">
        <v>16359</v>
      </c>
      <c r="CK20" s="42">
        <v>17167</v>
      </c>
      <c r="CL20" s="42">
        <v>17292</v>
      </c>
      <c r="CM20" s="42">
        <v>16960</v>
      </c>
      <c r="CN20" s="42">
        <v>16765</v>
      </c>
      <c r="CO20" s="42">
        <v>16035</v>
      </c>
      <c r="CP20" s="42">
        <v>16275</v>
      </c>
      <c r="CQ20" s="42">
        <v>16075</v>
      </c>
      <c r="CR20" s="42">
        <v>18123</v>
      </c>
      <c r="CS20" s="42">
        <v>20860</v>
      </c>
      <c r="CT20" s="42">
        <v>21616</v>
      </c>
      <c r="CU20" s="42">
        <v>21689</v>
      </c>
      <c r="CV20" s="42">
        <v>21806</v>
      </c>
      <c r="CW20" s="42">
        <v>22412</v>
      </c>
      <c r="CX20" s="42">
        <v>22510</v>
      </c>
      <c r="CY20" s="42">
        <v>23533</v>
      </c>
      <c r="CZ20" s="42">
        <v>23522</v>
      </c>
      <c r="DA20" s="42">
        <v>23469</v>
      </c>
      <c r="DB20" s="42">
        <v>22784</v>
      </c>
      <c r="DC20" s="42">
        <v>22406</v>
      </c>
      <c r="DD20" s="42"/>
      <c r="DE20" s="42">
        <v>24200</v>
      </c>
      <c r="DF20" s="55">
        <v>8075</v>
      </c>
      <c r="DG20" s="42">
        <v>7963</v>
      </c>
      <c r="DH20" s="42">
        <v>7275</v>
      </c>
      <c r="DI20" s="42">
        <v>5929</v>
      </c>
      <c r="DJ20" s="42">
        <v>6803</v>
      </c>
      <c r="DK20" s="42">
        <v>8550</v>
      </c>
      <c r="DL20" s="42">
        <v>3753</v>
      </c>
      <c r="DM20" s="42">
        <v>2323</v>
      </c>
      <c r="DN20" s="42">
        <v>2561</v>
      </c>
      <c r="DO20" s="42">
        <v>2608</v>
      </c>
      <c r="DP20" s="42">
        <v>2700</v>
      </c>
      <c r="DQ20" s="42">
        <v>2753</v>
      </c>
      <c r="DR20" s="42">
        <v>2585</v>
      </c>
      <c r="DS20" s="42">
        <v>2917</v>
      </c>
      <c r="DT20" s="42">
        <v>2080</v>
      </c>
      <c r="DU20" s="42">
        <v>2271</v>
      </c>
      <c r="DV20" s="42">
        <v>2308</v>
      </c>
      <c r="DW20" s="42">
        <v>2205</v>
      </c>
      <c r="DX20" s="42">
        <v>2121</v>
      </c>
      <c r="DY20" s="42">
        <v>2124</v>
      </c>
      <c r="DZ20" s="42">
        <v>2272</v>
      </c>
      <c r="EA20" s="42">
        <v>2242</v>
      </c>
      <c r="EB20" s="42">
        <v>2132</v>
      </c>
      <c r="EC20" s="42">
        <v>2130</v>
      </c>
      <c r="ED20" s="42">
        <v>1929</v>
      </c>
      <c r="EE20" s="42"/>
      <c r="EF20" s="42">
        <v>1709</v>
      </c>
      <c r="EG20" s="55">
        <v>3547</v>
      </c>
      <c r="EH20" s="42">
        <f>763+2665</f>
        <v>3428</v>
      </c>
      <c r="EI20" s="42">
        <v>3080</v>
      </c>
      <c r="EJ20" s="42">
        <v>3052</v>
      </c>
      <c r="EK20" s="42">
        <v>2973</v>
      </c>
      <c r="EL20" s="42">
        <v>2896</v>
      </c>
      <c r="EM20" s="42">
        <v>3651</v>
      </c>
      <c r="EN20" s="42">
        <v>4141</v>
      </c>
      <c r="EO20" s="42">
        <v>4609</v>
      </c>
      <c r="EP20" s="42">
        <v>4704</v>
      </c>
      <c r="EQ20" s="42">
        <v>4856</v>
      </c>
      <c r="ER20" s="42">
        <v>5036</v>
      </c>
      <c r="ES20" s="42">
        <v>4935</v>
      </c>
      <c r="ET20" s="42">
        <v>4354</v>
      </c>
      <c r="EU20" s="42">
        <v>4348</v>
      </c>
      <c r="EV20" s="42">
        <v>4549</v>
      </c>
      <c r="EW20" s="42">
        <v>4900</v>
      </c>
      <c r="EX20" s="42">
        <v>5292</v>
      </c>
      <c r="EY20" s="42">
        <v>5993</v>
      </c>
      <c r="EZ20" s="42">
        <v>6405</v>
      </c>
      <c r="FA20" s="42">
        <v>6856</v>
      </c>
      <c r="FB20" s="42">
        <v>7829</v>
      </c>
      <c r="FC20" s="42">
        <v>8529</v>
      </c>
      <c r="FD20" s="22">
        <v>10217</v>
      </c>
      <c r="FE20" s="22">
        <v>11749</v>
      </c>
      <c r="FF20" s="22"/>
      <c r="FG20" s="22">
        <v>14132</v>
      </c>
      <c r="FH20" s="22"/>
      <c r="FI20" s="22"/>
      <c r="FJ20" s="22"/>
      <c r="FK20" s="22"/>
      <c r="FL20" s="22"/>
    </row>
    <row r="21" spans="1:168">
      <c r="A21" s="38" t="s">
        <v>27</v>
      </c>
      <c r="B21" s="55">
        <v>2795</v>
      </c>
      <c r="C21" s="42">
        <f>338+1288+219+200+134+874</f>
        <v>3053</v>
      </c>
      <c r="D21" s="42">
        <v>3178</v>
      </c>
      <c r="E21" s="42">
        <v>3469</v>
      </c>
      <c r="F21" s="42">
        <v>3833</v>
      </c>
      <c r="G21" s="42">
        <v>4171</v>
      </c>
      <c r="H21" s="42">
        <v>5064</v>
      </c>
      <c r="I21" s="42">
        <v>5481</v>
      </c>
      <c r="J21" s="42">
        <v>5350</v>
      </c>
      <c r="K21" s="42">
        <v>5257</v>
      </c>
      <c r="L21" s="42">
        <v>5399</v>
      </c>
      <c r="M21" s="42">
        <v>5096</v>
      </c>
      <c r="N21" s="42">
        <v>5233</v>
      </c>
      <c r="O21" s="42">
        <v>5538</v>
      </c>
      <c r="P21" s="42">
        <v>6106</v>
      </c>
      <c r="Q21" s="42">
        <v>6396</v>
      </c>
      <c r="R21" s="42">
        <v>6778</v>
      </c>
      <c r="S21" s="42">
        <v>6941</v>
      </c>
      <c r="T21" s="42">
        <v>6962</v>
      </c>
      <c r="U21" s="42">
        <v>7376</v>
      </c>
      <c r="V21" s="42">
        <v>7424</v>
      </c>
      <c r="W21" s="42">
        <v>7584</v>
      </c>
      <c r="X21" s="42">
        <v>8103</v>
      </c>
      <c r="Y21" s="42">
        <v>8499</v>
      </c>
      <c r="Z21" s="42">
        <v>8402</v>
      </c>
      <c r="AA21" s="42"/>
      <c r="AB21" s="42">
        <v>8003</v>
      </c>
      <c r="AC21" s="55">
        <v>5321</v>
      </c>
      <c r="AD21" s="42">
        <f>80+352+0+1178+145+351+3204</f>
        <v>5310</v>
      </c>
      <c r="AE21" s="42">
        <v>5551</v>
      </c>
      <c r="AF21" s="42">
        <v>5951</v>
      </c>
      <c r="AG21" s="42">
        <v>6453</v>
      </c>
      <c r="AH21" s="42">
        <v>7238</v>
      </c>
      <c r="AI21" s="42">
        <v>8414</v>
      </c>
      <c r="AJ21" s="42">
        <v>9152</v>
      </c>
      <c r="AK21" s="42">
        <v>9180</v>
      </c>
      <c r="AL21" s="42">
        <v>9013</v>
      </c>
      <c r="AM21" s="42">
        <v>8972</v>
      </c>
      <c r="AN21" s="42">
        <v>8744</v>
      </c>
      <c r="AO21" s="42">
        <v>8455</v>
      </c>
      <c r="AP21" s="42">
        <v>8736</v>
      </c>
      <c r="AQ21" s="42">
        <v>9322</v>
      </c>
      <c r="AR21" s="42">
        <v>9360</v>
      </c>
      <c r="AS21" s="42">
        <v>9872</v>
      </c>
      <c r="AT21" s="42">
        <v>10649</v>
      </c>
      <c r="AU21" s="42">
        <v>10806</v>
      </c>
      <c r="AV21" s="42">
        <v>11135</v>
      </c>
      <c r="AW21" s="42">
        <v>11271</v>
      </c>
      <c r="AX21" s="42">
        <v>11701</v>
      </c>
      <c r="AY21" s="42">
        <v>12691</v>
      </c>
      <c r="AZ21" s="42">
        <v>13828</v>
      </c>
      <c r="BA21" s="42">
        <v>14542</v>
      </c>
      <c r="BB21" s="42"/>
      <c r="BC21" s="42">
        <v>14739</v>
      </c>
      <c r="BD21" s="55">
        <v>5119</v>
      </c>
      <c r="BE21" s="42">
        <f>84+195+81+205+926+1703+314+1100+458+634+1+0+0+8</f>
        <v>5709</v>
      </c>
      <c r="BF21" s="42">
        <v>5426</v>
      </c>
      <c r="BG21" s="42">
        <v>5468</v>
      </c>
      <c r="BH21" s="42">
        <v>4915</v>
      </c>
      <c r="BI21" s="42">
        <v>4763</v>
      </c>
      <c r="BJ21" s="42">
        <v>5304</v>
      </c>
      <c r="BK21" s="42">
        <v>5662</v>
      </c>
      <c r="BL21" s="42">
        <v>6044</v>
      </c>
      <c r="BM21" s="42">
        <v>6448</v>
      </c>
      <c r="BN21" s="42">
        <v>6537</v>
      </c>
      <c r="BO21" s="42">
        <v>6418</v>
      </c>
      <c r="BP21" s="42">
        <v>6375</v>
      </c>
      <c r="BQ21" s="42">
        <v>7045</v>
      </c>
      <c r="BR21" s="42">
        <v>6420</v>
      </c>
      <c r="BS21" s="42">
        <v>6655</v>
      </c>
      <c r="BT21" s="42">
        <v>7041</v>
      </c>
      <c r="BU21" s="42">
        <v>7076</v>
      </c>
      <c r="BV21" s="42">
        <v>7185</v>
      </c>
      <c r="BW21" s="42">
        <v>7260</v>
      </c>
      <c r="BX21" s="42">
        <v>7598</v>
      </c>
      <c r="BY21" s="42">
        <v>8097</v>
      </c>
      <c r="BZ21" s="42">
        <v>9282</v>
      </c>
      <c r="CA21" s="42">
        <v>10335</v>
      </c>
      <c r="CB21" s="42">
        <v>10814</v>
      </c>
      <c r="CC21" s="42"/>
      <c r="CD21" s="42">
        <v>11846</v>
      </c>
      <c r="CE21" s="55">
        <v>5442</v>
      </c>
      <c r="CF21" s="42">
        <f>5365+64+34+5</f>
        <v>5468</v>
      </c>
      <c r="CG21" s="42">
        <v>5639</v>
      </c>
      <c r="CH21" s="42">
        <v>5993</v>
      </c>
      <c r="CI21" s="42">
        <v>6323</v>
      </c>
      <c r="CJ21" s="42">
        <v>6237</v>
      </c>
      <c r="CK21" s="42">
        <v>6441</v>
      </c>
      <c r="CL21" s="42">
        <v>6192</v>
      </c>
      <c r="CM21" s="42">
        <v>6239</v>
      </c>
      <c r="CN21" s="42">
        <v>5750</v>
      </c>
      <c r="CO21" s="42">
        <v>5743</v>
      </c>
      <c r="CP21" s="42">
        <v>5672</v>
      </c>
      <c r="CQ21" s="42">
        <v>5958</v>
      </c>
      <c r="CR21" s="42">
        <v>6792</v>
      </c>
      <c r="CS21" s="42">
        <v>7119</v>
      </c>
      <c r="CT21" s="42">
        <v>7231</v>
      </c>
      <c r="CU21" s="42">
        <v>7174</v>
      </c>
      <c r="CV21" s="42">
        <v>7570</v>
      </c>
      <c r="CW21" s="42">
        <v>7561</v>
      </c>
      <c r="CX21" s="42">
        <v>7985</v>
      </c>
      <c r="CY21" s="42">
        <v>8187</v>
      </c>
      <c r="CZ21" s="42">
        <v>8419</v>
      </c>
      <c r="DA21" s="42">
        <v>9828</v>
      </c>
      <c r="DB21" s="42">
        <v>10139</v>
      </c>
      <c r="DC21" s="42">
        <v>10276</v>
      </c>
      <c r="DD21" s="42"/>
      <c r="DE21" s="42">
        <v>10434</v>
      </c>
      <c r="DF21" s="55">
        <v>2118</v>
      </c>
      <c r="DG21" s="42">
        <v>1906</v>
      </c>
      <c r="DH21" s="42">
        <v>1799</v>
      </c>
      <c r="DI21" s="42">
        <v>1884</v>
      </c>
      <c r="DJ21" s="42">
        <v>2023</v>
      </c>
      <c r="DK21" s="42">
        <v>2261</v>
      </c>
      <c r="DL21" s="42">
        <v>2293</v>
      </c>
      <c r="DM21" s="42">
        <v>1118</v>
      </c>
      <c r="DN21" s="42">
        <v>937</v>
      </c>
      <c r="DO21" s="42">
        <v>913</v>
      </c>
      <c r="DP21" s="42">
        <v>900</v>
      </c>
      <c r="DQ21" s="42">
        <v>802</v>
      </c>
      <c r="DR21" s="42">
        <v>821</v>
      </c>
      <c r="DS21" s="42">
        <v>872</v>
      </c>
      <c r="DT21" s="42">
        <v>787</v>
      </c>
      <c r="DU21" s="42">
        <v>914</v>
      </c>
      <c r="DV21" s="42">
        <v>825</v>
      </c>
      <c r="DW21" s="42">
        <v>888</v>
      </c>
      <c r="DX21" s="42">
        <v>937</v>
      </c>
      <c r="DY21" s="42">
        <v>834</v>
      </c>
      <c r="DZ21" s="42">
        <v>856</v>
      </c>
      <c r="EA21" s="42">
        <v>891</v>
      </c>
      <c r="EB21" s="42">
        <v>1160</v>
      </c>
      <c r="EC21" s="42">
        <v>1336</v>
      </c>
      <c r="ED21" s="42">
        <v>1443</v>
      </c>
      <c r="EE21" s="42"/>
      <c r="EF21" s="42">
        <v>1505</v>
      </c>
      <c r="EG21" s="55">
        <v>1242</v>
      </c>
      <c r="EH21" s="42">
        <f>337+992</f>
        <v>1329</v>
      </c>
      <c r="EI21" s="42">
        <v>1303</v>
      </c>
      <c r="EJ21" s="42">
        <v>1168</v>
      </c>
      <c r="EK21" s="42">
        <v>1238</v>
      </c>
      <c r="EL21" s="42">
        <v>1133</v>
      </c>
      <c r="EM21" s="42">
        <v>1336</v>
      </c>
      <c r="EN21" s="42">
        <v>1404</v>
      </c>
      <c r="EO21" s="42">
        <v>1579</v>
      </c>
      <c r="EP21" s="42">
        <v>1664</v>
      </c>
      <c r="EQ21" s="42">
        <v>1863</v>
      </c>
      <c r="ER21" s="42">
        <v>1884</v>
      </c>
      <c r="ES21" s="42">
        <v>1827</v>
      </c>
      <c r="ET21" s="42">
        <v>1934</v>
      </c>
      <c r="EU21" s="42">
        <v>1918</v>
      </c>
      <c r="EV21" s="42">
        <v>1983</v>
      </c>
      <c r="EW21" s="42">
        <v>2060</v>
      </c>
      <c r="EX21" s="42">
        <v>2285</v>
      </c>
      <c r="EY21" s="42">
        <v>2484</v>
      </c>
      <c r="EZ21" s="42">
        <v>2647</v>
      </c>
      <c r="FA21" s="42">
        <v>2911</v>
      </c>
      <c r="FB21" s="42">
        <v>2896</v>
      </c>
      <c r="FC21" s="42">
        <v>3208</v>
      </c>
      <c r="FD21" s="22">
        <v>3633</v>
      </c>
      <c r="FE21" s="22">
        <v>3972</v>
      </c>
      <c r="FF21" s="22"/>
      <c r="FG21" s="22">
        <v>4834</v>
      </c>
      <c r="FH21" s="22"/>
      <c r="FI21" s="22"/>
      <c r="FJ21" s="22"/>
      <c r="FK21" s="22"/>
      <c r="FL21" s="22"/>
    </row>
    <row r="22" spans="1:168">
      <c r="A22" s="43" t="s">
        <v>28</v>
      </c>
      <c r="B22" s="56">
        <v>404</v>
      </c>
      <c r="C22" s="44">
        <f>45+123+92+28+19+137</f>
        <v>444</v>
      </c>
      <c r="D22" s="44">
        <v>431</v>
      </c>
      <c r="E22" s="44">
        <v>452</v>
      </c>
      <c r="F22" s="44">
        <v>456</v>
      </c>
      <c r="G22" s="44">
        <v>480</v>
      </c>
      <c r="H22" s="44">
        <v>694</v>
      </c>
      <c r="I22" s="44">
        <v>662</v>
      </c>
      <c r="J22" s="44">
        <v>728</v>
      </c>
      <c r="K22" s="44">
        <v>689</v>
      </c>
      <c r="L22" s="44">
        <v>678</v>
      </c>
      <c r="M22" s="44">
        <v>1191</v>
      </c>
      <c r="N22" s="44">
        <v>1188</v>
      </c>
      <c r="O22" s="44">
        <v>1282</v>
      </c>
      <c r="P22" s="44">
        <v>1482</v>
      </c>
      <c r="Q22" s="44">
        <v>1542</v>
      </c>
      <c r="R22" s="44">
        <v>1592</v>
      </c>
      <c r="S22" s="44">
        <v>1596</v>
      </c>
      <c r="T22" s="44">
        <v>1620</v>
      </c>
      <c r="U22" s="44">
        <v>1642</v>
      </c>
      <c r="V22" s="44">
        <v>1586</v>
      </c>
      <c r="W22" s="44">
        <v>1658</v>
      </c>
      <c r="X22" s="44">
        <v>1670</v>
      </c>
      <c r="Y22" s="44">
        <v>1948</v>
      </c>
      <c r="Z22" s="44">
        <v>1957</v>
      </c>
      <c r="AA22" s="44"/>
      <c r="AB22" s="44">
        <v>1817</v>
      </c>
      <c r="AC22" s="56">
        <v>929</v>
      </c>
      <c r="AD22" s="44">
        <f>0+85+0+261+111+115+330</f>
        <v>902</v>
      </c>
      <c r="AE22" s="44">
        <v>943</v>
      </c>
      <c r="AF22" s="44">
        <v>928</v>
      </c>
      <c r="AG22" s="44">
        <v>959</v>
      </c>
      <c r="AH22" s="44">
        <v>1087</v>
      </c>
      <c r="AI22" s="44">
        <v>1363</v>
      </c>
      <c r="AJ22" s="44">
        <v>1463</v>
      </c>
      <c r="AK22" s="44">
        <v>1654</v>
      </c>
      <c r="AL22" s="44">
        <v>1686</v>
      </c>
      <c r="AM22" s="44">
        <v>1808</v>
      </c>
      <c r="AN22" s="44">
        <v>1697</v>
      </c>
      <c r="AO22" s="44">
        <v>1582</v>
      </c>
      <c r="AP22" s="44">
        <v>1693</v>
      </c>
      <c r="AQ22" s="44">
        <v>1610</v>
      </c>
      <c r="AR22" s="44">
        <v>1690</v>
      </c>
      <c r="AS22" s="44">
        <v>1775</v>
      </c>
      <c r="AT22" s="44">
        <v>1812</v>
      </c>
      <c r="AU22" s="44">
        <v>2064</v>
      </c>
      <c r="AV22" s="44">
        <v>2363</v>
      </c>
      <c r="AW22" s="44">
        <v>2299</v>
      </c>
      <c r="AX22" s="44">
        <v>2570</v>
      </c>
      <c r="AY22" s="44">
        <v>1735</v>
      </c>
      <c r="AZ22" s="44">
        <v>1696</v>
      </c>
      <c r="BA22" s="44">
        <v>1799</v>
      </c>
      <c r="BB22" s="44"/>
      <c r="BC22" s="44">
        <v>1967</v>
      </c>
      <c r="BD22" s="56">
        <v>1647</v>
      </c>
      <c r="BE22" s="44">
        <f>26+75+79+22+207+715+152+186+80+184+1+0+0+11</f>
        <v>1738</v>
      </c>
      <c r="BF22" s="44">
        <v>1545</v>
      </c>
      <c r="BG22" s="44">
        <v>1251</v>
      </c>
      <c r="BH22" s="44">
        <v>1201</v>
      </c>
      <c r="BI22" s="44">
        <v>1158</v>
      </c>
      <c r="BJ22" s="44">
        <v>1136</v>
      </c>
      <c r="BK22" s="44">
        <v>1211</v>
      </c>
      <c r="BL22" s="44">
        <v>1418</v>
      </c>
      <c r="BM22" s="44">
        <v>1385</v>
      </c>
      <c r="BN22" s="44">
        <v>1445</v>
      </c>
      <c r="BO22" s="44">
        <v>1335</v>
      </c>
      <c r="BP22" s="44">
        <v>1373</v>
      </c>
      <c r="BQ22" s="44">
        <v>1418</v>
      </c>
      <c r="BR22" s="44">
        <v>1613</v>
      </c>
      <c r="BS22" s="44">
        <v>1402</v>
      </c>
      <c r="BT22" s="44">
        <v>1441</v>
      </c>
      <c r="BU22" s="44">
        <v>1546</v>
      </c>
      <c r="BV22" s="44">
        <v>1761</v>
      </c>
      <c r="BW22" s="44">
        <v>1873</v>
      </c>
      <c r="BX22" s="44">
        <v>1804</v>
      </c>
      <c r="BY22" s="44">
        <v>1906</v>
      </c>
      <c r="BZ22" s="44">
        <v>1853</v>
      </c>
      <c r="CA22" s="44">
        <v>1951</v>
      </c>
      <c r="CB22" s="44">
        <v>1975</v>
      </c>
      <c r="CC22" s="44"/>
      <c r="CD22" s="44">
        <v>2123</v>
      </c>
      <c r="CE22" s="56">
        <v>1886</v>
      </c>
      <c r="CF22" s="44">
        <f>1969+15+37+2</f>
        <v>2023</v>
      </c>
      <c r="CG22" s="44">
        <v>1882</v>
      </c>
      <c r="CH22" s="44">
        <v>1851</v>
      </c>
      <c r="CI22" s="44">
        <v>1793</v>
      </c>
      <c r="CJ22" s="44">
        <v>1881</v>
      </c>
      <c r="CK22" s="44">
        <v>1939</v>
      </c>
      <c r="CL22" s="44">
        <v>1945</v>
      </c>
      <c r="CM22" s="44">
        <v>1870</v>
      </c>
      <c r="CN22" s="44">
        <v>1622</v>
      </c>
      <c r="CO22" s="44">
        <v>1531</v>
      </c>
      <c r="CP22" s="44">
        <v>1378</v>
      </c>
      <c r="CQ22" s="44">
        <v>1526</v>
      </c>
      <c r="CR22" s="44">
        <v>1588</v>
      </c>
      <c r="CS22" s="44">
        <v>1721</v>
      </c>
      <c r="CT22" s="44">
        <v>1703</v>
      </c>
      <c r="CU22" s="44">
        <v>1840</v>
      </c>
      <c r="CV22" s="44">
        <v>1864</v>
      </c>
      <c r="CW22" s="44">
        <v>2012</v>
      </c>
      <c r="CX22" s="44">
        <v>1993</v>
      </c>
      <c r="CY22" s="44">
        <v>2104</v>
      </c>
      <c r="CZ22" s="44">
        <v>2175</v>
      </c>
      <c r="DA22" s="44">
        <v>1837</v>
      </c>
      <c r="DB22" s="44">
        <v>1611</v>
      </c>
      <c r="DC22" s="44">
        <v>1528</v>
      </c>
      <c r="DD22" s="44"/>
      <c r="DE22" s="44">
        <v>1533</v>
      </c>
      <c r="DF22" s="56">
        <v>1224</v>
      </c>
      <c r="DG22" s="44">
        <v>1399</v>
      </c>
      <c r="DH22" s="44">
        <v>1312</v>
      </c>
      <c r="DI22" s="44">
        <v>1407</v>
      </c>
      <c r="DJ22" s="44">
        <v>1294</v>
      </c>
      <c r="DK22" s="44">
        <v>1326</v>
      </c>
      <c r="DL22" s="44">
        <v>1251</v>
      </c>
      <c r="DM22" s="44">
        <v>1266</v>
      </c>
      <c r="DN22" s="44">
        <v>1328</v>
      </c>
      <c r="DO22" s="44">
        <v>1176</v>
      </c>
      <c r="DP22" s="44">
        <v>1110</v>
      </c>
      <c r="DQ22" s="44">
        <v>1118</v>
      </c>
      <c r="DR22" s="44">
        <v>1094</v>
      </c>
      <c r="DS22" s="44">
        <v>959</v>
      </c>
      <c r="DT22" s="44">
        <v>1201</v>
      </c>
      <c r="DU22" s="44">
        <v>1073</v>
      </c>
      <c r="DV22" s="44">
        <v>1217</v>
      </c>
      <c r="DW22" s="44">
        <v>1190</v>
      </c>
      <c r="DX22" s="44">
        <v>1098</v>
      </c>
      <c r="DY22" s="44">
        <v>1055</v>
      </c>
      <c r="DZ22" s="44">
        <v>976</v>
      </c>
      <c r="EA22" s="44">
        <v>846</v>
      </c>
      <c r="EB22" s="44">
        <v>828</v>
      </c>
      <c r="EC22" s="44">
        <v>848</v>
      </c>
      <c r="ED22" s="44">
        <v>891</v>
      </c>
      <c r="EE22" s="44"/>
      <c r="EF22" s="44">
        <v>836</v>
      </c>
      <c r="EG22" s="56">
        <v>629</v>
      </c>
      <c r="EH22" s="44">
        <f>177+464</f>
        <v>641</v>
      </c>
      <c r="EI22" s="44">
        <v>611</v>
      </c>
      <c r="EJ22" s="44">
        <v>566</v>
      </c>
      <c r="EK22" s="44">
        <v>585</v>
      </c>
      <c r="EL22" s="44">
        <v>544</v>
      </c>
      <c r="EM22" s="44">
        <v>710</v>
      </c>
      <c r="EN22" s="44">
        <v>709</v>
      </c>
      <c r="EO22" s="44">
        <v>907</v>
      </c>
      <c r="EP22" s="44">
        <v>983</v>
      </c>
      <c r="EQ22" s="44">
        <v>925</v>
      </c>
      <c r="ER22" s="44">
        <v>921</v>
      </c>
      <c r="ES22" s="44">
        <v>903</v>
      </c>
      <c r="ET22" s="44">
        <v>772</v>
      </c>
      <c r="EU22" s="44">
        <v>772</v>
      </c>
      <c r="EV22" s="44">
        <v>718</v>
      </c>
      <c r="EW22" s="44">
        <v>753</v>
      </c>
      <c r="EX22" s="44">
        <v>942</v>
      </c>
      <c r="EY22" s="44">
        <v>1189</v>
      </c>
      <c r="EZ22" s="44">
        <v>1084</v>
      </c>
      <c r="FA22" s="44">
        <v>1069</v>
      </c>
      <c r="FB22" s="44">
        <v>1134</v>
      </c>
      <c r="FC22" s="44">
        <v>1207</v>
      </c>
      <c r="FD22" s="22">
        <v>862</v>
      </c>
      <c r="FE22" s="22">
        <v>907</v>
      </c>
      <c r="FF22" s="22"/>
      <c r="FG22" s="22">
        <v>1033</v>
      </c>
      <c r="FH22" s="22"/>
      <c r="FI22" s="22"/>
      <c r="FJ22" s="22"/>
      <c r="FK22" s="22"/>
      <c r="FL22" s="22"/>
    </row>
    <row r="23" spans="1:168">
      <c r="A23" s="45" t="s">
        <v>139</v>
      </c>
      <c r="B23" s="57"/>
      <c r="C23" s="46"/>
      <c r="D23" s="46">
        <f>SUM(D25:D37)</f>
        <v>24080</v>
      </c>
      <c r="E23" s="46">
        <f>SUM(E25:E37)</f>
        <v>24764</v>
      </c>
      <c r="F23" s="46"/>
      <c r="G23" s="46"/>
      <c r="H23" s="46">
        <f t="shared" ref="H23:V23" si="88">SUM(H25:H37)</f>
        <v>34553</v>
      </c>
      <c r="I23" s="46">
        <f t="shared" si="88"/>
        <v>36656</v>
      </c>
      <c r="J23" s="46">
        <f t="shared" si="88"/>
        <v>36543</v>
      </c>
      <c r="K23" s="46">
        <f t="shared" si="88"/>
        <v>36339</v>
      </c>
      <c r="L23" s="46">
        <f t="shared" si="88"/>
        <v>36446</v>
      </c>
      <c r="M23" s="46">
        <f t="shared" si="88"/>
        <v>36324</v>
      </c>
      <c r="N23" s="46">
        <f t="shared" si="88"/>
        <v>37782</v>
      </c>
      <c r="O23" s="46">
        <f t="shared" si="88"/>
        <v>41877</v>
      </c>
      <c r="P23" s="46">
        <f t="shared" si="88"/>
        <v>48378</v>
      </c>
      <c r="Q23" s="46">
        <f t="shared" si="88"/>
        <v>50853</v>
      </c>
      <c r="R23" s="46">
        <f t="shared" si="88"/>
        <v>53060</v>
      </c>
      <c r="S23" s="46">
        <f t="shared" si="88"/>
        <v>53639</v>
      </c>
      <c r="T23" s="46">
        <f t="shared" si="88"/>
        <v>52840</v>
      </c>
      <c r="U23" s="46">
        <f t="shared" si="88"/>
        <v>53398</v>
      </c>
      <c r="V23" s="46">
        <f t="shared" si="88"/>
        <v>52514</v>
      </c>
      <c r="W23" s="46">
        <f t="shared" ref="W23:X23" si="89">SUM(W25:W37)</f>
        <v>53018</v>
      </c>
      <c r="X23" s="46">
        <f t="shared" si="89"/>
        <v>53976</v>
      </c>
      <c r="Y23" s="46">
        <f t="shared" ref="Y23:Z23" si="90">SUM(Y25:Y37)</f>
        <v>54868</v>
      </c>
      <c r="Z23" s="46">
        <f t="shared" si="90"/>
        <v>55586</v>
      </c>
      <c r="AA23" s="46">
        <f t="shared" ref="AA23:AB23" si="91">SUM(AA25:AA37)</f>
        <v>0</v>
      </c>
      <c r="AB23" s="46">
        <f t="shared" si="91"/>
        <v>50653</v>
      </c>
      <c r="AC23" s="57"/>
      <c r="AD23" s="46"/>
      <c r="AE23" s="46">
        <f t="shared" ref="AE23:AF23" si="92">SUM(AE25:AE37)</f>
        <v>34894</v>
      </c>
      <c r="AF23" s="46">
        <f t="shared" si="92"/>
        <v>35859</v>
      </c>
      <c r="AG23" s="46"/>
      <c r="AH23" s="46"/>
      <c r="AI23" s="46">
        <f t="shared" ref="AI23:AW23" si="93">SUM(AI25:AI37)</f>
        <v>49969</v>
      </c>
      <c r="AJ23" s="46">
        <f t="shared" si="93"/>
        <v>53832</v>
      </c>
      <c r="AK23" s="46">
        <f t="shared" si="93"/>
        <v>55390</v>
      </c>
      <c r="AL23" s="46">
        <f t="shared" si="93"/>
        <v>54195</v>
      </c>
      <c r="AM23" s="46">
        <f t="shared" si="93"/>
        <v>55456</v>
      </c>
      <c r="AN23" s="46">
        <f t="shared" si="93"/>
        <v>55587</v>
      </c>
      <c r="AO23" s="46">
        <f t="shared" si="93"/>
        <v>56586</v>
      </c>
      <c r="AP23" s="46">
        <f t="shared" si="93"/>
        <v>58547</v>
      </c>
      <c r="AQ23" s="46">
        <f t="shared" si="93"/>
        <v>65218</v>
      </c>
      <c r="AR23" s="46">
        <f t="shared" si="93"/>
        <v>65945</v>
      </c>
      <c r="AS23" s="46">
        <f t="shared" si="93"/>
        <v>72786</v>
      </c>
      <c r="AT23" s="46">
        <f t="shared" si="93"/>
        <v>75736</v>
      </c>
      <c r="AU23" s="46">
        <f t="shared" si="93"/>
        <v>79384</v>
      </c>
      <c r="AV23" s="46">
        <f t="shared" si="93"/>
        <v>80616</v>
      </c>
      <c r="AW23" s="46">
        <f t="shared" si="93"/>
        <v>81663</v>
      </c>
      <c r="AX23" s="46">
        <f t="shared" ref="AX23:AY23" si="94">SUM(AX25:AX37)</f>
        <v>85323</v>
      </c>
      <c r="AY23" s="46">
        <f t="shared" si="94"/>
        <v>84968</v>
      </c>
      <c r="AZ23" s="46">
        <f t="shared" ref="AZ23:BA23" si="95">SUM(AZ25:AZ37)</f>
        <v>92927</v>
      </c>
      <c r="BA23" s="46">
        <f t="shared" si="95"/>
        <v>97408</v>
      </c>
      <c r="BB23" s="46">
        <f t="shared" ref="BB23:BC23" si="96">SUM(BB25:BB37)</f>
        <v>0</v>
      </c>
      <c r="BC23" s="46">
        <f t="shared" si="96"/>
        <v>98416</v>
      </c>
      <c r="BD23" s="57"/>
      <c r="BE23" s="46"/>
      <c r="BF23" s="46">
        <f t="shared" ref="BF23:BG23" si="97">SUM(BF25:BF37)</f>
        <v>44049</v>
      </c>
      <c r="BG23" s="46">
        <f t="shared" si="97"/>
        <v>41596</v>
      </c>
      <c r="BH23" s="46"/>
      <c r="BI23" s="46"/>
      <c r="BJ23" s="46">
        <f t="shared" ref="BJ23:BX23" si="98">SUM(BJ25:BJ37)</f>
        <v>39753</v>
      </c>
      <c r="BK23" s="46">
        <f t="shared" si="98"/>
        <v>41761</v>
      </c>
      <c r="BL23" s="46">
        <f t="shared" si="98"/>
        <v>43135</v>
      </c>
      <c r="BM23" s="46">
        <f t="shared" si="98"/>
        <v>45075</v>
      </c>
      <c r="BN23" s="46">
        <f t="shared" si="98"/>
        <v>46454</v>
      </c>
      <c r="BO23" s="46">
        <f t="shared" si="98"/>
        <v>46465</v>
      </c>
      <c r="BP23" s="46">
        <f t="shared" si="98"/>
        <v>47838</v>
      </c>
      <c r="BQ23" s="46">
        <f t="shared" si="98"/>
        <v>49399</v>
      </c>
      <c r="BR23" s="46">
        <f t="shared" si="98"/>
        <v>55938</v>
      </c>
      <c r="BS23" s="46">
        <f t="shared" si="98"/>
        <v>57373</v>
      </c>
      <c r="BT23" s="46">
        <f t="shared" si="98"/>
        <v>58771</v>
      </c>
      <c r="BU23" s="46">
        <f t="shared" si="98"/>
        <v>57547</v>
      </c>
      <c r="BV23" s="46">
        <f t="shared" si="98"/>
        <v>60782</v>
      </c>
      <c r="BW23" s="46">
        <f t="shared" si="98"/>
        <v>61238</v>
      </c>
      <c r="BX23" s="46">
        <f t="shared" si="98"/>
        <v>62317</v>
      </c>
      <c r="BY23" s="46">
        <f t="shared" ref="BY23:BZ23" si="99">SUM(BY25:BY37)</f>
        <v>64560</v>
      </c>
      <c r="BZ23" s="46">
        <f t="shared" si="99"/>
        <v>64731</v>
      </c>
      <c r="CA23" s="46">
        <f t="shared" ref="CA23:CB23" si="100">SUM(CA25:CA37)</f>
        <v>71995</v>
      </c>
      <c r="CB23" s="46">
        <f t="shared" si="100"/>
        <v>77323</v>
      </c>
      <c r="CC23" s="46">
        <f t="shared" ref="CC23:CD23" si="101">SUM(CC25:CC37)</f>
        <v>0</v>
      </c>
      <c r="CD23" s="46">
        <f t="shared" si="101"/>
        <v>85782</v>
      </c>
      <c r="CE23" s="57"/>
      <c r="CF23" s="46"/>
      <c r="CG23" s="46">
        <f t="shared" ref="CG23:CH23" si="102">SUM(CG25:CG37)</f>
        <v>40219</v>
      </c>
      <c r="CH23" s="46">
        <f t="shared" si="102"/>
        <v>39691</v>
      </c>
      <c r="CI23" s="46"/>
      <c r="CJ23" s="46"/>
      <c r="CK23" s="46">
        <f t="shared" ref="CK23:CY23" si="103">SUM(CK25:CK37)</f>
        <v>41256</v>
      </c>
      <c r="CL23" s="46">
        <f t="shared" si="103"/>
        <v>43570</v>
      </c>
      <c r="CM23" s="46">
        <f t="shared" si="103"/>
        <v>43342</v>
      </c>
      <c r="CN23" s="46">
        <f t="shared" si="103"/>
        <v>43017</v>
      </c>
      <c r="CO23" s="46">
        <f t="shared" si="103"/>
        <v>42584</v>
      </c>
      <c r="CP23" s="46">
        <f t="shared" si="103"/>
        <v>41890</v>
      </c>
      <c r="CQ23" s="46">
        <f t="shared" si="103"/>
        <v>45228</v>
      </c>
      <c r="CR23" s="46">
        <f t="shared" si="103"/>
        <v>49959</v>
      </c>
      <c r="CS23" s="46">
        <f t="shared" si="103"/>
        <v>55886</v>
      </c>
      <c r="CT23" s="46">
        <f t="shared" si="103"/>
        <v>60186</v>
      </c>
      <c r="CU23" s="46">
        <f t="shared" si="103"/>
        <v>62413</v>
      </c>
      <c r="CV23" s="46">
        <f t="shared" si="103"/>
        <v>58410</v>
      </c>
      <c r="CW23" s="46">
        <f t="shared" si="103"/>
        <v>68702</v>
      </c>
      <c r="CX23" s="46">
        <f t="shared" si="103"/>
        <v>71737</v>
      </c>
      <c r="CY23" s="46">
        <f t="shared" si="103"/>
        <v>72488</v>
      </c>
      <c r="CZ23" s="46">
        <f t="shared" ref="CZ23:DA23" si="104">SUM(CZ25:CZ37)</f>
        <v>74255</v>
      </c>
      <c r="DA23" s="46">
        <f t="shared" si="104"/>
        <v>63815</v>
      </c>
      <c r="DB23" s="46">
        <f t="shared" ref="DB23:DC23" si="105">SUM(DB25:DB37)</f>
        <v>77185</v>
      </c>
      <c r="DC23" s="46">
        <f t="shared" si="105"/>
        <v>75042</v>
      </c>
      <c r="DD23" s="46">
        <f t="shared" ref="DD23:DE23" si="106">SUM(DD25:DD37)</f>
        <v>0</v>
      </c>
      <c r="DE23" s="46">
        <f t="shared" si="106"/>
        <v>76334</v>
      </c>
      <c r="DF23" s="57"/>
      <c r="DG23" s="46"/>
      <c r="DH23" s="46">
        <f t="shared" ref="DH23:DI23" si="107">SUM(DH25:DH37)</f>
        <v>11524</v>
      </c>
      <c r="DI23" s="46">
        <f t="shared" si="107"/>
        <v>11739</v>
      </c>
      <c r="DJ23" s="46"/>
      <c r="DK23" s="46"/>
      <c r="DL23" s="46">
        <f t="shared" ref="DL23:DZ23" si="108">SUM(DL25:DL37)</f>
        <v>12029</v>
      </c>
      <c r="DM23" s="46">
        <f t="shared" si="108"/>
        <v>12779</v>
      </c>
      <c r="DN23" s="46">
        <f t="shared" si="108"/>
        <v>13178</v>
      </c>
      <c r="DO23" s="46">
        <f t="shared" si="108"/>
        <v>13668</v>
      </c>
      <c r="DP23" s="46">
        <f t="shared" si="108"/>
        <v>13907</v>
      </c>
      <c r="DQ23" s="46">
        <f t="shared" si="108"/>
        <v>14104</v>
      </c>
      <c r="DR23" s="46">
        <f t="shared" si="108"/>
        <v>14089</v>
      </c>
      <c r="DS23" s="46">
        <f t="shared" si="108"/>
        <v>14806</v>
      </c>
      <c r="DT23" s="46">
        <f t="shared" si="108"/>
        <v>13036</v>
      </c>
      <c r="DU23" s="46">
        <f t="shared" si="108"/>
        <v>13960</v>
      </c>
      <c r="DV23" s="46">
        <f t="shared" si="108"/>
        <v>13954</v>
      </c>
      <c r="DW23" s="46">
        <f t="shared" si="108"/>
        <v>14175</v>
      </c>
      <c r="DX23" s="46">
        <f t="shared" si="108"/>
        <v>14135</v>
      </c>
      <c r="DY23" s="46">
        <f t="shared" si="108"/>
        <v>13674</v>
      </c>
      <c r="DZ23" s="46">
        <f t="shared" si="108"/>
        <v>13658</v>
      </c>
      <c r="EA23" s="46">
        <f t="shared" ref="EA23:EB23" si="109">SUM(EA25:EA37)</f>
        <v>13317</v>
      </c>
      <c r="EB23" s="46">
        <f t="shared" si="109"/>
        <v>13475</v>
      </c>
      <c r="EC23" s="46">
        <f t="shared" ref="EC23:ED23" si="110">SUM(EC25:EC37)</f>
        <v>14002</v>
      </c>
      <c r="ED23" s="46">
        <f t="shared" si="110"/>
        <v>14401</v>
      </c>
      <c r="EE23" s="46">
        <f t="shared" ref="EE23:EF23" si="111">SUM(EE25:EE37)</f>
        <v>0</v>
      </c>
      <c r="EF23" s="46">
        <f t="shared" si="111"/>
        <v>15293</v>
      </c>
      <c r="EG23" s="57"/>
      <c r="EH23" s="46"/>
      <c r="EI23" s="46">
        <f t="shared" ref="EI23:EJ23" si="112">SUM(EI25:EI37)</f>
        <v>8558</v>
      </c>
      <c r="EJ23" s="46">
        <f t="shared" si="112"/>
        <v>8192</v>
      </c>
      <c r="EK23" s="46"/>
      <c r="EL23" s="46"/>
      <c r="EM23" s="46">
        <f t="shared" ref="EM23:FA23" si="113">SUM(EM25:EM37)</f>
        <v>8046</v>
      </c>
      <c r="EN23" s="46">
        <f t="shared" si="113"/>
        <v>9303</v>
      </c>
      <c r="EO23" s="46">
        <f t="shared" si="113"/>
        <v>10235</v>
      </c>
      <c r="EP23" s="46">
        <f t="shared" si="113"/>
        <v>10480</v>
      </c>
      <c r="EQ23" s="46">
        <f t="shared" si="113"/>
        <v>10961</v>
      </c>
      <c r="ER23" s="46">
        <f t="shared" si="113"/>
        <v>11176</v>
      </c>
      <c r="ES23" s="46">
        <f t="shared" si="113"/>
        <v>11257</v>
      </c>
      <c r="ET23" s="46">
        <f t="shared" si="113"/>
        <v>10590</v>
      </c>
      <c r="EU23" s="46">
        <f t="shared" si="113"/>
        <v>10564</v>
      </c>
      <c r="EV23" s="46">
        <f t="shared" si="113"/>
        <v>10996</v>
      </c>
      <c r="EW23" s="46">
        <f t="shared" si="113"/>
        <v>12324</v>
      </c>
      <c r="EX23" s="46">
        <f t="shared" si="113"/>
        <v>13449</v>
      </c>
      <c r="EY23" s="46">
        <f t="shared" si="113"/>
        <v>17351</v>
      </c>
      <c r="EZ23" s="46">
        <f t="shared" si="113"/>
        <v>19106</v>
      </c>
      <c r="FA23" s="46">
        <f t="shared" si="113"/>
        <v>21356</v>
      </c>
      <c r="FB23" s="46">
        <f t="shared" ref="FB23:FC23" si="114">SUM(FB25:FB37)</f>
        <v>23678</v>
      </c>
      <c r="FC23" s="46">
        <f t="shared" si="114"/>
        <v>22678</v>
      </c>
      <c r="FD23" s="46">
        <f t="shared" ref="FD23:FE23" si="115">SUM(FD25:FD37)</f>
        <v>31131</v>
      </c>
      <c r="FE23" s="46">
        <f t="shared" si="115"/>
        <v>35481</v>
      </c>
      <c r="FF23" s="46">
        <f t="shared" ref="FF23:FG23" si="116">SUM(FF25:FF37)</f>
        <v>0</v>
      </c>
      <c r="FG23" s="46">
        <f t="shared" si="116"/>
        <v>42265</v>
      </c>
      <c r="FH23" s="24"/>
      <c r="FI23" s="24"/>
      <c r="FJ23" s="24"/>
      <c r="FK23" s="24"/>
      <c r="FL23" s="24"/>
    </row>
    <row r="24" spans="1:168">
      <c r="A24" s="40" t="s">
        <v>138</v>
      </c>
      <c r="B24" s="54"/>
      <c r="C24" s="41"/>
      <c r="D24" s="41">
        <f>(D23/D4)*100</f>
        <v>20.91457853823772</v>
      </c>
      <c r="E24" s="41">
        <f>(E23/E4)*100</f>
        <v>21.021714402132393</v>
      </c>
      <c r="F24" s="41"/>
      <c r="G24" s="41"/>
      <c r="H24" s="41">
        <f t="shared" ref="H24:V24" si="117">(H23/H4)*100</f>
        <v>21.775819909753206</v>
      </c>
      <c r="I24" s="41">
        <f t="shared" si="117"/>
        <v>22.387667727336581</v>
      </c>
      <c r="J24" s="41">
        <f t="shared" si="117"/>
        <v>22.490076007016032</v>
      </c>
      <c r="K24" s="41">
        <f t="shared" si="117"/>
        <v>22.800798112639292</v>
      </c>
      <c r="L24" s="41">
        <f t="shared" si="117"/>
        <v>22.840419131655469</v>
      </c>
      <c r="M24" s="41">
        <f t="shared" si="117"/>
        <v>22.690587441593163</v>
      </c>
      <c r="N24" s="41">
        <f t="shared" si="117"/>
        <v>23.245740864932042</v>
      </c>
      <c r="O24" s="41">
        <f t="shared" si="117"/>
        <v>23.949969116738728</v>
      </c>
      <c r="P24" s="41">
        <f t="shared" si="117"/>
        <v>24.177636510839907</v>
      </c>
      <c r="Q24" s="41">
        <f t="shared" si="117"/>
        <v>24.227366495314413</v>
      </c>
      <c r="R24" s="41">
        <f t="shared" si="117"/>
        <v>24.482978193261413</v>
      </c>
      <c r="S24" s="41">
        <f t="shared" si="117"/>
        <v>24.177285368503135</v>
      </c>
      <c r="T24" s="41">
        <f t="shared" si="117"/>
        <v>23.454214567890276</v>
      </c>
      <c r="U24" s="41">
        <f t="shared" si="117"/>
        <v>23.050458220558841</v>
      </c>
      <c r="V24" s="41">
        <f t="shared" si="117"/>
        <v>22.440729535237509</v>
      </c>
      <c r="W24" s="41">
        <f t="shared" ref="W24:X24" si="118">(W23/W4)*100</f>
        <v>22.616188546443425</v>
      </c>
      <c r="X24" s="41">
        <f t="shared" si="118"/>
        <v>23.067455297617013</v>
      </c>
      <c r="Y24" s="41">
        <f t="shared" ref="Y24:Z24" si="119">(Y23/Y4)*100</f>
        <v>23.097161475544407</v>
      </c>
      <c r="Z24" s="41">
        <f t="shared" si="119"/>
        <v>23.369896532732401</v>
      </c>
      <c r="AA24" s="41" t="e">
        <f t="shared" ref="AA24:AB24" si="120">(AA23/AA4)*100</f>
        <v>#DIV/0!</v>
      </c>
      <c r="AB24" s="41">
        <f t="shared" si="120"/>
        <v>22.734739676840217</v>
      </c>
      <c r="AC24" s="54"/>
      <c r="AD24" s="41"/>
      <c r="AE24" s="41">
        <f t="shared" ref="AE24:AF24" si="121">(AE23/AE4)*100</f>
        <v>19.253880406773678</v>
      </c>
      <c r="AF24" s="41">
        <f t="shared" si="121"/>
        <v>19.11654165400547</v>
      </c>
      <c r="AG24" s="41"/>
      <c r="AH24" s="41"/>
      <c r="AI24" s="41">
        <f t="shared" ref="AI24:AW24" si="122">(AI23/AI4)*100</f>
        <v>19.896711820404391</v>
      </c>
      <c r="AJ24" s="41">
        <f t="shared" si="122"/>
        <v>20.754025930966417</v>
      </c>
      <c r="AK24" s="41">
        <f t="shared" si="122"/>
        <v>21.014891397135539</v>
      </c>
      <c r="AL24" s="41">
        <f t="shared" si="122"/>
        <v>20.616576191363826</v>
      </c>
      <c r="AM24" s="41">
        <f t="shared" si="122"/>
        <v>20.92924077911001</v>
      </c>
      <c r="AN24" s="41">
        <f t="shared" si="122"/>
        <v>20.875551115751207</v>
      </c>
      <c r="AO24" s="41">
        <f t="shared" si="122"/>
        <v>21.201040082127523</v>
      </c>
      <c r="AP24" s="41">
        <f t="shared" si="122"/>
        <v>21.742537341146935</v>
      </c>
      <c r="AQ24" s="41">
        <f t="shared" si="122"/>
        <v>22.373318604866569</v>
      </c>
      <c r="AR24" s="41">
        <f t="shared" si="122"/>
        <v>22.034770463483664</v>
      </c>
      <c r="AS24" s="41">
        <f t="shared" si="122"/>
        <v>22.632181191776223</v>
      </c>
      <c r="AT24" s="41">
        <f t="shared" si="122"/>
        <v>22.735760130165652</v>
      </c>
      <c r="AU24" s="41">
        <f t="shared" si="122"/>
        <v>22.998522467190082</v>
      </c>
      <c r="AV24" s="41">
        <f t="shared" si="122"/>
        <v>22.835000297419249</v>
      </c>
      <c r="AW24" s="41">
        <f t="shared" si="122"/>
        <v>22.803887073804137</v>
      </c>
      <c r="AX24" s="41">
        <f t="shared" ref="AX24:AY24" si="123">(AX23/AX4)*100</f>
        <v>23.15269331900587</v>
      </c>
      <c r="AY24" s="41">
        <f t="shared" si="123"/>
        <v>22.539425691358844</v>
      </c>
      <c r="AZ24" s="41">
        <f t="shared" ref="AZ24:BA24" si="124">(AZ23/AZ4)*100</f>
        <v>23.269446503335402</v>
      </c>
      <c r="BA24" s="41">
        <f t="shared" si="124"/>
        <v>23.642431523889272</v>
      </c>
      <c r="BB24" s="41" t="e">
        <f t="shared" ref="BB24:BC24" si="125">(BB23/BB4)*100</f>
        <v>#DIV/0!</v>
      </c>
      <c r="BC24" s="41">
        <f t="shared" si="125"/>
        <v>24.160414784555559</v>
      </c>
      <c r="BD24" s="54"/>
      <c r="BE24" s="41"/>
      <c r="BF24" s="41">
        <f t="shared" ref="BF24:BG24" si="126">(BF23/BF4)*100</f>
        <v>19.149990653027331</v>
      </c>
      <c r="BG24" s="41">
        <f t="shared" si="126"/>
        <v>19.287320612987735</v>
      </c>
      <c r="BH24" s="41"/>
      <c r="BI24" s="41"/>
      <c r="BJ24" s="41">
        <f t="shared" ref="BJ24:BX24" si="127">(BJ23/BJ4)*100</f>
        <v>19.986827286622155</v>
      </c>
      <c r="BK24" s="41">
        <f t="shared" si="127"/>
        <v>20.211792834084321</v>
      </c>
      <c r="BL24" s="41">
        <f t="shared" si="127"/>
        <v>20.276400216231462</v>
      </c>
      <c r="BM24" s="41">
        <f t="shared" si="127"/>
        <v>20.569136484149332</v>
      </c>
      <c r="BN24" s="41">
        <f t="shared" si="127"/>
        <v>20.72562439211557</v>
      </c>
      <c r="BO24" s="41">
        <f t="shared" si="127"/>
        <v>20.567561107324025</v>
      </c>
      <c r="BP24" s="41">
        <f t="shared" si="127"/>
        <v>20.937958201116096</v>
      </c>
      <c r="BQ24" s="41">
        <f t="shared" si="127"/>
        <v>21.035979065796255</v>
      </c>
      <c r="BR24" s="41">
        <f t="shared" si="127"/>
        <v>21.864275607601567</v>
      </c>
      <c r="BS24" s="41">
        <f t="shared" si="127"/>
        <v>22.015648443405819</v>
      </c>
      <c r="BT24" s="41">
        <f t="shared" si="127"/>
        <v>22.500555134419102</v>
      </c>
      <c r="BU24" s="41">
        <f t="shared" si="127"/>
        <v>22.09072448301939</v>
      </c>
      <c r="BV24" s="41">
        <f t="shared" si="127"/>
        <v>22.790572107777336</v>
      </c>
      <c r="BW24" s="41">
        <f t="shared" si="127"/>
        <v>22.721892612917468</v>
      </c>
      <c r="BX24" s="41">
        <f t="shared" si="127"/>
        <v>22.678540235239314</v>
      </c>
      <c r="BY24" s="41">
        <f t="shared" ref="BY24:BZ24" si="128">(BY23/BY4)*100</f>
        <v>22.404841889003027</v>
      </c>
      <c r="BZ24" s="41">
        <f t="shared" si="128"/>
        <v>21.541313224424869</v>
      </c>
      <c r="CA24" s="41">
        <f t="shared" ref="CA24:CB24" si="129">(CA23/CA4)*100</f>
        <v>22.243540428897603</v>
      </c>
      <c r="CB24" s="41">
        <f t="shared" si="129"/>
        <v>22.654439447431258</v>
      </c>
      <c r="CC24" s="41" t="e">
        <f t="shared" ref="CC24:CD24" si="130">(CC23/CC4)*100</f>
        <v>#DIV/0!</v>
      </c>
      <c r="CD24" s="41">
        <f t="shared" si="130"/>
        <v>22.863798585771892</v>
      </c>
      <c r="CE24" s="54"/>
      <c r="CF24" s="41"/>
      <c r="CG24" s="41" t="e">
        <f t="shared" ref="CG24:CH24" si="131">(CG23/CG4)*100</f>
        <v>#DIV/0!</v>
      </c>
      <c r="CH24" s="41" t="e">
        <f t="shared" si="131"/>
        <v>#DIV/0!</v>
      </c>
      <c r="CI24" s="41"/>
      <c r="CJ24" s="41"/>
      <c r="CK24" s="41">
        <f t="shared" ref="CK24:CY24" si="132">(CK23/CK4)*100</f>
        <v>15.784942780730249</v>
      </c>
      <c r="CL24" s="41">
        <f t="shared" si="132"/>
        <v>16.689010610181178</v>
      </c>
      <c r="CM24" s="41">
        <f t="shared" si="132"/>
        <v>17.276539430466535</v>
      </c>
      <c r="CN24" s="41">
        <f t="shared" si="132"/>
        <v>18.051388358518359</v>
      </c>
      <c r="CO24" s="41">
        <f t="shared" si="132"/>
        <v>18.453325013216851</v>
      </c>
      <c r="CP24" s="41">
        <f t="shared" si="132"/>
        <v>18.193900330956126</v>
      </c>
      <c r="CQ24" s="41">
        <f t="shared" si="132"/>
        <v>19.140400176050377</v>
      </c>
      <c r="CR24" s="41">
        <f t="shared" si="132"/>
        <v>19.143873148226206</v>
      </c>
      <c r="CS24" s="41">
        <f t="shared" si="132"/>
        <v>18.81981323643809</v>
      </c>
      <c r="CT24" s="41">
        <f t="shared" si="132"/>
        <v>19.367980691874497</v>
      </c>
      <c r="CU24" s="41">
        <f t="shared" si="132"/>
        <v>19.894682149835681</v>
      </c>
      <c r="CV24" s="41">
        <f t="shared" si="132"/>
        <v>18.700475435816163</v>
      </c>
      <c r="CW24" s="41">
        <f t="shared" si="132"/>
        <v>20.688076847794992</v>
      </c>
      <c r="CX24" s="41">
        <f t="shared" si="132"/>
        <v>21.161107243572346</v>
      </c>
      <c r="CY24" s="41">
        <f t="shared" si="132"/>
        <v>20.603834937382395</v>
      </c>
      <c r="CZ24" s="41">
        <f t="shared" ref="CZ24:DA24" si="133">(CZ23/CZ4)*100</f>
        <v>20.65352532633154</v>
      </c>
      <c r="DA24" s="41">
        <f t="shared" si="133"/>
        <v>18.197605780801762</v>
      </c>
      <c r="DB24" s="41">
        <f t="shared" ref="DB24:DC24" si="134">(DB23/DB4)*100</f>
        <v>21.299817315811843</v>
      </c>
      <c r="DC24" s="41">
        <f t="shared" si="134"/>
        <v>21.144190292640868</v>
      </c>
      <c r="DD24" s="41" t="e">
        <f t="shared" ref="DD24:DE24" si="135">(DD23/DD4)*100</f>
        <v>#DIV/0!</v>
      </c>
      <c r="DE24" s="41">
        <f t="shared" si="135"/>
        <v>21.431419121899726</v>
      </c>
      <c r="DF24" s="54"/>
      <c r="DG24" s="41"/>
      <c r="DH24" s="41">
        <f t="shared" ref="DH24:DI24" si="136">(DH23/DH4)*100</f>
        <v>13.233352089385988</v>
      </c>
      <c r="DI24" s="41">
        <f t="shared" si="136"/>
        <v>12.898157406084845</v>
      </c>
      <c r="DJ24" s="41"/>
      <c r="DK24" s="41"/>
      <c r="DL24" s="41">
        <f t="shared" ref="DL24:DZ24" si="137">(DL23/DL4)*100</f>
        <v>11.137344221617319</v>
      </c>
      <c r="DM24" s="41">
        <f t="shared" si="137"/>
        <v>11.85644965253616</v>
      </c>
      <c r="DN24" s="41">
        <f t="shared" si="137"/>
        <v>12.24721189591078</v>
      </c>
      <c r="DO24" s="41">
        <f t="shared" si="137"/>
        <v>12.886194575127041</v>
      </c>
      <c r="DP24" s="41">
        <f t="shared" si="137"/>
        <v>13.180866087253222</v>
      </c>
      <c r="DQ24" s="41">
        <f t="shared" si="137"/>
        <v>13.402639856318835</v>
      </c>
      <c r="DR24" s="41">
        <f t="shared" si="137"/>
        <v>13.295523176808095</v>
      </c>
      <c r="DS24" s="41">
        <f t="shared" si="137"/>
        <v>13.687966866356039</v>
      </c>
      <c r="DT24" s="41">
        <f t="shared" si="137"/>
        <v>12.335818918202808</v>
      </c>
      <c r="DU24" s="41">
        <f t="shared" si="137"/>
        <v>13.153803390213797</v>
      </c>
      <c r="DV24" s="41">
        <f t="shared" si="137"/>
        <v>13.236200829041101</v>
      </c>
      <c r="DW24" s="41">
        <f t="shared" si="137"/>
        <v>13.245682888540031</v>
      </c>
      <c r="DX24" s="41">
        <f t="shared" si="137"/>
        <v>13.380221694228567</v>
      </c>
      <c r="DY24" s="41">
        <f t="shared" si="137"/>
        <v>13.331513420234185</v>
      </c>
      <c r="DZ24" s="41">
        <f t="shared" si="137"/>
        <v>13.428638848468163</v>
      </c>
      <c r="EA24" s="41">
        <f t="shared" ref="EA24:EB24" si="138">(EA23/EA4)*100</f>
        <v>13.150644348985335</v>
      </c>
      <c r="EB24" s="41">
        <f t="shared" si="138"/>
        <v>13.090658273101733</v>
      </c>
      <c r="EC24" s="41">
        <f t="shared" ref="EC24:ED24" si="139">(EC23/EC4)*100</f>
        <v>13.36706443914081</v>
      </c>
      <c r="ED24" s="41">
        <f t="shared" si="139"/>
        <v>13.921407511237858</v>
      </c>
      <c r="EE24" s="41" t="e">
        <f t="shared" ref="EE24:EF24" si="140">(EE23/EE4)*100</f>
        <v>#DIV/0!</v>
      </c>
      <c r="EF24" s="41">
        <f t="shared" si="140"/>
        <v>16.925835334742619</v>
      </c>
      <c r="EG24" s="54"/>
      <c r="EH24" s="41"/>
      <c r="EI24" s="41">
        <f t="shared" ref="EI24:EJ24" si="141">(EI23/EI4)*100</f>
        <v>13.538354452406942</v>
      </c>
      <c r="EJ24" s="41">
        <f t="shared" si="141"/>
        <v>13.631749729594809</v>
      </c>
      <c r="EK24" s="41"/>
      <c r="EL24" s="41"/>
      <c r="EM24" s="41">
        <f t="shared" ref="EM24:FA24" si="142">(EM23/EM4)*100</f>
        <v>13.036292935839274</v>
      </c>
      <c r="EN24" s="41">
        <f t="shared" si="142"/>
        <v>13.866654742208112</v>
      </c>
      <c r="EO24" s="41">
        <f t="shared" si="142"/>
        <v>13.75283858050819</v>
      </c>
      <c r="EP24" s="41">
        <f t="shared" si="142"/>
        <v>13.123786863690439</v>
      </c>
      <c r="EQ24" s="41">
        <f t="shared" si="142"/>
        <v>13.043219572564139</v>
      </c>
      <c r="ER24" s="41">
        <f t="shared" si="142"/>
        <v>13.051348226693605</v>
      </c>
      <c r="ES24" s="41">
        <f t="shared" si="142"/>
        <v>13.340997167541687</v>
      </c>
      <c r="ET24" s="41">
        <f t="shared" si="142"/>
        <v>14.734118039903162</v>
      </c>
      <c r="EU24" s="41">
        <f t="shared" si="142"/>
        <v>14.834786760472399</v>
      </c>
      <c r="EV24" s="41">
        <f t="shared" si="142"/>
        <v>14.879969687948252</v>
      </c>
      <c r="EW24" s="41">
        <f t="shared" si="142"/>
        <v>15.335415551933105</v>
      </c>
      <c r="EX24" s="41">
        <f t="shared" si="142"/>
        <v>14.972446423601445</v>
      </c>
      <c r="EY24" s="41">
        <f t="shared" si="142"/>
        <v>17.04253020331991</v>
      </c>
      <c r="EZ24" s="41">
        <f t="shared" si="142"/>
        <v>17.138807657116203</v>
      </c>
      <c r="FA24" s="41">
        <f t="shared" si="142"/>
        <v>17.724586680831287</v>
      </c>
      <c r="FB24" s="41">
        <f t="shared" ref="FB24:FC24" si="143">(FB23/FB4)*100</f>
        <v>18.291090837459734</v>
      </c>
      <c r="FC24" s="41">
        <f t="shared" si="143"/>
        <v>16.429404562677043</v>
      </c>
      <c r="FD24" s="41">
        <f t="shared" ref="FD24:FE24" si="144">(FD23/FD4)*100</f>
        <v>19.359713438182126</v>
      </c>
      <c r="FE24" s="41">
        <f t="shared" si="144"/>
        <v>20.050520462482623</v>
      </c>
      <c r="FF24" s="41" t="e">
        <f t="shared" ref="FF24:FG24" si="145">(FF23/FF4)*100</f>
        <v>#DIV/0!</v>
      </c>
      <c r="FG24" s="41">
        <f t="shared" si="145"/>
        <v>20.291518035037857</v>
      </c>
      <c r="FH24" s="24"/>
      <c r="FI24" s="24"/>
      <c r="FJ24" s="24"/>
      <c r="FK24" s="24"/>
      <c r="FL24" s="24"/>
    </row>
    <row r="25" spans="1:168">
      <c r="A25" s="47" t="s">
        <v>69</v>
      </c>
      <c r="B25" s="55"/>
      <c r="C25" s="42"/>
      <c r="D25" s="42">
        <v>78</v>
      </c>
      <c r="E25" s="42">
        <v>77</v>
      </c>
      <c r="F25" s="42"/>
      <c r="G25" s="42"/>
      <c r="H25" s="42">
        <v>118</v>
      </c>
      <c r="I25" s="42">
        <v>111</v>
      </c>
      <c r="J25" s="42">
        <v>144</v>
      </c>
      <c r="K25" s="42">
        <v>139</v>
      </c>
      <c r="L25" s="42">
        <v>130</v>
      </c>
      <c r="M25" s="42">
        <v>148</v>
      </c>
      <c r="N25" s="42">
        <v>144</v>
      </c>
      <c r="O25" s="42">
        <v>157</v>
      </c>
      <c r="P25" s="42">
        <v>161</v>
      </c>
      <c r="Q25" s="42">
        <v>195</v>
      </c>
      <c r="R25" s="42">
        <v>191</v>
      </c>
      <c r="S25" s="42">
        <v>230</v>
      </c>
      <c r="T25" s="42">
        <v>177</v>
      </c>
      <c r="U25" s="42">
        <v>185</v>
      </c>
      <c r="V25" s="42">
        <v>193</v>
      </c>
      <c r="W25" s="42">
        <v>199</v>
      </c>
      <c r="X25" s="42">
        <v>198</v>
      </c>
      <c r="Y25" s="136">
        <v>217</v>
      </c>
      <c r="Z25" s="136">
        <v>225</v>
      </c>
      <c r="AA25" s="136"/>
      <c r="AB25" s="136">
        <v>194</v>
      </c>
      <c r="AC25" s="55"/>
      <c r="AD25" s="42"/>
      <c r="AE25" s="42">
        <v>139</v>
      </c>
      <c r="AF25" s="42">
        <v>145</v>
      </c>
      <c r="AG25" s="42"/>
      <c r="AH25" s="42"/>
      <c r="AI25" s="42">
        <v>242</v>
      </c>
      <c r="AJ25" s="42">
        <v>270</v>
      </c>
      <c r="AK25" s="42">
        <v>319</v>
      </c>
      <c r="AL25" s="42">
        <v>373</v>
      </c>
      <c r="AM25" s="42">
        <v>328</v>
      </c>
      <c r="AN25" s="42">
        <v>362</v>
      </c>
      <c r="AO25" s="42">
        <v>335</v>
      </c>
      <c r="AP25" s="42">
        <v>301</v>
      </c>
      <c r="AQ25" s="42">
        <v>338</v>
      </c>
      <c r="AR25" s="42">
        <v>326</v>
      </c>
      <c r="AS25" s="42">
        <v>344</v>
      </c>
      <c r="AT25" s="42">
        <v>355</v>
      </c>
      <c r="AU25" s="42">
        <v>375</v>
      </c>
      <c r="AV25" s="42">
        <v>407</v>
      </c>
      <c r="AW25" s="42">
        <v>425</v>
      </c>
      <c r="AX25" s="42">
        <v>377</v>
      </c>
      <c r="AY25" s="42">
        <v>419</v>
      </c>
      <c r="AZ25" s="42">
        <v>390</v>
      </c>
      <c r="BA25" s="42">
        <v>435</v>
      </c>
      <c r="BB25" s="42"/>
      <c r="BC25" s="42">
        <v>451</v>
      </c>
      <c r="BD25" s="55"/>
      <c r="BE25" s="42"/>
      <c r="BF25" s="42">
        <v>257</v>
      </c>
      <c r="BG25" s="42">
        <v>211</v>
      </c>
      <c r="BH25" s="42"/>
      <c r="BI25" s="42"/>
      <c r="BJ25" s="42">
        <v>168</v>
      </c>
      <c r="BK25" s="42">
        <v>205</v>
      </c>
      <c r="BL25" s="42">
        <v>240</v>
      </c>
      <c r="BM25" s="42">
        <v>229</v>
      </c>
      <c r="BN25" s="42">
        <v>299</v>
      </c>
      <c r="BO25" s="42">
        <v>304</v>
      </c>
      <c r="BP25" s="42">
        <v>346</v>
      </c>
      <c r="BQ25" s="42">
        <v>265</v>
      </c>
      <c r="BR25" s="42">
        <v>261</v>
      </c>
      <c r="BS25" s="42">
        <v>292</v>
      </c>
      <c r="BT25" s="42">
        <v>270</v>
      </c>
      <c r="BU25" s="42">
        <v>327</v>
      </c>
      <c r="BV25" s="42">
        <v>283</v>
      </c>
      <c r="BW25" s="42">
        <v>287</v>
      </c>
      <c r="BX25" s="42">
        <v>333</v>
      </c>
      <c r="BY25" s="42">
        <v>376</v>
      </c>
      <c r="BZ25" s="42">
        <v>418</v>
      </c>
      <c r="CA25" s="42">
        <v>370</v>
      </c>
      <c r="CB25" s="42">
        <v>442</v>
      </c>
      <c r="CC25" s="42"/>
      <c r="CD25" s="42">
        <v>475</v>
      </c>
      <c r="CE25" s="55"/>
      <c r="CF25" s="42"/>
      <c r="CG25" s="42">
        <v>208</v>
      </c>
      <c r="CH25" s="42">
        <v>219</v>
      </c>
      <c r="CI25" s="42"/>
      <c r="CJ25" s="42"/>
      <c r="CK25" s="42">
        <v>256</v>
      </c>
      <c r="CL25" s="42">
        <v>284</v>
      </c>
      <c r="CM25" s="42">
        <v>255</v>
      </c>
      <c r="CN25" s="42">
        <v>299</v>
      </c>
      <c r="CO25" s="42">
        <v>272</v>
      </c>
      <c r="CP25" s="42">
        <v>236</v>
      </c>
      <c r="CQ25" s="42">
        <v>251</v>
      </c>
      <c r="CR25" s="42">
        <v>284</v>
      </c>
      <c r="CS25" s="42">
        <v>255</v>
      </c>
      <c r="CT25" s="42">
        <v>287</v>
      </c>
      <c r="CU25" s="42">
        <v>297</v>
      </c>
      <c r="CV25" s="42">
        <v>306</v>
      </c>
      <c r="CW25" s="42">
        <v>296</v>
      </c>
      <c r="CX25" s="42">
        <v>301</v>
      </c>
      <c r="CY25" s="42">
        <v>315</v>
      </c>
      <c r="CZ25" s="42">
        <v>332</v>
      </c>
      <c r="DA25" s="42">
        <v>368</v>
      </c>
      <c r="DB25" s="42">
        <v>348</v>
      </c>
      <c r="DC25" s="42">
        <v>385</v>
      </c>
      <c r="DD25" s="42"/>
      <c r="DE25" s="42">
        <v>379</v>
      </c>
      <c r="DF25" s="55"/>
      <c r="DG25" s="42"/>
      <c r="DH25" s="42">
        <v>138</v>
      </c>
      <c r="DI25" s="42">
        <v>165</v>
      </c>
      <c r="DJ25" s="42"/>
      <c r="DK25" s="42"/>
      <c r="DL25" s="42">
        <v>209</v>
      </c>
      <c r="DM25" s="42">
        <v>247</v>
      </c>
      <c r="DN25" s="42">
        <v>274</v>
      </c>
      <c r="DO25" s="42">
        <v>293</v>
      </c>
      <c r="DP25" s="42">
        <v>263</v>
      </c>
      <c r="DQ25" s="42">
        <v>249</v>
      </c>
      <c r="DR25" s="42">
        <v>261</v>
      </c>
      <c r="DS25" s="42">
        <v>193</v>
      </c>
      <c r="DT25" s="42">
        <v>142</v>
      </c>
      <c r="DU25" s="42">
        <v>39</v>
      </c>
      <c r="DV25" s="42">
        <v>61</v>
      </c>
      <c r="DW25" s="42">
        <v>73</v>
      </c>
      <c r="DX25" s="42">
        <v>97</v>
      </c>
      <c r="DY25" s="42">
        <v>67</v>
      </c>
      <c r="DZ25" s="42">
        <v>99</v>
      </c>
      <c r="EA25" s="42">
        <v>72</v>
      </c>
      <c r="EB25" s="42">
        <v>93</v>
      </c>
      <c r="EC25" s="42">
        <v>102</v>
      </c>
      <c r="ED25" s="42">
        <v>79</v>
      </c>
      <c r="EE25" s="42"/>
      <c r="EF25" s="42">
        <v>96</v>
      </c>
      <c r="EG25" s="55"/>
      <c r="EH25" s="42"/>
      <c r="EI25" s="42">
        <v>40</v>
      </c>
      <c r="EJ25" s="42">
        <v>61</v>
      </c>
      <c r="EK25" s="42"/>
      <c r="EL25" s="42"/>
      <c r="EM25" s="42">
        <v>39</v>
      </c>
      <c r="EN25" s="42">
        <v>68</v>
      </c>
      <c r="EO25" s="42">
        <v>61</v>
      </c>
      <c r="EP25" s="42">
        <v>70</v>
      </c>
      <c r="EQ25" s="42">
        <v>84</v>
      </c>
      <c r="ER25" s="42">
        <v>69</v>
      </c>
      <c r="ES25" s="42">
        <v>63</v>
      </c>
      <c r="ET25" s="42">
        <v>104</v>
      </c>
      <c r="EU25" s="42">
        <v>104</v>
      </c>
      <c r="EV25" s="42">
        <v>136</v>
      </c>
      <c r="EW25" s="42">
        <v>139</v>
      </c>
      <c r="EX25" s="42">
        <v>156</v>
      </c>
      <c r="EY25" s="42">
        <v>158</v>
      </c>
      <c r="EZ25" s="42">
        <v>147</v>
      </c>
      <c r="FA25" s="42">
        <v>151</v>
      </c>
      <c r="FB25" s="42">
        <v>152</v>
      </c>
      <c r="FC25" s="42">
        <v>142</v>
      </c>
      <c r="FD25" s="34">
        <v>163</v>
      </c>
      <c r="FE25" s="34">
        <v>172</v>
      </c>
      <c r="FF25" s="34"/>
      <c r="FG25" s="34">
        <v>184</v>
      </c>
      <c r="FH25" s="24"/>
      <c r="FI25" s="24"/>
      <c r="FJ25" s="24"/>
      <c r="FK25" s="24"/>
      <c r="FL25" s="24"/>
    </row>
    <row r="26" spans="1:168">
      <c r="A26" s="47" t="s">
        <v>70</v>
      </c>
      <c r="B26" s="55"/>
      <c r="C26" s="42"/>
      <c r="D26" s="42">
        <v>963</v>
      </c>
      <c r="E26" s="42">
        <v>976</v>
      </c>
      <c r="F26" s="42"/>
      <c r="G26" s="42"/>
      <c r="H26" s="42">
        <v>1337</v>
      </c>
      <c r="I26" s="42">
        <v>1746</v>
      </c>
      <c r="J26" s="42">
        <v>1883</v>
      </c>
      <c r="K26" s="42">
        <v>1711</v>
      </c>
      <c r="L26" s="42">
        <v>1741</v>
      </c>
      <c r="M26" s="42">
        <v>1891</v>
      </c>
      <c r="N26" s="42">
        <v>1978</v>
      </c>
      <c r="O26" s="42">
        <v>2099</v>
      </c>
      <c r="P26" s="42">
        <v>2213</v>
      </c>
      <c r="Q26" s="42">
        <v>2408</v>
      </c>
      <c r="R26" s="42">
        <v>2429</v>
      </c>
      <c r="S26" s="42">
        <v>2396</v>
      </c>
      <c r="T26" s="42">
        <v>2499</v>
      </c>
      <c r="U26" s="42">
        <v>2637</v>
      </c>
      <c r="V26" s="42">
        <v>3014</v>
      </c>
      <c r="W26" s="42">
        <v>3300</v>
      </c>
      <c r="X26" s="42">
        <v>3459</v>
      </c>
      <c r="Y26" s="136">
        <v>3623</v>
      </c>
      <c r="Z26" s="136">
        <v>3788</v>
      </c>
      <c r="AA26" s="136"/>
      <c r="AB26" s="136">
        <v>3729</v>
      </c>
      <c r="AC26" s="55"/>
      <c r="AD26" s="42"/>
      <c r="AE26" s="42">
        <v>1605</v>
      </c>
      <c r="AF26" s="42">
        <v>1847</v>
      </c>
      <c r="AG26" s="42"/>
      <c r="AH26" s="42"/>
      <c r="AI26" s="42">
        <v>2999</v>
      </c>
      <c r="AJ26" s="42">
        <v>3366</v>
      </c>
      <c r="AK26" s="42">
        <v>3317</v>
      </c>
      <c r="AL26" s="42">
        <v>3189</v>
      </c>
      <c r="AM26" s="42">
        <v>3308</v>
      </c>
      <c r="AN26" s="42">
        <v>3586</v>
      </c>
      <c r="AO26" s="42">
        <v>3588</v>
      </c>
      <c r="AP26" s="42">
        <v>3618</v>
      </c>
      <c r="AQ26" s="42">
        <v>3683</v>
      </c>
      <c r="AR26" s="42">
        <v>3911</v>
      </c>
      <c r="AS26" s="42">
        <v>4195</v>
      </c>
      <c r="AT26" s="42">
        <v>4169</v>
      </c>
      <c r="AU26" s="42">
        <v>5266</v>
      </c>
      <c r="AV26" s="42">
        <v>5607</v>
      </c>
      <c r="AW26" s="42">
        <v>6426</v>
      </c>
      <c r="AX26" s="42">
        <v>8721</v>
      </c>
      <c r="AY26" s="42">
        <v>5460</v>
      </c>
      <c r="AZ26" s="42">
        <v>10759</v>
      </c>
      <c r="BA26" s="42">
        <v>11597</v>
      </c>
      <c r="BB26" s="42"/>
      <c r="BC26" s="42">
        <v>9946</v>
      </c>
      <c r="BD26" s="55"/>
      <c r="BE26" s="42"/>
      <c r="BF26" s="42">
        <v>3179</v>
      </c>
      <c r="BG26" s="42">
        <v>2933</v>
      </c>
      <c r="BH26" s="42"/>
      <c r="BI26" s="42"/>
      <c r="BJ26" s="42">
        <v>2949</v>
      </c>
      <c r="BK26" s="42">
        <v>2925</v>
      </c>
      <c r="BL26" s="42">
        <v>3002</v>
      </c>
      <c r="BM26" s="42">
        <v>3303</v>
      </c>
      <c r="BN26" s="42">
        <v>3615</v>
      </c>
      <c r="BO26" s="42">
        <v>3588</v>
      </c>
      <c r="BP26" s="42">
        <v>3855</v>
      </c>
      <c r="BQ26" s="42">
        <v>3708</v>
      </c>
      <c r="BR26" s="42">
        <v>4743</v>
      </c>
      <c r="BS26" s="42">
        <v>5312</v>
      </c>
      <c r="BT26" s="42">
        <v>5779</v>
      </c>
      <c r="BU26" s="42">
        <v>4131</v>
      </c>
      <c r="BV26" s="42">
        <v>6336</v>
      </c>
      <c r="BW26" s="42">
        <v>6155</v>
      </c>
      <c r="BX26" s="42">
        <v>6064</v>
      </c>
      <c r="BY26" s="42">
        <v>6576</v>
      </c>
      <c r="BZ26" s="42">
        <v>5037</v>
      </c>
      <c r="CA26" s="42">
        <v>8377</v>
      </c>
      <c r="CB26" s="42">
        <v>9052</v>
      </c>
      <c r="CC26" s="42"/>
      <c r="CD26" s="42">
        <v>8549</v>
      </c>
      <c r="CE26" s="55"/>
      <c r="CF26" s="42"/>
      <c r="CG26" s="42">
        <v>3706</v>
      </c>
      <c r="CH26" s="42">
        <v>3616</v>
      </c>
      <c r="CI26" s="42"/>
      <c r="CJ26" s="42"/>
      <c r="CK26" s="42">
        <v>3870</v>
      </c>
      <c r="CL26" s="42">
        <v>4039</v>
      </c>
      <c r="CM26" s="42">
        <v>3949</v>
      </c>
      <c r="CN26" s="42">
        <v>3741</v>
      </c>
      <c r="CO26" s="42">
        <v>3940</v>
      </c>
      <c r="CP26" s="42">
        <v>4213</v>
      </c>
      <c r="CQ26" s="42">
        <v>4408</v>
      </c>
      <c r="CR26" s="42">
        <v>5531</v>
      </c>
      <c r="CS26" s="42">
        <v>6475</v>
      </c>
      <c r="CT26" s="42">
        <v>7791</v>
      </c>
      <c r="CU26" s="42">
        <v>9382</v>
      </c>
      <c r="CV26" s="42">
        <v>5077</v>
      </c>
      <c r="CW26" s="42">
        <v>12835</v>
      </c>
      <c r="CX26" s="42">
        <v>14497</v>
      </c>
      <c r="CY26" s="42">
        <v>13622</v>
      </c>
      <c r="CZ26" s="42">
        <v>14960</v>
      </c>
      <c r="DA26" s="42">
        <v>5632</v>
      </c>
      <c r="DB26" s="42">
        <v>21155</v>
      </c>
      <c r="DC26" s="42">
        <v>19136</v>
      </c>
      <c r="DD26" s="42"/>
      <c r="DE26" s="42">
        <v>13420</v>
      </c>
      <c r="DF26" s="55"/>
      <c r="DG26" s="42"/>
      <c r="DH26" s="42">
        <v>1079</v>
      </c>
      <c r="DI26" s="42">
        <v>1130</v>
      </c>
      <c r="DJ26" s="42"/>
      <c r="DK26" s="42"/>
      <c r="DL26" s="42">
        <v>1392</v>
      </c>
      <c r="DM26" s="42">
        <v>1584</v>
      </c>
      <c r="DN26" s="42">
        <v>1855</v>
      </c>
      <c r="DO26" s="42">
        <v>2032</v>
      </c>
      <c r="DP26" s="42">
        <v>2121</v>
      </c>
      <c r="DQ26" s="42">
        <v>2214</v>
      </c>
      <c r="DR26" s="42">
        <v>2212</v>
      </c>
      <c r="DS26" s="42">
        <v>2423</v>
      </c>
      <c r="DT26" s="42">
        <v>2447</v>
      </c>
      <c r="DU26" s="42">
        <v>2686</v>
      </c>
      <c r="DV26" s="42">
        <v>2709</v>
      </c>
      <c r="DW26" s="42">
        <v>2810</v>
      </c>
      <c r="DX26" s="42">
        <v>2670</v>
      </c>
      <c r="DY26" s="42">
        <v>2420</v>
      </c>
      <c r="DZ26" s="42">
        <v>2394</v>
      </c>
      <c r="EA26" s="42">
        <v>2376</v>
      </c>
      <c r="EB26" s="42">
        <v>2483</v>
      </c>
      <c r="EC26" s="42">
        <v>3390</v>
      </c>
      <c r="ED26" s="42">
        <v>3521</v>
      </c>
      <c r="EE26" s="42"/>
      <c r="EF26" s="42">
        <v>3160</v>
      </c>
      <c r="EG26" s="55"/>
      <c r="EH26" s="42"/>
      <c r="EI26" s="42">
        <v>800</v>
      </c>
      <c r="EJ26" s="42">
        <v>744</v>
      </c>
      <c r="EK26" s="42"/>
      <c r="EL26" s="42"/>
      <c r="EM26" s="42">
        <v>414</v>
      </c>
      <c r="EN26" s="42">
        <v>608</v>
      </c>
      <c r="EO26" s="42">
        <v>588</v>
      </c>
      <c r="EP26" s="42">
        <v>633</v>
      </c>
      <c r="EQ26" s="42">
        <v>683</v>
      </c>
      <c r="ER26" s="42">
        <v>736</v>
      </c>
      <c r="ES26" s="42">
        <v>684</v>
      </c>
      <c r="ET26" s="42">
        <v>879</v>
      </c>
      <c r="EU26" s="42">
        <v>879</v>
      </c>
      <c r="EV26" s="42">
        <v>1132</v>
      </c>
      <c r="EW26" s="42">
        <v>1629</v>
      </c>
      <c r="EX26" s="42">
        <v>1070</v>
      </c>
      <c r="EY26" s="42">
        <v>3558</v>
      </c>
      <c r="EZ26" s="42">
        <v>3695</v>
      </c>
      <c r="FA26" s="42">
        <v>4032</v>
      </c>
      <c r="FB26" s="42">
        <v>4995</v>
      </c>
      <c r="FC26" s="42">
        <v>2944</v>
      </c>
      <c r="FD26" s="34">
        <v>9274</v>
      </c>
      <c r="FE26" s="34">
        <v>10565</v>
      </c>
      <c r="FF26" s="34"/>
      <c r="FG26" s="34">
        <v>11969</v>
      </c>
      <c r="FH26" s="24"/>
      <c r="FI26" s="24"/>
      <c r="FJ26" s="24"/>
      <c r="FK26" s="24"/>
      <c r="FL26" s="24"/>
    </row>
    <row r="27" spans="1:168">
      <c r="A27" s="47" t="s">
        <v>71</v>
      </c>
      <c r="B27" s="55"/>
      <c r="C27" s="42"/>
      <c r="D27" s="42">
        <v>14271</v>
      </c>
      <c r="E27" s="42">
        <v>14493</v>
      </c>
      <c r="F27" s="42"/>
      <c r="G27" s="42"/>
      <c r="H27" s="42">
        <v>20188</v>
      </c>
      <c r="I27" s="42">
        <v>21294</v>
      </c>
      <c r="J27" s="42">
        <v>20781</v>
      </c>
      <c r="K27" s="42">
        <v>19992</v>
      </c>
      <c r="L27" s="42">
        <v>19966</v>
      </c>
      <c r="M27" s="42">
        <v>19579</v>
      </c>
      <c r="N27" s="42">
        <v>20368</v>
      </c>
      <c r="O27" s="42">
        <v>23194</v>
      </c>
      <c r="P27" s="42">
        <v>27578</v>
      </c>
      <c r="Q27" s="42">
        <v>29838</v>
      </c>
      <c r="R27" s="42">
        <v>30991</v>
      </c>
      <c r="S27" s="42">
        <v>31495</v>
      </c>
      <c r="T27" s="42">
        <v>30604</v>
      </c>
      <c r="U27" s="42">
        <v>30547</v>
      </c>
      <c r="V27" s="42">
        <v>29302</v>
      </c>
      <c r="W27" s="42">
        <v>29300</v>
      </c>
      <c r="X27" s="42">
        <v>29468</v>
      </c>
      <c r="Y27" s="136">
        <v>29726</v>
      </c>
      <c r="Z27" s="136">
        <v>30316</v>
      </c>
      <c r="AA27" s="136"/>
      <c r="AB27" s="136">
        <v>27274</v>
      </c>
      <c r="AC27" s="55"/>
      <c r="AD27" s="42"/>
      <c r="AE27" s="42">
        <v>20099</v>
      </c>
      <c r="AF27" s="42">
        <v>20059</v>
      </c>
      <c r="AG27" s="42"/>
      <c r="AH27" s="42"/>
      <c r="AI27" s="42">
        <v>27411</v>
      </c>
      <c r="AJ27" s="42">
        <v>29273</v>
      </c>
      <c r="AK27" s="42">
        <v>29520</v>
      </c>
      <c r="AL27" s="42">
        <v>28369</v>
      </c>
      <c r="AM27" s="42">
        <v>28706</v>
      </c>
      <c r="AN27" s="42">
        <v>27868</v>
      </c>
      <c r="AO27" s="42">
        <v>28806</v>
      </c>
      <c r="AP27" s="42">
        <v>30746</v>
      </c>
      <c r="AQ27" s="42">
        <v>34974</v>
      </c>
      <c r="AR27" s="42">
        <v>34899</v>
      </c>
      <c r="AS27" s="42">
        <v>39062</v>
      </c>
      <c r="AT27" s="42">
        <v>41161</v>
      </c>
      <c r="AU27" s="42">
        <v>42537</v>
      </c>
      <c r="AV27" s="42">
        <v>43605</v>
      </c>
      <c r="AW27" s="42">
        <v>43934</v>
      </c>
      <c r="AX27" s="42">
        <v>44898</v>
      </c>
      <c r="AY27" s="42">
        <v>46409</v>
      </c>
      <c r="AZ27" s="42">
        <v>47635</v>
      </c>
      <c r="BA27" s="42">
        <v>50109</v>
      </c>
      <c r="BB27" s="42"/>
      <c r="BC27" s="42">
        <v>53338</v>
      </c>
      <c r="BD27" s="55"/>
      <c r="BE27" s="42"/>
      <c r="BF27" s="42">
        <v>23066</v>
      </c>
      <c r="BG27" s="42">
        <v>21652</v>
      </c>
      <c r="BH27" s="42"/>
      <c r="BI27" s="42"/>
      <c r="BJ27" s="42">
        <v>20699</v>
      </c>
      <c r="BK27" s="42">
        <v>22007</v>
      </c>
      <c r="BL27" s="42">
        <v>22220</v>
      </c>
      <c r="BM27" s="42">
        <v>23007</v>
      </c>
      <c r="BN27" s="42">
        <v>23335</v>
      </c>
      <c r="BO27" s="42">
        <v>22687</v>
      </c>
      <c r="BP27" s="42">
        <v>23175</v>
      </c>
      <c r="BQ27" s="42">
        <v>24340</v>
      </c>
      <c r="BR27" s="42">
        <v>28331</v>
      </c>
      <c r="BS27" s="42">
        <v>28701</v>
      </c>
      <c r="BT27" s="42">
        <v>29092</v>
      </c>
      <c r="BU27" s="42">
        <v>29124</v>
      </c>
      <c r="BV27" s="42">
        <v>29102</v>
      </c>
      <c r="BW27" s="42">
        <v>29923</v>
      </c>
      <c r="BX27" s="42">
        <v>30463</v>
      </c>
      <c r="BY27" s="42">
        <v>31984</v>
      </c>
      <c r="BZ27" s="42">
        <v>32828</v>
      </c>
      <c r="CA27" s="42">
        <v>34863</v>
      </c>
      <c r="CB27" s="42">
        <v>37333</v>
      </c>
      <c r="CC27" s="42"/>
      <c r="CD27" s="42">
        <v>41896</v>
      </c>
      <c r="CE27" s="55"/>
      <c r="CF27" s="42"/>
      <c r="CG27" s="42">
        <v>19286</v>
      </c>
      <c r="CH27" s="42">
        <v>19004</v>
      </c>
      <c r="CI27" s="42"/>
      <c r="CJ27" s="42"/>
      <c r="CK27" s="42">
        <v>19345</v>
      </c>
      <c r="CL27" s="42">
        <v>20915</v>
      </c>
      <c r="CM27" s="42">
        <v>21155</v>
      </c>
      <c r="CN27" s="42">
        <v>20934</v>
      </c>
      <c r="CO27" s="42">
        <v>20462</v>
      </c>
      <c r="CP27" s="42">
        <v>19369</v>
      </c>
      <c r="CQ27" s="42">
        <v>21313</v>
      </c>
      <c r="CR27" s="42">
        <v>23262</v>
      </c>
      <c r="CS27" s="42">
        <v>26479</v>
      </c>
      <c r="CT27" s="42">
        <v>28324</v>
      </c>
      <c r="CU27" s="42">
        <v>28322</v>
      </c>
      <c r="CV27" s="42">
        <v>28349</v>
      </c>
      <c r="CW27" s="42">
        <v>29068</v>
      </c>
      <c r="CX27" s="42">
        <v>30132</v>
      </c>
      <c r="CY27" s="42">
        <v>30918</v>
      </c>
      <c r="CZ27" s="42">
        <v>30850</v>
      </c>
      <c r="DA27" s="42">
        <v>31672</v>
      </c>
      <c r="DB27" s="42">
        <v>30010</v>
      </c>
      <c r="DC27" s="42">
        <v>30396</v>
      </c>
      <c r="DD27" s="42"/>
      <c r="DE27" s="42">
        <v>36445</v>
      </c>
      <c r="DF27" s="55"/>
      <c r="DG27" s="42"/>
      <c r="DH27" s="42">
        <v>2339</v>
      </c>
      <c r="DI27" s="42">
        <v>2453</v>
      </c>
      <c r="DJ27" s="42"/>
      <c r="DK27" s="42"/>
      <c r="DL27" s="42">
        <v>2959</v>
      </c>
      <c r="DM27" s="42">
        <v>3273</v>
      </c>
      <c r="DN27" s="42">
        <v>3249</v>
      </c>
      <c r="DO27" s="42">
        <v>3371</v>
      </c>
      <c r="DP27" s="42">
        <v>3474</v>
      </c>
      <c r="DQ27" s="42">
        <v>3515</v>
      </c>
      <c r="DR27" s="42">
        <v>3424</v>
      </c>
      <c r="DS27" s="42">
        <v>3893</v>
      </c>
      <c r="DT27" s="42">
        <v>2638</v>
      </c>
      <c r="DU27" s="42">
        <v>2692</v>
      </c>
      <c r="DV27" s="42">
        <v>2754</v>
      </c>
      <c r="DW27" s="42">
        <v>2765</v>
      </c>
      <c r="DX27" s="42">
        <v>2753</v>
      </c>
      <c r="DY27" s="42">
        <v>2893</v>
      </c>
      <c r="DZ27" s="42">
        <v>2857</v>
      </c>
      <c r="EA27" s="42">
        <v>2735</v>
      </c>
      <c r="EB27" s="42">
        <v>2907</v>
      </c>
      <c r="EC27" s="42">
        <v>2626</v>
      </c>
      <c r="ED27" s="42">
        <v>2776</v>
      </c>
      <c r="EE27" s="42"/>
      <c r="EF27" s="42">
        <v>4730</v>
      </c>
      <c r="EG27" s="55"/>
      <c r="EH27" s="42"/>
      <c r="EI27" s="42">
        <v>3751</v>
      </c>
      <c r="EJ27" s="42">
        <v>3556</v>
      </c>
      <c r="EK27" s="42"/>
      <c r="EL27" s="42"/>
      <c r="EM27" s="42">
        <v>3194</v>
      </c>
      <c r="EN27" s="42">
        <v>3858</v>
      </c>
      <c r="EO27" s="42">
        <v>4120</v>
      </c>
      <c r="EP27" s="42">
        <v>4311</v>
      </c>
      <c r="EQ27" s="42">
        <v>4320</v>
      </c>
      <c r="ER27" s="42">
        <v>4516</v>
      </c>
      <c r="ES27" s="42">
        <v>4715</v>
      </c>
      <c r="ET27" s="42">
        <v>4065</v>
      </c>
      <c r="EU27" s="42">
        <v>4049</v>
      </c>
      <c r="EV27" s="42">
        <v>4061</v>
      </c>
      <c r="EW27" s="42">
        <v>4153</v>
      </c>
      <c r="EX27" s="42">
        <v>4775</v>
      </c>
      <c r="EY27" s="42">
        <v>5390</v>
      </c>
      <c r="EZ27" s="42">
        <v>6454</v>
      </c>
      <c r="FA27" s="42">
        <v>7746</v>
      </c>
      <c r="FB27" s="42">
        <v>8661</v>
      </c>
      <c r="FC27" s="42">
        <v>8950</v>
      </c>
      <c r="FD27" s="34">
        <v>9856</v>
      </c>
      <c r="FE27" s="34">
        <v>11490</v>
      </c>
      <c r="FF27" s="34"/>
      <c r="FG27" s="34">
        <v>15518</v>
      </c>
      <c r="FH27" s="24"/>
      <c r="FI27" s="24"/>
      <c r="FJ27" s="24"/>
      <c r="FK27" s="24"/>
      <c r="FL27" s="24"/>
    </row>
    <row r="28" spans="1:168">
      <c r="A28" s="47" t="s">
        <v>72</v>
      </c>
      <c r="B28" s="55"/>
      <c r="C28" s="42"/>
      <c r="D28" s="42">
        <v>1361</v>
      </c>
      <c r="E28" s="42">
        <v>1349</v>
      </c>
      <c r="F28" s="42"/>
      <c r="G28" s="42"/>
      <c r="H28" s="42">
        <v>2231</v>
      </c>
      <c r="I28" s="42">
        <v>2459</v>
      </c>
      <c r="J28" s="42">
        <v>2448</v>
      </c>
      <c r="K28" s="42">
        <v>2685</v>
      </c>
      <c r="L28" s="42">
        <v>2663</v>
      </c>
      <c r="M28" s="42">
        <v>2622</v>
      </c>
      <c r="N28" s="42">
        <v>2658</v>
      </c>
      <c r="O28" s="42">
        <v>3095</v>
      </c>
      <c r="P28" s="42">
        <v>3639</v>
      </c>
      <c r="Q28" s="42">
        <v>3766</v>
      </c>
      <c r="R28" s="42">
        <v>4065</v>
      </c>
      <c r="S28" s="42">
        <v>4220</v>
      </c>
      <c r="T28" s="42">
        <v>4150</v>
      </c>
      <c r="U28" s="42">
        <v>4339</v>
      </c>
      <c r="V28" s="42">
        <v>4118</v>
      </c>
      <c r="W28" s="42">
        <v>4045</v>
      </c>
      <c r="X28" s="42">
        <v>4053</v>
      </c>
      <c r="Y28" s="136">
        <v>4053</v>
      </c>
      <c r="Z28" s="136">
        <v>3945</v>
      </c>
      <c r="AA28" s="136"/>
      <c r="AB28" s="136">
        <v>3391</v>
      </c>
      <c r="AC28" s="55"/>
      <c r="AD28" s="42"/>
      <c r="AE28" s="42">
        <v>2800</v>
      </c>
      <c r="AF28" s="42">
        <v>3111</v>
      </c>
      <c r="AG28" s="42"/>
      <c r="AH28" s="42"/>
      <c r="AI28" s="42">
        <v>4316</v>
      </c>
      <c r="AJ28" s="42">
        <v>4853</v>
      </c>
      <c r="AK28" s="42">
        <v>4785</v>
      </c>
      <c r="AL28" s="42">
        <v>4746</v>
      </c>
      <c r="AM28" s="42">
        <v>4732</v>
      </c>
      <c r="AN28" s="42">
        <v>4942</v>
      </c>
      <c r="AO28" s="42">
        <v>4850</v>
      </c>
      <c r="AP28" s="42">
        <v>4938</v>
      </c>
      <c r="AQ28" s="42">
        <v>5389</v>
      </c>
      <c r="AR28" s="42">
        <v>5297</v>
      </c>
      <c r="AS28" s="42">
        <v>5740</v>
      </c>
      <c r="AT28" s="42">
        <v>6109</v>
      </c>
      <c r="AU28" s="42">
        <v>6753</v>
      </c>
      <c r="AV28" s="42">
        <v>6568</v>
      </c>
      <c r="AW28" s="42">
        <v>6486</v>
      </c>
      <c r="AX28" s="42">
        <v>6262</v>
      </c>
      <c r="AY28" s="42">
        <v>6295</v>
      </c>
      <c r="AZ28" s="42">
        <v>6510</v>
      </c>
      <c r="BA28" s="42">
        <v>6792</v>
      </c>
      <c r="BB28" s="42"/>
      <c r="BC28" s="42">
        <v>6775</v>
      </c>
      <c r="BD28" s="55"/>
      <c r="BE28" s="42"/>
      <c r="BF28" s="42">
        <v>4032</v>
      </c>
      <c r="BG28" s="42">
        <v>3924</v>
      </c>
      <c r="BH28" s="42"/>
      <c r="BI28" s="42"/>
      <c r="BJ28" s="42">
        <v>3813</v>
      </c>
      <c r="BK28" s="42">
        <v>4011</v>
      </c>
      <c r="BL28" s="42">
        <v>4285</v>
      </c>
      <c r="BM28" s="42">
        <v>4662</v>
      </c>
      <c r="BN28" s="42">
        <v>4599</v>
      </c>
      <c r="BO28" s="42">
        <v>4708</v>
      </c>
      <c r="BP28" s="42">
        <v>4881</v>
      </c>
      <c r="BQ28" s="42">
        <v>4931</v>
      </c>
      <c r="BR28" s="42">
        <v>5306</v>
      </c>
      <c r="BS28" s="42">
        <v>5377</v>
      </c>
      <c r="BT28" s="42">
        <v>5588</v>
      </c>
      <c r="BU28" s="42">
        <v>5613</v>
      </c>
      <c r="BV28" s="42">
        <v>6222</v>
      </c>
      <c r="BW28" s="42">
        <v>6368</v>
      </c>
      <c r="BX28" s="42">
        <v>6000</v>
      </c>
      <c r="BY28" s="42">
        <v>5881</v>
      </c>
      <c r="BZ28" s="42">
        <v>5902</v>
      </c>
      <c r="CA28" s="42">
        <v>6389</v>
      </c>
      <c r="CB28" s="42">
        <v>6553</v>
      </c>
      <c r="CC28" s="42"/>
      <c r="CD28" s="42">
        <v>7248</v>
      </c>
      <c r="CE28" s="55"/>
      <c r="CF28" s="42"/>
      <c r="CG28" s="42">
        <v>4086</v>
      </c>
      <c r="CH28" s="42">
        <v>3934</v>
      </c>
      <c r="CI28" s="42"/>
      <c r="CJ28" s="42"/>
      <c r="CK28" s="42">
        <v>4188</v>
      </c>
      <c r="CL28" s="42">
        <v>4380</v>
      </c>
      <c r="CM28" s="42">
        <v>4237</v>
      </c>
      <c r="CN28" s="42">
        <v>4510</v>
      </c>
      <c r="CO28" s="42">
        <v>4181</v>
      </c>
      <c r="CP28" s="42">
        <v>4421</v>
      </c>
      <c r="CQ28" s="42">
        <v>4628</v>
      </c>
      <c r="CR28" s="42">
        <v>5172</v>
      </c>
      <c r="CS28" s="42">
        <v>5096</v>
      </c>
      <c r="CT28" s="42">
        <v>5161</v>
      </c>
      <c r="CU28" s="42">
        <v>5421</v>
      </c>
      <c r="CV28" s="42">
        <v>5326</v>
      </c>
      <c r="CW28" s="42">
        <v>6752</v>
      </c>
      <c r="CX28" s="42">
        <v>6802</v>
      </c>
      <c r="CY28" s="42">
        <v>6866</v>
      </c>
      <c r="CZ28" s="42">
        <v>7156</v>
      </c>
      <c r="DA28" s="42">
        <v>5590</v>
      </c>
      <c r="DB28" s="42">
        <v>5355</v>
      </c>
      <c r="DC28" s="42">
        <v>5091</v>
      </c>
      <c r="DD28" s="42"/>
      <c r="DE28" s="42">
        <v>5271</v>
      </c>
      <c r="DF28" s="55"/>
      <c r="DG28" s="42"/>
      <c r="DH28" s="42">
        <v>830</v>
      </c>
      <c r="DI28" s="42">
        <v>791</v>
      </c>
      <c r="DJ28" s="42"/>
      <c r="DK28" s="42"/>
      <c r="DL28" s="42">
        <v>233</v>
      </c>
      <c r="DM28" s="42">
        <v>120</v>
      </c>
      <c r="DN28" s="42">
        <v>48</v>
      </c>
      <c r="DO28" s="42">
        <v>62</v>
      </c>
      <c r="DP28" s="42">
        <v>60</v>
      </c>
      <c r="DQ28" s="42">
        <v>99</v>
      </c>
      <c r="DR28" s="42">
        <v>115</v>
      </c>
      <c r="DS28" s="42">
        <v>120</v>
      </c>
      <c r="DT28" s="42">
        <v>55</v>
      </c>
      <c r="DU28" s="42">
        <v>119</v>
      </c>
      <c r="DV28" s="42">
        <v>151</v>
      </c>
      <c r="DW28" s="42">
        <v>157</v>
      </c>
      <c r="DX28" s="42">
        <v>165</v>
      </c>
      <c r="DY28" s="42">
        <v>211</v>
      </c>
      <c r="DZ28" s="42">
        <v>208</v>
      </c>
      <c r="EA28" s="42">
        <v>225</v>
      </c>
      <c r="EB28" s="42">
        <v>232</v>
      </c>
      <c r="EC28" s="42">
        <v>230</v>
      </c>
      <c r="ED28" s="42">
        <v>255</v>
      </c>
      <c r="EE28" s="42"/>
      <c r="EF28" s="42">
        <v>269</v>
      </c>
      <c r="EG28" s="55"/>
      <c r="EH28" s="42"/>
      <c r="EI28" s="42">
        <v>806</v>
      </c>
      <c r="EJ28" s="42">
        <v>744</v>
      </c>
      <c r="EK28" s="42"/>
      <c r="EL28" s="42"/>
      <c r="EM28" s="42">
        <v>924</v>
      </c>
      <c r="EN28" s="42">
        <v>1017</v>
      </c>
      <c r="EO28" s="42">
        <v>1132</v>
      </c>
      <c r="EP28" s="42">
        <v>1047</v>
      </c>
      <c r="EQ28" s="42">
        <v>1052</v>
      </c>
      <c r="ER28" s="42">
        <v>1001</v>
      </c>
      <c r="ES28" s="42">
        <v>1056</v>
      </c>
      <c r="ET28" s="42">
        <v>834</v>
      </c>
      <c r="EU28" s="42">
        <v>834</v>
      </c>
      <c r="EV28" s="42">
        <v>936</v>
      </c>
      <c r="EW28" s="42">
        <v>1057</v>
      </c>
      <c r="EX28" s="42">
        <v>1325</v>
      </c>
      <c r="EY28" s="42">
        <v>1559</v>
      </c>
      <c r="EZ28" s="42">
        <v>1600</v>
      </c>
      <c r="FA28" s="42">
        <v>1750</v>
      </c>
      <c r="FB28" s="42">
        <v>1647</v>
      </c>
      <c r="FC28" s="42">
        <v>1809</v>
      </c>
      <c r="FD28" s="34">
        <v>2072</v>
      </c>
      <c r="FE28" s="34">
        <v>2569</v>
      </c>
      <c r="FF28" s="34"/>
      <c r="FG28" s="34">
        <v>2466</v>
      </c>
      <c r="FH28" s="24"/>
      <c r="FI28" s="24"/>
      <c r="FJ28" s="24"/>
      <c r="FK28" s="24"/>
      <c r="FL28" s="24"/>
    </row>
    <row r="29" spans="1:168">
      <c r="A29" s="47" t="s">
        <v>75</v>
      </c>
      <c r="B29" s="55"/>
      <c r="C29" s="42"/>
      <c r="D29" s="42">
        <v>351</v>
      </c>
      <c r="E29" s="42">
        <v>388</v>
      </c>
      <c r="F29" s="42"/>
      <c r="G29" s="42"/>
      <c r="H29" s="42">
        <v>408</v>
      </c>
      <c r="I29" s="42">
        <v>462</v>
      </c>
      <c r="J29" s="42">
        <v>480</v>
      </c>
      <c r="K29" s="42">
        <v>485</v>
      </c>
      <c r="L29" s="42">
        <v>506</v>
      </c>
      <c r="M29" s="42">
        <v>458</v>
      </c>
      <c r="N29" s="42">
        <v>468</v>
      </c>
      <c r="O29" s="42">
        <v>478</v>
      </c>
      <c r="P29" s="42">
        <v>542</v>
      </c>
      <c r="Q29" s="42">
        <v>636</v>
      </c>
      <c r="R29" s="42">
        <v>632</v>
      </c>
      <c r="S29" s="42">
        <v>637</v>
      </c>
      <c r="T29" s="42">
        <v>675</v>
      </c>
      <c r="U29" s="42">
        <v>715</v>
      </c>
      <c r="V29" s="42">
        <v>647</v>
      </c>
      <c r="W29" s="42">
        <v>692</v>
      </c>
      <c r="X29" s="42">
        <v>763</v>
      </c>
      <c r="Y29" s="136">
        <v>672</v>
      </c>
      <c r="Z29" s="136">
        <v>760</v>
      </c>
      <c r="AA29" s="136"/>
      <c r="AB29" s="136">
        <v>698</v>
      </c>
      <c r="AC29" s="55"/>
      <c r="AD29" s="42"/>
      <c r="AE29" s="42">
        <v>777</v>
      </c>
      <c r="AF29" s="42">
        <v>749</v>
      </c>
      <c r="AG29" s="42"/>
      <c r="AH29" s="42"/>
      <c r="AI29" s="42">
        <v>884</v>
      </c>
      <c r="AJ29" s="42">
        <v>927</v>
      </c>
      <c r="AK29" s="42">
        <v>981</v>
      </c>
      <c r="AL29" s="42">
        <v>1096</v>
      </c>
      <c r="AM29" s="42">
        <v>1144</v>
      </c>
      <c r="AN29" s="42">
        <v>1232</v>
      </c>
      <c r="AO29" s="42">
        <v>1262</v>
      </c>
      <c r="AP29" s="42">
        <v>1346</v>
      </c>
      <c r="AQ29" s="42">
        <v>1343</v>
      </c>
      <c r="AR29" s="42">
        <v>1378</v>
      </c>
      <c r="AS29" s="42">
        <v>1520</v>
      </c>
      <c r="AT29" s="42">
        <v>1590</v>
      </c>
      <c r="AU29" s="42">
        <v>1613</v>
      </c>
      <c r="AV29" s="42">
        <v>1702</v>
      </c>
      <c r="AW29" s="42">
        <v>1605</v>
      </c>
      <c r="AX29" s="42">
        <v>1483</v>
      </c>
      <c r="AY29" s="42">
        <v>1617</v>
      </c>
      <c r="AZ29" s="42">
        <v>1692</v>
      </c>
      <c r="BA29" s="42">
        <v>1890</v>
      </c>
      <c r="BB29" s="42"/>
      <c r="BC29" s="42">
        <v>1836</v>
      </c>
      <c r="BD29" s="55"/>
      <c r="BE29" s="42"/>
      <c r="BF29" s="42">
        <v>691</v>
      </c>
      <c r="BG29" s="42">
        <v>653</v>
      </c>
      <c r="BH29" s="42"/>
      <c r="BI29" s="42"/>
      <c r="BJ29" s="42">
        <v>593</v>
      </c>
      <c r="BK29" s="42">
        <v>589</v>
      </c>
      <c r="BL29" s="42">
        <v>595</v>
      </c>
      <c r="BM29" s="42">
        <v>596</v>
      </c>
      <c r="BN29" s="42">
        <v>670</v>
      </c>
      <c r="BO29" s="42">
        <v>663</v>
      </c>
      <c r="BP29" s="42">
        <v>653</v>
      </c>
      <c r="BQ29" s="42">
        <v>805</v>
      </c>
      <c r="BR29" s="42">
        <v>716</v>
      </c>
      <c r="BS29" s="42">
        <v>750</v>
      </c>
      <c r="BT29" s="42">
        <v>754</v>
      </c>
      <c r="BU29" s="42">
        <v>776</v>
      </c>
      <c r="BV29" s="42">
        <v>688</v>
      </c>
      <c r="BW29" s="42">
        <v>711</v>
      </c>
      <c r="BX29" s="42">
        <v>811</v>
      </c>
      <c r="BY29" s="42">
        <v>725</v>
      </c>
      <c r="BZ29" s="42">
        <v>729</v>
      </c>
      <c r="CA29" s="42">
        <v>763</v>
      </c>
      <c r="CB29" s="42">
        <v>903</v>
      </c>
      <c r="CC29" s="42"/>
      <c r="CD29" s="42">
        <v>1171</v>
      </c>
      <c r="CE29" s="55"/>
      <c r="CF29" s="42"/>
      <c r="CG29" s="42">
        <v>1102</v>
      </c>
      <c r="CH29" s="42">
        <v>1170</v>
      </c>
      <c r="CI29" s="42"/>
      <c r="CJ29" s="42"/>
      <c r="CK29" s="42">
        <v>1250</v>
      </c>
      <c r="CL29" s="42">
        <v>1446</v>
      </c>
      <c r="CM29" s="42">
        <v>1514</v>
      </c>
      <c r="CN29" s="42">
        <v>1496</v>
      </c>
      <c r="CO29" s="42">
        <v>1523</v>
      </c>
      <c r="CP29" s="42">
        <v>1477</v>
      </c>
      <c r="CQ29" s="42">
        <v>1409</v>
      </c>
      <c r="CR29" s="42">
        <v>1528</v>
      </c>
      <c r="CS29" s="42">
        <v>1423</v>
      </c>
      <c r="CT29" s="42">
        <v>1517</v>
      </c>
      <c r="CU29" s="42">
        <v>1378</v>
      </c>
      <c r="CV29" s="42">
        <v>1485</v>
      </c>
      <c r="CW29" s="42">
        <v>1437</v>
      </c>
      <c r="CX29" s="42">
        <v>1370</v>
      </c>
      <c r="CY29" s="42">
        <v>1388</v>
      </c>
      <c r="CZ29" s="42">
        <v>1297</v>
      </c>
      <c r="DA29" s="42">
        <v>1327</v>
      </c>
      <c r="DB29" s="42">
        <v>1358</v>
      </c>
      <c r="DC29" s="42">
        <v>1358</v>
      </c>
      <c r="DD29" s="42"/>
      <c r="DE29" s="42">
        <v>1478</v>
      </c>
      <c r="DF29" s="55"/>
      <c r="DG29" s="42"/>
      <c r="DH29" s="42">
        <v>276</v>
      </c>
      <c r="DI29" s="42">
        <v>244</v>
      </c>
      <c r="DJ29" s="42"/>
      <c r="DK29" s="42"/>
      <c r="DL29" s="42">
        <v>268</v>
      </c>
      <c r="DM29" s="42">
        <v>291</v>
      </c>
      <c r="DN29" s="42">
        <v>268</v>
      </c>
      <c r="DO29" s="42">
        <v>322</v>
      </c>
      <c r="DP29" s="42">
        <v>354</v>
      </c>
      <c r="DQ29" s="42">
        <v>327</v>
      </c>
      <c r="DR29" s="42">
        <v>295</v>
      </c>
      <c r="DS29" s="42">
        <v>324</v>
      </c>
      <c r="DT29" s="42">
        <v>289</v>
      </c>
      <c r="DU29" s="42">
        <v>370</v>
      </c>
      <c r="DV29" s="42">
        <v>289</v>
      </c>
      <c r="DW29" s="42">
        <v>367</v>
      </c>
      <c r="DX29" s="42">
        <v>368</v>
      </c>
      <c r="DY29" s="42">
        <v>400</v>
      </c>
      <c r="DZ29" s="42">
        <v>333</v>
      </c>
      <c r="EA29" s="42">
        <v>277</v>
      </c>
      <c r="EB29" s="42">
        <v>359</v>
      </c>
      <c r="EC29" s="42">
        <v>403</v>
      </c>
      <c r="ED29" s="42">
        <v>350</v>
      </c>
      <c r="EE29" s="42"/>
      <c r="EF29" s="42">
        <v>401</v>
      </c>
      <c r="EG29" s="55"/>
      <c r="EH29" s="42"/>
      <c r="EI29" s="42">
        <v>135</v>
      </c>
      <c r="EJ29" s="42">
        <v>138</v>
      </c>
      <c r="EK29" s="42"/>
      <c r="EL29" s="42"/>
      <c r="EM29" s="42">
        <v>163</v>
      </c>
      <c r="EN29" s="42">
        <v>192</v>
      </c>
      <c r="EO29" s="42">
        <v>186</v>
      </c>
      <c r="EP29" s="42">
        <v>197</v>
      </c>
      <c r="EQ29" s="42">
        <v>228</v>
      </c>
      <c r="ER29" s="42">
        <v>271</v>
      </c>
      <c r="ES29" s="42">
        <v>235</v>
      </c>
      <c r="ET29" s="42">
        <v>296</v>
      </c>
      <c r="EU29" s="42">
        <v>296</v>
      </c>
      <c r="EV29" s="42">
        <v>329</v>
      </c>
      <c r="EW29" s="42">
        <v>305</v>
      </c>
      <c r="EX29" s="42">
        <v>408</v>
      </c>
      <c r="EY29" s="42">
        <v>427</v>
      </c>
      <c r="EZ29" s="42">
        <v>466</v>
      </c>
      <c r="FA29" s="42">
        <v>485</v>
      </c>
      <c r="FB29" s="42">
        <v>440</v>
      </c>
      <c r="FC29" s="42">
        <v>475</v>
      </c>
      <c r="FD29" s="34">
        <v>610</v>
      </c>
      <c r="FE29" s="34">
        <v>475</v>
      </c>
      <c r="FF29" s="34"/>
      <c r="FG29" s="34">
        <v>699</v>
      </c>
      <c r="FH29" s="24"/>
      <c r="FI29" s="24"/>
      <c r="FJ29" s="24"/>
      <c r="FK29" s="24"/>
      <c r="FL29" s="24"/>
    </row>
    <row r="30" spans="1:168">
      <c r="A30" s="47" t="s">
        <v>77</v>
      </c>
      <c r="B30" s="55"/>
      <c r="C30" s="42"/>
      <c r="D30" s="42">
        <v>265</v>
      </c>
      <c r="E30" s="42">
        <v>237</v>
      </c>
      <c r="F30" s="42"/>
      <c r="G30" s="42"/>
      <c r="H30" s="42">
        <v>350</v>
      </c>
      <c r="I30" s="42">
        <v>362</v>
      </c>
      <c r="J30" s="42">
        <v>403</v>
      </c>
      <c r="K30" s="42">
        <v>377</v>
      </c>
      <c r="L30" s="42">
        <v>423</v>
      </c>
      <c r="M30" s="42">
        <v>430</v>
      </c>
      <c r="N30" s="42">
        <v>461</v>
      </c>
      <c r="O30" s="42">
        <v>476</v>
      </c>
      <c r="P30" s="42">
        <v>630</v>
      </c>
      <c r="Q30" s="42">
        <v>732</v>
      </c>
      <c r="R30" s="42">
        <v>930</v>
      </c>
      <c r="S30" s="42">
        <v>989</v>
      </c>
      <c r="T30" s="42">
        <v>982</v>
      </c>
      <c r="U30" s="42">
        <v>994</v>
      </c>
      <c r="V30" s="42">
        <v>1188</v>
      </c>
      <c r="W30" s="42">
        <v>1246</v>
      </c>
      <c r="X30" s="42">
        <v>1239</v>
      </c>
      <c r="Y30" s="136">
        <v>1355</v>
      </c>
      <c r="Z30" s="136">
        <v>1435</v>
      </c>
      <c r="AA30" s="136"/>
      <c r="AB30" s="136">
        <v>1440</v>
      </c>
      <c r="AC30" s="55"/>
      <c r="AD30" s="42"/>
      <c r="AE30" s="42">
        <v>386</v>
      </c>
      <c r="AF30" s="42">
        <v>408</v>
      </c>
      <c r="AG30" s="42"/>
      <c r="AH30" s="42"/>
      <c r="AI30" s="42">
        <v>571</v>
      </c>
      <c r="AJ30" s="42">
        <v>674</v>
      </c>
      <c r="AK30" s="42">
        <v>801</v>
      </c>
      <c r="AL30" s="42">
        <v>790</v>
      </c>
      <c r="AM30" s="42">
        <v>817</v>
      </c>
      <c r="AN30" s="42">
        <v>862</v>
      </c>
      <c r="AO30" s="42">
        <v>837</v>
      </c>
      <c r="AP30" s="42">
        <v>871</v>
      </c>
      <c r="AQ30" s="42">
        <v>1074</v>
      </c>
      <c r="AR30" s="42">
        <v>1001</v>
      </c>
      <c r="AS30" s="42">
        <v>1241</v>
      </c>
      <c r="AT30" s="42">
        <v>1293</v>
      </c>
      <c r="AU30" s="42">
        <v>1469</v>
      </c>
      <c r="AV30" s="42">
        <v>1457</v>
      </c>
      <c r="AW30" s="42">
        <v>1596</v>
      </c>
      <c r="AX30" s="42">
        <v>1607</v>
      </c>
      <c r="AY30" s="42">
        <v>1573</v>
      </c>
      <c r="AZ30" s="42">
        <v>1718</v>
      </c>
      <c r="BA30" s="42">
        <v>1954</v>
      </c>
      <c r="BB30" s="42"/>
      <c r="BC30" s="42">
        <v>1965</v>
      </c>
      <c r="BD30" s="55"/>
      <c r="BE30" s="42"/>
      <c r="BF30" s="42">
        <v>782</v>
      </c>
      <c r="BG30" s="42">
        <v>706</v>
      </c>
      <c r="BH30" s="42"/>
      <c r="BI30" s="42"/>
      <c r="BJ30" s="42">
        <v>660</v>
      </c>
      <c r="BK30" s="42">
        <v>784</v>
      </c>
      <c r="BL30" s="42">
        <v>892</v>
      </c>
      <c r="BM30" s="42">
        <v>924</v>
      </c>
      <c r="BN30" s="42">
        <v>1009</v>
      </c>
      <c r="BO30" s="42">
        <v>960</v>
      </c>
      <c r="BP30" s="42">
        <v>1016</v>
      </c>
      <c r="BQ30" s="42">
        <v>1134</v>
      </c>
      <c r="BR30" s="42">
        <v>1275</v>
      </c>
      <c r="BS30" s="42">
        <v>1295</v>
      </c>
      <c r="BT30" s="42">
        <v>1416</v>
      </c>
      <c r="BU30" s="42">
        <v>1565</v>
      </c>
      <c r="BV30" s="42">
        <v>1524</v>
      </c>
      <c r="BW30" s="42">
        <v>1491</v>
      </c>
      <c r="BX30" s="42">
        <v>1636</v>
      </c>
      <c r="BY30" s="42">
        <v>1710</v>
      </c>
      <c r="BZ30" s="42">
        <v>1711</v>
      </c>
      <c r="CA30" s="42">
        <v>1831</v>
      </c>
      <c r="CB30" s="42">
        <v>2073</v>
      </c>
      <c r="CC30" s="42"/>
      <c r="CD30" s="42">
        <v>2380</v>
      </c>
      <c r="CE30" s="55"/>
      <c r="CF30" s="42"/>
      <c r="CG30" s="42">
        <v>728</v>
      </c>
      <c r="CH30" s="42">
        <v>693</v>
      </c>
      <c r="CI30" s="42"/>
      <c r="CJ30" s="42"/>
      <c r="CK30" s="42">
        <v>744</v>
      </c>
      <c r="CL30" s="42">
        <v>738</v>
      </c>
      <c r="CM30" s="42">
        <v>753</v>
      </c>
      <c r="CN30" s="42">
        <v>699</v>
      </c>
      <c r="CO30" s="42">
        <v>760</v>
      </c>
      <c r="CP30" s="42">
        <v>733</v>
      </c>
      <c r="CQ30" s="42">
        <v>696</v>
      </c>
      <c r="CR30" s="42">
        <v>740</v>
      </c>
      <c r="CS30" s="42">
        <v>1123</v>
      </c>
      <c r="CT30" s="42">
        <v>1127</v>
      </c>
      <c r="CU30" s="42">
        <v>1321</v>
      </c>
      <c r="CV30" s="42">
        <v>1435</v>
      </c>
      <c r="CW30" s="42">
        <v>1491</v>
      </c>
      <c r="CX30" s="42">
        <v>1463</v>
      </c>
      <c r="CY30" s="42">
        <v>1749</v>
      </c>
      <c r="CZ30" s="42">
        <v>1777</v>
      </c>
      <c r="DA30" s="42">
        <v>1626</v>
      </c>
      <c r="DB30" s="42">
        <v>1603</v>
      </c>
      <c r="DC30" s="42">
        <v>1566</v>
      </c>
      <c r="DD30" s="42"/>
      <c r="DE30" s="42">
        <v>1678</v>
      </c>
      <c r="DF30" s="55"/>
      <c r="DG30" s="42"/>
      <c r="DH30" s="42">
        <v>510</v>
      </c>
      <c r="DI30" s="42">
        <v>621</v>
      </c>
      <c r="DJ30" s="42"/>
      <c r="DK30" s="42"/>
      <c r="DL30" s="42">
        <v>647</v>
      </c>
      <c r="DM30" s="42">
        <v>774</v>
      </c>
      <c r="DN30" s="42">
        <v>750</v>
      </c>
      <c r="DO30" s="42">
        <v>826</v>
      </c>
      <c r="DP30" s="42">
        <v>846</v>
      </c>
      <c r="DQ30" s="42">
        <v>860</v>
      </c>
      <c r="DR30" s="42">
        <v>887</v>
      </c>
      <c r="DS30" s="42">
        <v>790</v>
      </c>
      <c r="DT30" s="42">
        <v>894</v>
      </c>
      <c r="DU30" s="42">
        <v>897</v>
      </c>
      <c r="DV30" s="42">
        <v>1069</v>
      </c>
      <c r="DW30" s="42">
        <v>1100</v>
      </c>
      <c r="DX30" s="42">
        <v>1087</v>
      </c>
      <c r="DY30" s="42">
        <v>986</v>
      </c>
      <c r="DZ30" s="42">
        <v>1089</v>
      </c>
      <c r="EA30" s="42">
        <v>1132</v>
      </c>
      <c r="EB30" s="42">
        <v>1072</v>
      </c>
      <c r="EC30" s="42">
        <v>1201</v>
      </c>
      <c r="ED30" s="42">
        <v>1109</v>
      </c>
      <c r="EE30" s="42"/>
      <c r="EF30" s="42">
        <v>815</v>
      </c>
      <c r="EG30" s="55"/>
      <c r="EH30" s="42"/>
      <c r="EI30" s="42">
        <v>154</v>
      </c>
      <c r="EJ30" s="42">
        <v>159</v>
      </c>
      <c r="EK30" s="42"/>
      <c r="EL30" s="42"/>
      <c r="EM30" s="42">
        <v>243</v>
      </c>
      <c r="EN30" s="42">
        <v>263</v>
      </c>
      <c r="EO30" s="42">
        <v>269</v>
      </c>
      <c r="EP30" s="42">
        <v>285</v>
      </c>
      <c r="EQ30" s="42">
        <v>316</v>
      </c>
      <c r="ER30" s="42">
        <v>333</v>
      </c>
      <c r="ES30" s="42">
        <v>374</v>
      </c>
      <c r="ET30" s="42">
        <v>502</v>
      </c>
      <c r="EU30" s="42">
        <v>500</v>
      </c>
      <c r="EV30" s="42">
        <v>423</v>
      </c>
      <c r="EW30" s="42">
        <v>593</v>
      </c>
      <c r="EX30" s="42">
        <v>677</v>
      </c>
      <c r="EY30" s="42">
        <v>698</v>
      </c>
      <c r="EZ30" s="42">
        <v>747</v>
      </c>
      <c r="FA30" s="42">
        <v>892</v>
      </c>
      <c r="FB30" s="42">
        <v>1068</v>
      </c>
      <c r="FC30" s="42">
        <v>1113</v>
      </c>
      <c r="FD30" s="34">
        <v>1215</v>
      </c>
      <c r="FE30" s="34">
        <v>1316</v>
      </c>
      <c r="FF30" s="34"/>
      <c r="FG30" s="34">
        <v>1560</v>
      </c>
      <c r="FH30" s="24"/>
      <c r="FI30" s="24"/>
      <c r="FJ30" s="24"/>
      <c r="FK30" s="24"/>
      <c r="FL30" s="24"/>
    </row>
    <row r="31" spans="1:168">
      <c r="A31" s="47" t="s">
        <v>86</v>
      </c>
      <c r="B31" s="55"/>
      <c r="C31" s="42"/>
      <c r="D31" s="42">
        <v>313</v>
      </c>
      <c r="E31" s="42">
        <v>322</v>
      </c>
      <c r="F31" s="42"/>
      <c r="G31" s="42"/>
      <c r="H31" s="42">
        <v>453</v>
      </c>
      <c r="I31" s="42">
        <v>481</v>
      </c>
      <c r="J31" s="42">
        <v>518</v>
      </c>
      <c r="K31" s="42">
        <v>476</v>
      </c>
      <c r="L31" s="42">
        <v>503</v>
      </c>
      <c r="M31" s="42">
        <v>554</v>
      </c>
      <c r="N31" s="42">
        <v>654</v>
      </c>
      <c r="O31" s="42">
        <v>818</v>
      </c>
      <c r="P31" s="42">
        <v>736</v>
      </c>
      <c r="Q31" s="42">
        <v>712</v>
      </c>
      <c r="R31" s="42">
        <v>743</v>
      </c>
      <c r="S31" s="42">
        <v>680</v>
      </c>
      <c r="T31" s="42">
        <v>722</v>
      </c>
      <c r="U31" s="42">
        <v>753</v>
      </c>
      <c r="V31" s="42">
        <v>718</v>
      </c>
      <c r="W31" s="42">
        <v>704</v>
      </c>
      <c r="X31" s="42">
        <v>760</v>
      </c>
      <c r="Y31" s="136">
        <v>764</v>
      </c>
      <c r="Z31" s="136">
        <v>740</v>
      </c>
      <c r="AA31" s="136"/>
      <c r="AB31" s="136">
        <v>664</v>
      </c>
      <c r="AC31" s="55"/>
      <c r="AD31" s="42"/>
      <c r="AE31" s="42">
        <v>529</v>
      </c>
      <c r="AF31" s="42">
        <v>491</v>
      </c>
      <c r="AG31" s="42"/>
      <c r="AH31" s="42"/>
      <c r="AI31" s="42">
        <v>584</v>
      </c>
      <c r="AJ31" s="42">
        <v>688</v>
      </c>
      <c r="AK31" s="42">
        <v>743</v>
      </c>
      <c r="AL31" s="42">
        <v>697</v>
      </c>
      <c r="AM31" s="42">
        <v>831</v>
      </c>
      <c r="AN31" s="42">
        <v>899</v>
      </c>
      <c r="AO31" s="42">
        <v>871</v>
      </c>
      <c r="AP31" s="42">
        <v>871</v>
      </c>
      <c r="AQ31" s="42">
        <v>916</v>
      </c>
      <c r="AR31" s="42">
        <v>989</v>
      </c>
      <c r="AS31" s="42">
        <v>983</v>
      </c>
      <c r="AT31" s="42">
        <v>947</v>
      </c>
      <c r="AU31" s="42">
        <v>1045</v>
      </c>
      <c r="AV31" s="42">
        <v>952</v>
      </c>
      <c r="AW31" s="42">
        <v>990</v>
      </c>
      <c r="AX31" s="42">
        <v>989</v>
      </c>
      <c r="AY31" s="42">
        <v>1012</v>
      </c>
      <c r="AZ31" s="42">
        <v>1022</v>
      </c>
      <c r="BA31" s="42">
        <v>1095</v>
      </c>
      <c r="BB31" s="42"/>
      <c r="BC31" s="42">
        <v>1242</v>
      </c>
      <c r="BD31" s="55"/>
      <c r="BE31" s="42"/>
      <c r="BF31" s="42">
        <v>1331</v>
      </c>
      <c r="BG31" s="42">
        <v>1258</v>
      </c>
      <c r="BH31" s="42"/>
      <c r="BI31" s="42"/>
      <c r="BJ31" s="42">
        <v>1047</v>
      </c>
      <c r="BK31" s="42">
        <v>1060</v>
      </c>
      <c r="BL31" s="42">
        <v>1078</v>
      </c>
      <c r="BM31" s="42">
        <v>1149</v>
      </c>
      <c r="BN31" s="42">
        <v>1194</v>
      </c>
      <c r="BO31" s="42">
        <v>1337</v>
      </c>
      <c r="BP31" s="42">
        <v>1262</v>
      </c>
      <c r="BQ31" s="42">
        <v>1381</v>
      </c>
      <c r="BR31" s="42">
        <v>1545</v>
      </c>
      <c r="BS31" s="42">
        <v>1409</v>
      </c>
      <c r="BT31" s="42">
        <v>1352</v>
      </c>
      <c r="BU31" s="42">
        <v>1339</v>
      </c>
      <c r="BV31" s="42">
        <v>1351</v>
      </c>
      <c r="BW31" s="42">
        <v>1362</v>
      </c>
      <c r="BX31" s="42">
        <v>1452</v>
      </c>
      <c r="BY31" s="42">
        <v>1307</v>
      </c>
      <c r="BZ31" s="42">
        <v>1469</v>
      </c>
      <c r="CA31" s="42">
        <v>1388</v>
      </c>
      <c r="CB31" s="42">
        <v>1558</v>
      </c>
      <c r="CC31" s="42"/>
      <c r="CD31" s="42">
        <v>1802</v>
      </c>
      <c r="CE31" s="55"/>
      <c r="CF31" s="42"/>
      <c r="CG31" s="42">
        <v>853</v>
      </c>
      <c r="CH31" s="42">
        <v>907</v>
      </c>
      <c r="CI31" s="42"/>
      <c r="CJ31" s="42"/>
      <c r="CK31" s="42">
        <v>906</v>
      </c>
      <c r="CL31" s="42">
        <v>849</v>
      </c>
      <c r="CM31" s="42">
        <v>788</v>
      </c>
      <c r="CN31" s="42">
        <v>738</v>
      </c>
      <c r="CO31" s="42">
        <v>685</v>
      </c>
      <c r="CP31" s="42">
        <v>610</v>
      </c>
      <c r="CQ31" s="42">
        <v>853</v>
      </c>
      <c r="CR31" s="42">
        <v>818</v>
      </c>
      <c r="CS31" s="42">
        <v>886</v>
      </c>
      <c r="CT31" s="42">
        <v>912</v>
      </c>
      <c r="CU31" s="42">
        <v>876</v>
      </c>
      <c r="CV31" s="42">
        <v>874</v>
      </c>
      <c r="CW31" s="42">
        <v>829</v>
      </c>
      <c r="CX31" s="42">
        <v>919</v>
      </c>
      <c r="CY31" s="42">
        <v>918</v>
      </c>
      <c r="CZ31" s="42">
        <v>993</v>
      </c>
      <c r="DA31" s="42">
        <v>977</v>
      </c>
      <c r="DB31" s="42">
        <v>901</v>
      </c>
      <c r="DC31" s="42">
        <v>891</v>
      </c>
      <c r="DD31" s="42"/>
      <c r="DE31" s="42">
        <v>940</v>
      </c>
      <c r="DF31" s="55"/>
      <c r="DG31" s="42"/>
      <c r="DH31" s="42">
        <v>634</v>
      </c>
      <c r="DI31" s="42">
        <v>712</v>
      </c>
      <c r="DJ31" s="42"/>
      <c r="DK31" s="42"/>
      <c r="DL31" s="42">
        <v>725</v>
      </c>
      <c r="DM31" s="42">
        <v>704</v>
      </c>
      <c r="DN31" s="42">
        <v>717</v>
      </c>
      <c r="DO31" s="42">
        <v>702</v>
      </c>
      <c r="DP31" s="42">
        <v>772</v>
      </c>
      <c r="DQ31" s="42">
        <v>780</v>
      </c>
      <c r="DR31" s="42">
        <v>743</v>
      </c>
      <c r="DS31" s="42">
        <v>705</v>
      </c>
      <c r="DT31" s="42">
        <v>706</v>
      </c>
      <c r="DU31" s="42">
        <v>646</v>
      </c>
      <c r="DV31" s="42">
        <v>646</v>
      </c>
      <c r="DW31" s="42">
        <v>642</v>
      </c>
      <c r="DX31" s="42">
        <v>649</v>
      </c>
      <c r="DY31" s="42">
        <v>536</v>
      </c>
      <c r="DZ31" s="42">
        <v>494</v>
      </c>
      <c r="EA31" s="42">
        <v>508</v>
      </c>
      <c r="EB31" s="42">
        <v>549</v>
      </c>
      <c r="EC31" s="42">
        <v>505</v>
      </c>
      <c r="ED31" s="42">
        <v>501</v>
      </c>
      <c r="EE31" s="42"/>
      <c r="EF31" s="42">
        <v>596</v>
      </c>
      <c r="EG31" s="55"/>
      <c r="EH31" s="42"/>
      <c r="EI31" s="42">
        <v>308</v>
      </c>
      <c r="EJ31" s="42">
        <v>281</v>
      </c>
      <c r="EK31" s="42"/>
      <c r="EL31" s="42"/>
      <c r="EM31" s="42">
        <v>294</v>
      </c>
      <c r="EN31" s="42">
        <v>277</v>
      </c>
      <c r="EO31" s="42">
        <v>357</v>
      </c>
      <c r="EP31" s="42">
        <v>352</v>
      </c>
      <c r="EQ31" s="42">
        <v>354</v>
      </c>
      <c r="ER31" s="42">
        <v>369</v>
      </c>
      <c r="ES31" s="42">
        <v>297</v>
      </c>
      <c r="ET31" s="42">
        <v>255</v>
      </c>
      <c r="EU31" s="42">
        <v>254</v>
      </c>
      <c r="EV31" s="42">
        <v>310</v>
      </c>
      <c r="EW31" s="42">
        <v>266</v>
      </c>
      <c r="EX31" s="42">
        <v>306</v>
      </c>
      <c r="EY31" s="42">
        <v>282</v>
      </c>
      <c r="EZ31" s="42">
        <v>300</v>
      </c>
      <c r="FA31" s="42">
        <v>288</v>
      </c>
      <c r="FB31" s="42">
        <v>316</v>
      </c>
      <c r="FC31" s="42">
        <v>329</v>
      </c>
      <c r="FD31" s="34">
        <v>407</v>
      </c>
      <c r="FE31" s="34">
        <v>461</v>
      </c>
      <c r="FF31" s="34"/>
      <c r="FG31" s="34">
        <v>537</v>
      </c>
      <c r="FH31" s="24"/>
      <c r="FI31" s="24"/>
      <c r="FJ31" s="24"/>
      <c r="FK31" s="24"/>
      <c r="FL31" s="24"/>
    </row>
    <row r="32" spans="1:168">
      <c r="A32" s="47" t="s">
        <v>92</v>
      </c>
      <c r="B32" s="55"/>
      <c r="C32" s="42"/>
      <c r="D32" s="42">
        <v>143</v>
      </c>
      <c r="E32" s="42">
        <v>160</v>
      </c>
      <c r="F32" s="42"/>
      <c r="G32" s="42"/>
      <c r="H32" s="42">
        <v>260</v>
      </c>
      <c r="I32" s="42">
        <v>271</v>
      </c>
      <c r="J32" s="42">
        <v>327</v>
      </c>
      <c r="K32" s="42">
        <v>298</v>
      </c>
      <c r="L32" s="42">
        <v>306</v>
      </c>
      <c r="M32" s="42">
        <v>299</v>
      </c>
      <c r="N32" s="42">
        <v>332</v>
      </c>
      <c r="O32" s="42">
        <v>381</v>
      </c>
      <c r="P32" s="42">
        <v>481</v>
      </c>
      <c r="Q32" s="42">
        <v>491</v>
      </c>
      <c r="R32" s="42">
        <v>644</v>
      </c>
      <c r="S32" s="42">
        <v>790</v>
      </c>
      <c r="T32" s="42">
        <v>837</v>
      </c>
      <c r="U32" s="42">
        <v>928</v>
      </c>
      <c r="V32" s="42">
        <v>941</v>
      </c>
      <c r="W32" s="42">
        <v>879</v>
      </c>
      <c r="X32" s="42">
        <v>839</v>
      </c>
      <c r="Y32" s="136">
        <v>833</v>
      </c>
      <c r="Z32" s="136">
        <v>857</v>
      </c>
      <c r="AA32" s="136"/>
      <c r="AB32" s="136">
        <v>808</v>
      </c>
      <c r="AC32" s="55"/>
      <c r="AD32" s="42"/>
      <c r="AE32" s="42">
        <v>270</v>
      </c>
      <c r="AF32" s="42">
        <v>316</v>
      </c>
      <c r="AG32" s="42"/>
      <c r="AH32" s="42"/>
      <c r="AI32" s="42">
        <v>499</v>
      </c>
      <c r="AJ32" s="42">
        <v>526</v>
      </c>
      <c r="AK32" s="42">
        <v>631</v>
      </c>
      <c r="AL32" s="42">
        <v>659</v>
      </c>
      <c r="AM32" s="42">
        <v>650</v>
      </c>
      <c r="AN32" s="42">
        <v>736</v>
      </c>
      <c r="AO32" s="42">
        <v>700</v>
      </c>
      <c r="AP32" s="42">
        <v>779</v>
      </c>
      <c r="AQ32" s="42">
        <v>867</v>
      </c>
      <c r="AR32" s="42">
        <v>977</v>
      </c>
      <c r="AS32" s="42">
        <v>1108</v>
      </c>
      <c r="AT32" s="42">
        <v>1410</v>
      </c>
      <c r="AU32" s="42">
        <v>1358</v>
      </c>
      <c r="AV32" s="42">
        <v>1431</v>
      </c>
      <c r="AW32" s="42">
        <v>1480</v>
      </c>
      <c r="AX32" s="42">
        <v>1590</v>
      </c>
      <c r="AY32" s="42">
        <v>1699</v>
      </c>
      <c r="AZ32" s="42">
        <v>1725</v>
      </c>
      <c r="BA32" s="42">
        <v>1758</v>
      </c>
      <c r="BB32" s="42"/>
      <c r="BC32" s="42">
        <v>1877</v>
      </c>
      <c r="BD32" s="55"/>
      <c r="BE32" s="42"/>
      <c r="BF32" s="42">
        <v>383</v>
      </c>
      <c r="BG32" s="42">
        <v>321</v>
      </c>
      <c r="BH32" s="42"/>
      <c r="BI32" s="42"/>
      <c r="BJ32" s="42">
        <v>303</v>
      </c>
      <c r="BK32" s="42">
        <v>394</v>
      </c>
      <c r="BL32" s="42">
        <v>435</v>
      </c>
      <c r="BM32" s="42">
        <v>452</v>
      </c>
      <c r="BN32" s="42">
        <v>521</v>
      </c>
      <c r="BO32" s="42">
        <v>530</v>
      </c>
      <c r="BP32" s="42">
        <v>621</v>
      </c>
      <c r="BQ32" s="42">
        <v>583</v>
      </c>
      <c r="BR32" s="42">
        <v>702</v>
      </c>
      <c r="BS32" s="42">
        <v>803</v>
      </c>
      <c r="BT32" s="42">
        <v>790</v>
      </c>
      <c r="BU32" s="42">
        <v>923</v>
      </c>
      <c r="BV32" s="42">
        <v>898</v>
      </c>
      <c r="BW32" s="42">
        <v>995</v>
      </c>
      <c r="BX32" s="42">
        <v>988</v>
      </c>
      <c r="BY32" s="42">
        <v>1070</v>
      </c>
      <c r="BZ32" s="42">
        <v>1136</v>
      </c>
      <c r="CA32" s="42">
        <v>1199</v>
      </c>
      <c r="CB32" s="42">
        <v>1224</v>
      </c>
      <c r="CC32" s="42"/>
      <c r="CD32" s="42">
        <v>1527</v>
      </c>
      <c r="CE32" s="55"/>
      <c r="CF32" s="42"/>
      <c r="CG32" s="42">
        <v>740</v>
      </c>
      <c r="CH32" s="42">
        <v>701</v>
      </c>
      <c r="CI32" s="42"/>
      <c r="CJ32" s="42"/>
      <c r="CK32" s="42">
        <v>846</v>
      </c>
      <c r="CL32" s="42">
        <v>998</v>
      </c>
      <c r="CM32" s="42">
        <v>988</v>
      </c>
      <c r="CN32" s="42">
        <v>970</v>
      </c>
      <c r="CO32" s="42">
        <v>914</v>
      </c>
      <c r="CP32" s="42">
        <v>1012</v>
      </c>
      <c r="CQ32" s="42">
        <v>1042</v>
      </c>
      <c r="CR32" s="42">
        <v>1211</v>
      </c>
      <c r="CS32" s="42">
        <v>1438</v>
      </c>
      <c r="CT32" s="42">
        <v>1501</v>
      </c>
      <c r="CU32" s="42">
        <v>1552</v>
      </c>
      <c r="CV32" s="42">
        <v>1649</v>
      </c>
      <c r="CW32" s="42">
        <v>1657</v>
      </c>
      <c r="CX32" s="42">
        <v>1815</v>
      </c>
      <c r="CY32" s="42">
        <v>1975</v>
      </c>
      <c r="CZ32" s="42">
        <v>1976</v>
      </c>
      <c r="DA32" s="42">
        <v>2023</v>
      </c>
      <c r="DB32" s="42">
        <v>2005</v>
      </c>
      <c r="DC32" s="42">
        <v>2129</v>
      </c>
      <c r="DD32" s="42"/>
      <c r="DE32" s="42">
        <v>2223</v>
      </c>
      <c r="DF32" s="55"/>
      <c r="DG32" s="42"/>
      <c r="DH32" s="42">
        <v>211</v>
      </c>
      <c r="DI32" s="42">
        <v>216</v>
      </c>
      <c r="DJ32" s="42"/>
      <c r="DK32" s="42"/>
      <c r="DL32" s="42">
        <v>400</v>
      </c>
      <c r="DM32" s="42">
        <v>409</v>
      </c>
      <c r="DN32" s="42">
        <v>417</v>
      </c>
      <c r="DO32" s="42">
        <v>444</v>
      </c>
      <c r="DP32" s="42">
        <v>482</v>
      </c>
      <c r="DQ32" s="42">
        <v>572</v>
      </c>
      <c r="DR32" s="42">
        <v>631</v>
      </c>
      <c r="DS32" s="42">
        <v>689</v>
      </c>
      <c r="DT32" s="42">
        <v>709</v>
      </c>
      <c r="DU32" s="42">
        <v>654</v>
      </c>
      <c r="DV32" s="42">
        <v>641</v>
      </c>
      <c r="DW32" s="42">
        <v>682</v>
      </c>
      <c r="DX32" s="42">
        <v>573</v>
      </c>
      <c r="DY32" s="42">
        <v>501</v>
      </c>
      <c r="DZ32" s="42">
        <v>505</v>
      </c>
      <c r="EA32" s="42">
        <v>542</v>
      </c>
      <c r="EB32" s="42">
        <v>556</v>
      </c>
      <c r="EC32" s="42">
        <v>459</v>
      </c>
      <c r="ED32" s="42">
        <v>506</v>
      </c>
      <c r="EE32" s="42"/>
      <c r="EF32" s="42">
        <v>380</v>
      </c>
      <c r="EG32" s="55"/>
      <c r="EH32" s="42"/>
      <c r="EI32" s="42">
        <v>90</v>
      </c>
      <c r="EJ32" s="42">
        <v>110</v>
      </c>
      <c r="EK32" s="42"/>
      <c r="EL32" s="42"/>
      <c r="EM32" s="42">
        <v>206</v>
      </c>
      <c r="EN32" s="42">
        <v>221</v>
      </c>
      <c r="EO32" s="42">
        <v>223</v>
      </c>
      <c r="EP32" s="42">
        <v>271</v>
      </c>
      <c r="EQ32" s="42">
        <v>255</v>
      </c>
      <c r="ER32" s="42">
        <v>260</v>
      </c>
      <c r="ES32" s="42">
        <v>274</v>
      </c>
      <c r="ET32" s="42">
        <v>268</v>
      </c>
      <c r="EU32" s="42">
        <v>267</v>
      </c>
      <c r="EV32" s="42">
        <v>253</v>
      </c>
      <c r="EW32" s="42">
        <v>378</v>
      </c>
      <c r="EX32" s="42">
        <v>509</v>
      </c>
      <c r="EY32" s="42">
        <v>494</v>
      </c>
      <c r="EZ32" s="42">
        <v>555</v>
      </c>
      <c r="FA32" s="42">
        <v>587</v>
      </c>
      <c r="FB32" s="42">
        <v>597</v>
      </c>
      <c r="FC32" s="42">
        <v>672</v>
      </c>
      <c r="FD32" s="34">
        <v>789</v>
      </c>
      <c r="FE32" s="34">
        <v>820</v>
      </c>
      <c r="FF32" s="34"/>
      <c r="FG32" s="34">
        <v>935</v>
      </c>
      <c r="FH32" s="24"/>
      <c r="FI32" s="24"/>
      <c r="FJ32" s="24"/>
      <c r="FK32" s="24"/>
      <c r="FL32" s="24"/>
    </row>
    <row r="33" spans="1:168">
      <c r="A33" s="47" t="s">
        <v>91</v>
      </c>
      <c r="B33" s="55"/>
      <c r="C33" s="42"/>
      <c r="D33" s="42">
        <v>407</v>
      </c>
      <c r="E33" s="42">
        <v>713</v>
      </c>
      <c r="F33" s="42"/>
      <c r="G33" s="42"/>
      <c r="H33" s="42">
        <v>935</v>
      </c>
      <c r="I33" s="42">
        <v>930</v>
      </c>
      <c r="J33" s="42">
        <v>961</v>
      </c>
      <c r="K33" s="42">
        <v>990</v>
      </c>
      <c r="L33" s="42">
        <v>948</v>
      </c>
      <c r="M33" s="42">
        <v>960</v>
      </c>
      <c r="N33" s="42">
        <v>1019</v>
      </c>
      <c r="O33" s="42">
        <v>985</v>
      </c>
      <c r="P33" s="42">
        <v>1112</v>
      </c>
      <c r="Q33" s="42">
        <v>1160</v>
      </c>
      <c r="R33" s="42">
        <v>1126</v>
      </c>
      <c r="S33" s="42">
        <v>1200</v>
      </c>
      <c r="T33" s="42">
        <v>1305</v>
      </c>
      <c r="U33" s="42">
        <v>1302</v>
      </c>
      <c r="V33" s="42">
        <v>1310</v>
      </c>
      <c r="W33" s="42">
        <v>1262</v>
      </c>
      <c r="X33" s="42">
        <v>1420</v>
      </c>
      <c r="Y33" s="136">
        <v>1545</v>
      </c>
      <c r="Z33" s="136">
        <v>1569</v>
      </c>
      <c r="AA33" s="136"/>
      <c r="AB33" s="136">
        <v>1699</v>
      </c>
      <c r="AC33" s="55"/>
      <c r="AD33" s="42"/>
      <c r="AE33" s="42">
        <v>618</v>
      </c>
      <c r="AF33" s="42">
        <v>702</v>
      </c>
      <c r="AG33" s="42"/>
      <c r="AH33" s="42"/>
      <c r="AI33" s="42">
        <v>1071</v>
      </c>
      <c r="AJ33" s="42">
        <v>1134</v>
      </c>
      <c r="AK33" s="42">
        <v>1236</v>
      </c>
      <c r="AL33" s="42">
        <v>1194</v>
      </c>
      <c r="AM33" s="42">
        <v>1225</v>
      </c>
      <c r="AN33" s="42">
        <v>1202</v>
      </c>
      <c r="AO33" s="42">
        <v>1192</v>
      </c>
      <c r="AP33" s="42">
        <v>1170</v>
      </c>
      <c r="AQ33" s="42">
        <v>1288</v>
      </c>
      <c r="AR33" s="42">
        <v>1309</v>
      </c>
      <c r="AS33" s="42">
        <v>1388</v>
      </c>
      <c r="AT33" s="42">
        <v>1514</v>
      </c>
      <c r="AU33" s="42">
        <v>1577</v>
      </c>
      <c r="AV33" s="42">
        <v>1669</v>
      </c>
      <c r="AW33" s="42">
        <v>1756</v>
      </c>
      <c r="AX33" s="42">
        <v>1729</v>
      </c>
      <c r="AY33" s="42">
        <v>1830</v>
      </c>
      <c r="AZ33" s="42">
        <v>1854</v>
      </c>
      <c r="BA33" s="42">
        <v>1930</v>
      </c>
      <c r="BB33" s="42"/>
      <c r="BC33" s="42">
        <v>1836</v>
      </c>
      <c r="BD33" s="55"/>
      <c r="BE33" s="42"/>
      <c r="BF33" s="42">
        <v>1368</v>
      </c>
      <c r="BG33" s="42">
        <v>1348</v>
      </c>
      <c r="BH33" s="42"/>
      <c r="BI33" s="42"/>
      <c r="BJ33" s="42">
        <v>1146</v>
      </c>
      <c r="BK33" s="42">
        <v>1185</v>
      </c>
      <c r="BL33" s="42">
        <v>1248</v>
      </c>
      <c r="BM33" s="42">
        <v>1358</v>
      </c>
      <c r="BN33" s="42">
        <v>1320</v>
      </c>
      <c r="BO33" s="42">
        <v>1277</v>
      </c>
      <c r="BP33" s="42">
        <v>1310</v>
      </c>
      <c r="BQ33" s="42">
        <v>1410</v>
      </c>
      <c r="BR33" s="42">
        <v>1515</v>
      </c>
      <c r="BS33" s="42">
        <v>1507</v>
      </c>
      <c r="BT33" s="42">
        <v>1582</v>
      </c>
      <c r="BU33" s="42">
        <v>1469</v>
      </c>
      <c r="BV33" s="42">
        <v>1539</v>
      </c>
      <c r="BW33" s="42">
        <v>1377</v>
      </c>
      <c r="BX33" s="42">
        <v>1486</v>
      </c>
      <c r="BY33" s="42">
        <v>1436</v>
      </c>
      <c r="BZ33" s="42">
        <v>1576</v>
      </c>
      <c r="CA33" s="42">
        <v>1644</v>
      </c>
      <c r="CB33" s="42">
        <v>1694</v>
      </c>
      <c r="CC33" s="42"/>
      <c r="CD33" s="42">
        <v>1888</v>
      </c>
      <c r="CE33" s="55"/>
      <c r="CF33" s="42"/>
      <c r="CG33" s="42">
        <v>1014</v>
      </c>
      <c r="CH33" s="42">
        <v>1044</v>
      </c>
      <c r="CI33" s="42"/>
      <c r="CJ33" s="42"/>
      <c r="CK33" s="42">
        <v>1033</v>
      </c>
      <c r="CL33" s="42">
        <v>1039</v>
      </c>
      <c r="CM33" s="42">
        <v>1089</v>
      </c>
      <c r="CN33" s="42">
        <v>1205</v>
      </c>
      <c r="CO33" s="42">
        <v>1096</v>
      </c>
      <c r="CP33" s="42">
        <v>1190</v>
      </c>
      <c r="CQ33" s="42">
        <v>1284</v>
      </c>
      <c r="CR33" s="42">
        <v>1376</v>
      </c>
      <c r="CS33" s="42">
        <v>1593</v>
      </c>
      <c r="CT33" s="42">
        <v>1649</v>
      </c>
      <c r="CU33" s="42">
        <v>1649</v>
      </c>
      <c r="CV33" s="42">
        <v>1597</v>
      </c>
      <c r="CW33" s="42">
        <v>1712</v>
      </c>
      <c r="CX33" s="42">
        <v>1527</v>
      </c>
      <c r="CY33" s="42">
        <v>1562</v>
      </c>
      <c r="CZ33" s="42">
        <v>1603</v>
      </c>
      <c r="DA33" s="42">
        <v>1629</v>
      </c>
      <c r="DB33" s="42">
        <v>1574</v>
      </c>
      <c r="DC33" s="42">
        <v>1555</v>
      </c>
      <c r="DD33" s="42"/>
      <c r="DE33" s="42">
        <v>1476</v>
      </c>
      <c r="DF33" s="55"/>
      <c r="DG33" s="42"/>
      <c r="DH33" s="42">
        <v>589</v>
      </c>
      <c r="DI33" s="42">
        <v>594</v>
      </c>
      <c r="DJ33" s="42"/>
      <c r="DK33" s="42"/>
      <c r="DL33" s="42">
        <v>855</v>
      </c>
      <c r="DM33" s="42">
        <v>883</v>
      </c>
      <c r="DN33" s="42">
        <v>1022</v>
      </c>
      <c r="DO33" s="42">
        <v>1007</v>
      </c>
      <c r="DP33" s="42">
        <v>991</v>
      </c>
      <c r="DQ33" s="42">
        <v>1054</v>
      </c>
      <c r="DR33" s="42">
        <v>1067</v>
      </c>
      <c r="DS33" s="42">
        <v>1048</v>
      </c>
      <c r="DT33" s="42">
        <v>924</v>
      </c>
      <c r="DU33" s="42">
        <v>929</v>
      </c>
      <c r="DV33" s="42">
        <v>918</v>
      </c>
      <c r="DW33" s="42">
        <v>974</v>
      </c>
      <c r="DX33" s="42">
        <v>928</v>
      </c>
      <c r="DY33" s="42">
        <v>960</v>
      </c>
      <c r="DZ33" s="42">
        <v>1013</v>
      </c>
      <c r="EA33" s="42">
        <v>882</v>
      </c>
      <c r="EB33" s="42">
        <v>877</v>
      </c>
      <c r="EC33" s="42">
        <v>813</v>
      </c>
      <c r="ED33" s="42">
        <v>878</v>
      </c>
      <c r="EE33" s="42"/>
      <c r="EF33" s="42">
        <v>774</v>
      </c>
      <c r="EG33" s="55"/>
      <c r="EH33" s="42"/>
      <c r="EI33" s="42">
        <v>243</v>
      </c>
      <c r="EJ33" s="42">
        <v>229</v>
      </c>
      <c r="EK33" s="42"/>
      <c r="EL33" s="42"/>
      <c r="EM33" s="42">
        <v>306</v>
      </c>
      <c r="EN33" s="42">
        <v>329</v>
      </c>
      <c r="EO33" s="42">
        <v>406</v>
      </c>
      <c r="EP33" s="42">
        <v>435</v>
      </c>
      <c r="EQ33" s="42">
        <v>457</v>
      </c>
      <c r="ER33" s="42">
        <v>491</v>
      </c>
      <c r="ES33" s="42">
        <v>547</v>
      </c>
      <c r="ET33" s="42">
        <v>413</v>
      </c>
      <c r="EU33" s="42">
        <v>413</v>
      </c>
      <c r="EV33" s="42">
        <v>439</v>
      </c>
      <c r="EW33" s="42">
        <v>491</v>
      </c>
      <c r="EX33" s="42">
        <v>529</v>
      </c>
      <c r="EY33" s="42">
        <v>560</v>
      </c>
      <c r="EZ33" s="42">
        <v>732</v>
      </c>
      <c r="FA33" s="42">
        <v>544</v>
      </c>
      <c r="FB33" s="42">
        <v>633</v>
      </c>
      <c r="FC33" s="42">
        <v>610</v>
      </c>
      <c r="FD33" s="34">
        <v>600</v>
      </c>
      <c r="FE33" s="34">
        <v>653</v>
      </c>
      <c r="FF33" s="34"/>
      <c r="FG33" s="34">
        <v>780</v>
      </c>
      <c r="FH33" s="24"/>
      <c r="FI33" s="24"/>
      <c r="FJ33" s="24"/>
      <c r="FK33" s="24"/>
      <c r="FL33" s="24"/>
    </row>
    <row r="34" spans="1:168">
      <c r="A34" s="47" t="s">
        <v>95</v>
      </c>
      <c r="B34" s="55"/>
      <c r="C34" s="42"/>
      <c r="D34" s="42">
        <v>1428</v>
      </c>
      <c r="E34" s="42">
        <v>1551</v>
      </c>
      <c r="F34" s="42"/>
      <c r="G34" s="42"/>
      <c r="H34" s="42">
        <v>2469</v>
      </c>
      <c r="I34" s="42">
        <v>2382</v>
      </c>
      <c r="J34" s="42">
        <v>2366</v>
      </c>
      <c r="K34" s="42">
        <v>2296</v>
      </c>
      <c r="L34" s="42">
        <v>2338</v>
      </c>
      <c r="M34" s="42">
        <v>2408</v>
      </c>
      <c r="N34" s="42">
        <v>2546</v>
      </c>
      <c r="O34" s="42">
        <v>2662</v>
      </c>
      <c r="P34" s="42">
        <v>3077</v>
      </c>
      <c r="Q34" s="42">
        <v>3163</v>
      </c>
      <c r="R34" s="42">
        <v>3220</v>
      </c>
      <c r="S34" s="42">
        <v>3305</v>
      </c>
      <c r="T34" s="42">
        <v>3334</v>
      </c>
      <c r="U34" s="42">
        <v>3417</v>
      </c>
      <c r="V34" s="42">
        <v>3377</v>
      </c>
      <c r="W34" s="42">
        <v>3485</v>
      </c>
      <c r="X34" s="42">
        <v>3458</v>
      </c>
      <c r="Y34" s="136">
        <v>3730</v>
      </c>
      <c r="Z34" s="136">
        <v>3678</v>
      </c>
      <c r="AA34" s="136"/>
      <c r="AB34" s="136">
        <v>3368</v>
      </c>
      <c r="AC34" s="55"/>
      <c r="AD34" s="42"/>
      <c r="AE34" s="42">
        <v>2065</v>
      </c>
      <c r="AF34" s="42">
        <v>2173</v>
      </c>
      <c r="AG34" s="42"/>
      <c r="AH34" s="42"/>
      <c r="AI34" s="42">
        <v>3453</v>
      </c>
      <c r="AJ34" s="42">
        <v>3566</v>
      </c>
      <c r="AK34" s="42">
        <v>3643</v>
      </c>
      <c r="AL34" s="42">
        <v>3644</v>
      </c>
      <c r="AM34" s="42">
        <v>3586</v>
      </c>
      <c r="AN34" s="42">
        <v>3593</v>
      </c>
      <c r="AO34" s="42">
        <v>3526</v>
      </c>
      <c r="AP34" s="42">
        <v>3813</v>
      </c>
      <c r="AQ34" s="42">
        <v>3955</v>
      </c>
      <c r="AR34" s="42">
        <v>4138</v>
      </c>
      <c r="AS34" s="42">
        <v>4340</v>
      </c>
      <c r="AT34" s="42">
        <v>4485</v>
      </c>
      <c r="AU34" s="42">
        <v>4467</v>
      </c>
      <c r="AV34" s="42">
        <v>4744</v>
      </c>
      <c r="AW34" s="42">
        <v>4537</v>
      </c>
      <c r="AX34" s="42">
        <v>4892</v>
      </c>
      <c r="AY34" s="42">
        <v>5131</v>
      </c>
      <c r="AZ34" s="42">
        <v>5763</v>
      </c>
      <c r="BA34" s="42">
        <v>6015</v>
      </c>
      <c r="BB34" s="42"/>
      <c r="BC34" s="42">
        <v>6029</v>
      </c>
      <c r="BD34" s="55"/>
      <c r="BE34" s="42"/>
      <c r="BF34" s="42">
        <v>2331</v>
      </c>
      <c r="BG34" s="42">
        <v>2328</v>
      </c>
      <c r="BH34" s="42"/>
      <c r="BI34" s="42"/>
      <c r="BJ34" s="42">
        <v>2304</v>
      </c>
      <c r="BK34" s="42">
        <v>2128</v>
      </c>
      <c r="BL34" s="42">
        <v>2203</v>
      </c>
      <c r="BM34" s="42">
        <v>2179</v>
      </c>
      <c r="BN34" s="42">
        <v>2347</v>
      </c>
      <c r="BO34" s="42">
        <v>2433</v>
      </c>
      <c r="BP34" s="42">
        <v>2603</v>
      </c>
      <c r="BQ34" s="42">
        <v>2768</v>
      </c>
      <c r="BR34" s="42">
        <v>2957</v>
      </c>
      <c r="BS34" s="42">
        <v>3218</v>
      </c>
      <c r="BT34" s="42">
        <v>3194</v>
      </c>
      <c r="BU34" s="42">
        <v>3226</v>
      </c>
      <c r="BV34" s="42">
        <v>3408</v>
      </c>
      <c r="BW34" s="42">
        <v>3162</v>
      </c>
      <c r="BX34" s="42">
        <v>3349</v>
      </c>
      <c r="BY34" s="42">
        <v>3420</v>
      </c>
      <c r="BZ34" s="42">
        <v>3631</v>
      </c>
      <c r="CA34" s="42">
        <v>3930</v>
      </c>
      <c r="CB34" s="42">
        <v>4335</v>
      </c>
      <c r="CC34" s="42"/>
      <c r="CD34" s="42">
        <v>4981</v>
      </c>
      <c r="CE34" s="55"/>
      <c r="CF34" s="42"/>
      <c r="CG34" s="42">
        <v>2248</v>
      </c>
      <c r="CH34" s="42">
        <v>2322</v>
      </c>
      <c r="CI34" s="42"/>
      <c r="CJ34" s="42"/>
      <c r="CK34" s="42">
        <v>2663</v>
      </c>
      <c r="CL34" s="42">
        <v>2649</v>
      </c>
      <c r="CM34" s="42">
        <v>2565</v>
      </c>
      <c r="CN34" s="42">
        <v>2347</v>
      </c>
      <c r="CO34" s="42">
        <v>2425</v>
      </c>
      <c r="CP34" s="42">
        <v>2278</v>
      </c>
      <c r="CQ34" s="42">
        <v>2394</v>
      </c>
      <c r="CR34" s="42">
        <v>2499</v>
      </c>
      <c r="CS34" s="42">
        <v>2598</v>
      </c>
      <c r="CT34" s="42">
        <v>2900</v>
      </c>
      <c r="CU34" s="42">
        <v>2816</v>
      </c>
      <c r="CV34" s="42">
        <v>2895</v>
      </c>
      <c r="CW34" s="42">
        <v>3083</v>
      </c>
      <c r="CX34" s="42">
        <v>3080</v>
      </c>
      <c r="CY34" s="42">
        <v>3091</v>
      </c>
      <c r="CZ34" s="42">
        <v>3235</v>
      </c>
      <c r="DA34" s="42">
        <v>3201</v>
      </c>
      <c r="DB34" s="42">
        <v>3350</v>
      </c>
      <c r="DC34" s="42">
        <v>3337</v>
      </c>
      <c r="DD34" s="42"/>
      <c r="DE34" s="42">
        <v>3369</v>
      </c>
      <c r="DF34" s="55"/>
      <c r="DG34" s="42"/>
      <c r="DH34" s="42">
        <v>1328</v>
      </c>
      <c r="DI34" s="42">
        <v>1344</v>
      </c>
      <c r="DJ34" s="42"/>
      <c r="DK34" s="42"/>
      <c r="DL34" s="42">
        <v>785</v>
      </c>
      <c r="DM34" s="42">
        <v>703</v>
      </c>
      <c r="DN34" s="42">
        <v>684</v>
      </c>
      <c r="DO34" s="42">
        <v>653</v>
      </c>
      <c r="DP34" s="42">
        <v>680</v>
      </c>
      <c r="DQ34" s="42">
        <v>697</v>
      </c>
      <c r="DR34" s="42">
        <v>619</v>
      </c>
      <c r="DS34" s="42">
        <v>686</v>
      </c>
      <c r="DT34" s="42">
        <v>612</v>
      </c>
      <c r="DU34" s="42">
        <v>718</v>
      </c>
      <c r="DV34" s="42">
        <v>676</v>
      </c>
      <c r="DW34" s="42">
        <v>696</v>
      </c>
      <c r="DX34" s="42">
        <v>755</v>
      </c>
      <c r="DY34" s="42">
        <v>708</v>
      </c>
      <c r="DZ34" s="42">
        <v>616</v>
      </c>
      <c r="EA34" s="42">
        <v>605</v>
      </c>
      <c r="EB34" s="42">
        <v>633</v>
      </c>
      <c r="EC34" s="42">
        <v>600</v>
      </c>
      <c r="ED34" s="42">
        <v>679</v>
      </c>
      <c r="EE34" s="42"/>
      <c r="EF34" s="42">
        <v>511</v>
      </c>
      <c r="EG34" s="55"/>
      <c r="EH34" s="42"/>
      <c r="EI34" s="42">
        <v>596</v>
      </c>
      <c r="EJ34" s="42">
        <v>574</v>
      </c>
      <c r="EK34" s="42"/>
      <c r="EL34" s="42"/>
      <c r="EM34" s="42">
        <v>671</v>
      </c>
      <c r="EN34" s="42">
        <v>693</v>
      </c>
      <c r="EO34" s="42">
        <v>761</v>
      </c>
      <c r="EP34" s="42">
        <v>786</v>
      </c>
      <c r="EQ34" s="42">
        <v>846</v>
      </c>
      <c r="ER34" s="42">
        <v>853</v>
      </c>
      <c r="ES34" s="42">
        <v>789</v>
      </c>
      <c r="ET34" s="42">
        <v>743</v>
      </c>
      <c r="EU34" s="42">
        <v>740</v>
      </c>
      <c r="EV34" s="42">
        <v>690</v>
      </c>
      <c r="EW34" s="42">
        <v>805</v>
      </c>
      <c r="EX34" s="42">
        <v>1019</v>
      </c>
      <c r="EY34" s="42">
        <v>1143</v>
      </c>
      <c r="EZ34" s="42">
        <v>1150</v>
      </c>
      <c r="FA34" s="42">
        <v>1224</v>
      </c>
      <c r="FB34" s="42">
        <v>1466</v>
      </c>
      <c r="FC34" s="42">
        <v>1587</v>
      </c>
      <c r="FD34" s="34">
        <v>1645</v>
      </c>
      <c r="FE34" s="34">
        <v>1847</v>
      </c>
      <c r="FF34" s="34"/>
      <c r="FG34" s="34">
        <v>2021</v>
      </c>
      <c r="FH34" s="24"/>
      <c r="FI34" s="24"/>
      <c r="FJ34" s="24"/>
      <c r="FK34" s="24"/>
      <c r="FL34" s="24"/>
    </row>
    <row r="35" spans="1:168">
      <c r="A35" s="47" t="s">
        <v>99</v>
      </c>
      <c r="B35" s="55"/>
      <c r="C35" s="42"/>
      <c r="D35" s="42">
        <v>1373</v>
      </c>
      <c r="E35" s="42">
        <v>1383</v>
      </c>
      <c r="F35" s="42"/>
      <c r="G35" s="42"/>
      <c r="H35" s="42">
        <v>1887</v>
      </c>
      <c r="I35" s="42">
        <v>2019</v>
      </c>
      <c r="J35" s="42">
        <v>2153</v>
      </c>
      <c r="K35" s="42">
        <v>2323</v>
      </c>
      <c r="L35" s="42">
        <v>2368</v>
      </c>
      <c r="M35" s="42">
        <v>2316</v>
      </c>
      <c r="N35" s="42">
        <v>2412</v>
      </c>
      <c r="O35" s="42">
        <v>2313</v>
      </c>
      <c r="P35" s="42">
        <v>2606</v>
      </c>
      <c r="Q35" s="42">
        <v>2591</v>
      </c>
      <c r="R35" s="42">
        <v>2686</v>
      </c>
      <c r="S35" s="42">
        <v>2441</v>
      </c>
      <c r="T35" s="42">
        <v>2543</v>
      </c>
      <c r="U35" s="42">
        <v>2417</v>
      </c>
      <c r="V35" s="42">
        <v>2407</v>
      </c>
      <c r="W35" s="42">
        <v>2470</v>
      </c>
      <c r="X35" s="42">
        <v>2654</v>
      </c>
      <c r="Y35" s="136">
        <v>2676</v>
      </c>
      <c r="Z35" s="136">
        <v>2802</v>
      </c>
      <c r="AA35" s="136"/>
      <c r="AB35" s="136">
        <v>2762</v>
      </c>
      <c r="AC35" s="55"/>
      <c r="AD35" s="42"/>
      <c r="AE35" s="42">
        <v>2143</v>
      </c>
      <c r="AF35" s="42">
        <v>2138</v>
      </c>
      <c r="AG35" s="42"/>
      <c r="AH35" s="42"/>
      <c r="AI35" s="42">
        <v>2996</v>
      </c>
      <c r="AJ35" s="42">
        <v>3244</v>
      </c>
      <c r="AK35" s="42">
        <v>3768</v>
      </c>
      <c r="AL35" s="42">
        <v>3797</v>
      </c>
      <c r="AM35" s="42">
        <v>4114</v>
      </c>
      <c r="AN35" s="42">
        <v>4277</v>
      </c>
      <c r="AO35" s="42">
        <v>4422</v>
      </c>
      <c r="AP35" s="42">
        <v>4100</v>
      </c>
      <c r="AQ35" s="42">
        <v>4666</v>
      </c>
      <c r="AR35" s="42">
        <v>4950</v>
      </c>
      <c r="AS35" s="42">
        <v>5295</v>
      </c>
      <c r="AT35" s="42">
        <v>5033</v>
      </c>
      <c r="AU35" s="42">
        <v>4951</v>
      </c>
      <c r="AV35" s="42">
        <v>4756</v>
      </c>
      <c r="AW35" s="42">
        <v>4791</v>
      </c>
      <c r="AX35" s="42">
        <v>4829</v>
      </c>
      <c r="AY35" s="42">
        <v>5265</v>
      </c>
      <c r="AZ35" s="42">
        <v>5215</v>
      </c>
      <c r="BA35" s="42">
        <v>5088</v>
      </c>
      <c r="BB35" s="42"/>
      <c r="BC35" s="42">
        <v>5055</v>
      </c>
      <c r="BD35" s="55"/>
      <c r="BE35" s="42"/>
      <c r="BF35" s="42">
        <v>2608</v>
      </c>
      <c r="BG35" s="42">
        <v>2374</v>
      </c>
      <c r="BH35" s="42"/>
      <c r="BI35" s="42"/>
      <c r="BJ35" s="42">
        <v>2261</v>
      </c>
      <c r="BK35" s="42">
        <v>2398</v>
      </c>
      <c r="BL35" s="42">
        <v>2671</v>
      </c>
      <c r="BM35" s="42">
        <v>2786</v>
      </c>
      <c r="BN35" s="42">
        <v>3017</v>
      </c>
      <c r="BO35" s="42">
        <v>3020</v>
      </c>
      <c r="BP35" s="42">
        <v>3148</v>
      </c>
      <c r="BQ35" s="42">
        <v>3171</v>
      </c>
      <c r="BR35" s="42">
        <v>3345</v>
      </c>
      <c r="BS35" s="42">
        <v>3454</v>
      </c>
      <c r="BT35" s="42">
        <v>3504</v>
      </c>
      <c r="BU35" s="42">
        <v>3557</v>
      </c>
      <c r="BV35" s="42">
        <v>3832</v>
      </c>
      <c r="BW35" s="42">
        <v>3787</v>
      </c>
      <c r="BX35" s="42">
        <v>3912</v>
      </c>
      <c r="BY35" s="42">
        <v>3984</v>
      </c>
      <c r="BZ35" s="42">
        <v>3912</v>
      </c>
      <c r="CA35" s="42">
        <v>4288</v>
      </c>
      <c r="CB35" s="42">
        <v>4460</v>
      </c>
      <c r="CC35" s="42"/>
      <c r="CD35" s="42">
        <v>5016</v>
      </c>
      <c r="CE35" s="55"/>
      <c r="CF35" s="42"/>
      <c r="CG35" s="42">
        <v>2052</v>
      </c>
      <c r="CH35" s="42">
        <v>2160</v>
      </c>
      <c r="CI35" s="42"/>
      <c r="CJ35" s="42"/>
      <c r="CK35" s="42">
        <v>1972</v>
      </c>
      <c r="CL35" s="42">
        <v>2077</v>
      </c>
      <c r="CM35" s="42">
        <v>2083</v>
      </c>
      <c r="CN35" s="42">
        <v>2091</v>
      </c>
      <c r="CO35" s="42">
        <v>2354</v>
      </c>
      <c r="CP35" s="42">
        <v>2429</v>
      </c>
      <c r="CQ35" s="42">
        <v>2785</v>
      </c>
      <c r="CR35" s="42">
        <v>2953</v>
      </c>
      <c r="CS35" s="42">
        <v>3603</v>
      </c>
      <c r="CT35" s="42">
        <v>4053</v>
      </c>
      <c r="CU35" s="42">
        <v>4020</v>
      </c>
      <c r="CV35" s="42">
        <v>3960</v>
      </c>
      <c r="CW35" s="42">
        <v>4093</v>
      </c>
      <c r="CX35" s="42">
        <v>4136</v>
      </c>
      <c r="CY35" s="42">
        <v>4275</v>
      </c>
      <c r="CZ35" s="42">
        <v>4486</v>
      </c>
      <c r="DA35" s="42">
        <v>4094</v>
      </c>
      <c r="DB35" s="42">
        <v>4020</v>
      </c>
      <c r="DC35" s="42">
        <v>3863</v>
      </c>
      <c r="DD35" s="42"/>
      <c r="DE35" s="42">
        <v>3857</v>
      </c>
      <c r="DF35" s="55"/>
      <c r="DG35" s="42"/>
      <c r="DH35" s="42">
        <v>1676</v>
      </c>
      <c r="DI35" s="42">
        <v>1542</v>
      </c>
      <c r="DJ35" s="42"/>
      <c r="DK35" s="42"/>
      <c r="DL35" s="42">
        <v>1592</v>
      </c>
      <c r="DM35" s="42">
        <v>1698</v>
      </c>
      <c r="DN35" s="42">
        <v>1886</v>
      </c>
      <c r="DO35" s="42">
        <v>1964</v>
      </c>
      <c r="DP35" s="42">
        <v>1955</v>
      </c>
      <c r="DQ35" s="42">
        <v>1946</v>
      </c>
      <c r="DR35" s="42">
        <v>1942</v>
      </c>
      <c r="DS35" s="42">
        <v>1875</v>
      </c>
      <c r="DT35" s="42">
        <v>1877</v>
      </c>
      <c r="DU35" s="42">
        <v>1977</v>
      </c>
      <c r="DV35" s="42">
        <v>2135</v>
      </c>
      <c r="DW35" s="42">
        <v>2119</v>
      </c>
      <c r="DX35" s="42">
        <v>2337</v>
      </c>
      <c r="DY35" s="42">
        <v>2292</v>
      </c>
      <c r="DZ35" s="42">
        <v>2381</v>
      </c>
      <c r="EA35" s="42">
        <v>2294</v>
      </c>
      <c r="EB35" s="42">
        <v>2088</v>
      </c>
      <c r="EC35" s="42">
        <v>2002</v>
      </c>
      <c r="ED35" s="42">
        <v>2072</v>
      </c>
      <c r="EE35" s="42"/>
      <c r="EF35" s="42">
        <v>1921</v>
      </c>
      <c r="EG35" s="55"/>
      <c r="EH35" s="42"/>
      <c r="EI35" s="42">
        <v>417</v>
      </c>
      <c r="EJ35" s="42">
        <v>443</v>
      </c>
      <c r="EK35" s="42"/>
      <c r="EL35" s="42"/>
      <c r="EM35" s="42">
        <v>473</v>
      </c>
      <c r="EN35" s="42">
        <v>546</v>
      </c>
      <c r="EO35" s="42">
        <v>671</v>
      </c>
      <c r="EP35" s="42">
        <v>664</v>
      </c>
      <c r="EQ35" s="42">
        <v>785</v>
      </c>
      <c r="ER35" s="42">
        <v>768</v>
      </c>
      <c r="ES35" s="42">
        <v>830</v>
      </c>
      <c r="ET35" s="42">
        <v>942</v>
      </c>
      <c r="EU35" s="42">
        <v>941</v>
      </c>
      <c r="EV35" s="42">
        <v>966</v>
      </c>
      <c r="EW35" s="42">
        <v>1083</v>
      </c>
      <c r="EX35" s="42">
        <v>1157</v>
      </c>
      <c r="EY35" s="42">
        <v>1402</v>
      </c>
      <c r="EZ35" s="42">
        <v>1514</v>
      </c>
      <c r="FA35" s="42">
        <v>1711</v>
      </c>
      <c r="FB35" s="42">
        <v>1771</v>
      </c>
      <c r="FC35" s="42">
        <v>1905</v>
      </c>
      <c r="FD35" s="34">
        <v>2216</v>
      </c>
      <c r="FE35" s="34">
        <v>2710</v>
      </c>
      <c r="FF35" s="34"/>
      <c r="FG35" s="34">
        <v>2875</v>
      </c>
      <c r="FH35" s="24"/>
      <c r="FI35" s="24"/>
      <c r="FJ35" s="24"/>
      <c r="FK35" s="24"/>
      <c r="FL35" s="24"/>
    </row>
    <row r="36" spans="1:168">
      <c r="A36" s="47" t="s">
        <v>101</v>
      </c>
      <c r="B36" s="55"/>
      <c r="C36" s="42"/>
      <c r="D36" s="42">
        <v>3066</v>
      </c>
      <c r="E36" s="42">
        <v>3053</v>
      </c>
      <c r="F36" s="42"/>
      <c r="G36" s="42"/>
      <c r="H36" s="42">
        <v>3824</v>
      </c>
      <c r="I36" s="42">
        <v>4062</v>
      </c>
      <c r="J36" s="42">
        <v>4003</v>
      </c>
      <c r="K36" s="42">
        <v>4475</v>
      </c>
      <c r="L36" s="42">
        <v>4445</v>
      </c>
      <c r="M36" s="42">
        <v>4580</v>
      </c>
      <c r="N36" s="42">
        <v>4657</v>
      </c>
      <c r="O36" s="42">
        <v>5136</v>
      </c>
      <c r="P36" s="42">
        <v>5490</v>
      </c>
      <c r="Q36" s="42">
        <v>5059</v>
      </c>
      <c r="R36" s="42">
        <v>5290</v>
      </c>
      <c r="S36" s="42">
        <v>5140</v>
      </c>
      <c r="T36" s="42">
        <v>4923</v>
      </c>
      <c r="U36" s="42">
        <v>5029</v>
      </c>
      <c r="V36" s="42">
        <v>5184</v>
      </c>
      <c r="W36" s="42">
        <v>5326</v>
      </c>
      <c r="X36" s="42">
        <v>5542</v>
      </c>
      <c r="Y36" s="136">
        <v>5511</v>
      </c>
      <c r="Z36" s="136">
        <v>5315</v>
      </c>
      <c r="AA36" s="136"/>
      <c r="AB36" s="136">
        <v>4488</v>
      </c>
      <c r="AC36" s="55"/>
      <c r="AD36" s="42"/>
      <c r="AE36" s="42">
        <v>3292</v>
      </c>
      <c r="AF36" s="42">
        <v>3544</v>
      </c>
      <c r="AG36" s="42"/>
      <c r="AH36" s="42"/>
      <c r="AI36" s="42">
        <v>4598</v>
      </c>
      <c r="AJ36" s="42">
        <v>4921</v>
      </c>
      <c r="AK36" s="42">
        <v>5275</v>
      </c>
      <c r="AL36" s="42">
        <v>5242</v>
      </c>
      <c r="AM36" s="42">
        <v>5613</v>
      </c>
      <c r="AN36" s="42">
        <v>5654</v>
      </c>
      <c r="AO36" s="42">
        <v>5773</v>
      </c>
      <c r="AP36" s="42">
        <v>5602</v>
      </c>
      <c r="AQ36" s="42">
        <v>6378</v>
      </c>
      <c r="AR36" s="42">
        <v>6404</v>
      </c>
      <c r="AS36" s="42">
        <v>7222</v>
      </c>
      <c r="AT36" s="42">
        <v>7287</v>
      </c>
      <c r="AU36" s="42">
        <v>7576</v>
      </c>
      <c r="AV36" s="42">
        <v>7302</v>
      </c>
      <c r="AW36" s="42">
        <v>7231</v>
      </c>
      <c r="AX36" s="42">
        <v>7535</v>
      </c>
      <c r="AY36" s="42">
        <v>7865</v>
      </c>
      <c r="AZ36" s="42">
        <v>8173</v>
      </c>
      <c r="BA36" s="42">
        <v>8348</v>
      </c>
      <c r="BB36" s="42"/>
      <c r="BC36" s="42">
        <v>7647</v>
      </c>
      <c r="BD36" s="55"/>
      <c r="BE36" s="42"/>
      <c r="BF36" s="42">
        <v>3540</v>
      </c>
      <c r="BG36" s="42">
        <v>3440</v>
      </c>
      <c r="BH36" s="42"/>
      <c r="BI36" s="42"/>
      <c r="BJ36" s="42">
        <v>3395</v>
      </c>
      <c r="BK36" s="42">
        <v>3662</v>
      </c>
      <c r="BL36" s="42">
        <v>3833</v>
      </c>
      <c r="BM36" s="42">
        <v>3981</v>
      </c>
      <c r="BN36" s="42">
        <v>4094</v>
      </c>
      <c r="BO36" s="42">
        <v>4452</v>
      </c>
      <c r="BP36" s="42">
        <v>4499</v>
      </c>
      <c r="BQ36" s="42">
        <v>4397</v>
      </c>
      <c r="BR36" s="42">
        <v>4804</v>
      </c>
      <c r="BS36" s="42">
        <v>4822</v>
      </c>
      <c r="BT36" s="42">
        <v>5040</v>
      </c>
      <c r="BU36" s="42">
        <v>5039</v>
      </c>
      <c r="BV36" s="42">
        <v>5173</v>
      </c>
      <c r="BW36" s="42">
        <v>5151</v>
      </c>
      <c r="BX36" s="42">
        <v>5378</v>
      </c>
      <c r="BY36" s="42">
        <v>5638</v>
      </c>
      <c r="BZ36" s="42">
        <v>5888</v>
      </c>
      <c r="CA36" s="42">
        <v>6438</v>
      </c>
      <c r="CB36" s="42">
        <v>7133</v>
      </c>
      <c r="CC36" s="42"/>
      <c r="CD36" s="42">
        <v>8281</v>
      </c>
      <c r="CE36" s="55"/>
      <c r="CF36" s="42"/>
      <c r="CG36" s="42">
        <v>3875</v>
      </c>
      <c r="CH36" s="42">
        <v>3607</v>
      </c>
      <c r="CI36" s="42"/>
      <c r="CJ36" s="42"/>
      <c r="CK36" s="42">
        <v>3927</v>
      </c>
      <c r="CL36" s="42">
        <v>3909</v>
      </c>
      <c r="CM36" s="42">
        <v>3737</v>
      </c>
      <c r="CN36" s="42">
        <v>3782</v>
      </c>
      <c r="CO36" s="42">
        <v>3767</v>
      </c>
      <c r="CP36" s="42">
        <v>3723</v>
      </c>
      <c r="CQ36" s="42">
        <v>3970</v>
      </c>
      <c r="CR36" s="42">
        <v>4330</v>
      </c>
      <c r="CS36" s="42">
        <v>4620</v>
      </c>
      <c r="CT36" s="42">
        <v>4705</v>
      </c>
      <c r="CU36" s="42">
        <v>5094</v>
      </c>
      <c r="CV36" s="42">
        <v>5153</v>
      </c>
      <c r="CW36" s="42">
        <v>5182</v>
      </c>
      <c r="CX36" s="42">
        <v>5443</v>
      </c>
      <c r="CY36" s="42">
        <v>5548</v>
      </c>
      <c r="CZ36" s="42">
        <v>5370</v>
      </c>
      <c r="DA36" s="42">
        <v>5431</v>
      </c>
      <c r="DB36" s="42">
        <v>5257</v>
      </c>
      <c r="DC36" s="42">
        <v>5102</v>
      </c>
      <c r="DD36" s="42"/>
      <c r="DE36" s="42">
        <v>5531</v>
      </c>
      <c r="DF36" s="55"/>
      <c r="DG36" s="42"/>
      <c r="DH36" s="42">
        <v>1478</v>
      </c>
      <c r="DI36" s="42">
        <v>1456</v>
      </c>
      <c r="DJ36" s="42"/>
      <c r="DK36" s="42"/>
      <c r="DL36" s="42">
        <v>1501</v>
      </c>
      <c r="DM36" s="42">
        <v>1565</v>
      </c>
      <c r="DN36" s="42">
        <v>1519</v>
      </c>
      <c r="DO36" s="42">
        <v>1584</v>
      </c>
      <c r="DP36" s="42">
        <v>1671</v>
      </c>
      <c r="DQ36" s="42">
        <v>1547</v>
      </c>
      <c r="DR36" s="42">
        <v>1628</v>
      </c>
      <c r="DS36" s="42">
        <v>1742</v>
      </c>
      <c r="DT36" s="42">
        <v>1469</v>
      </c>
      <c r="DU36" s="42">
        <v>1946</v>
      </c>
      <c r="DV36" s="42">
        <v>1613</v>
      </c>
      <c r="DW36" s="42">
        <v>1504</v>
      </c>
      <c r="DX36" s="42">
        <v>1502</v>
      </c>
      <c r="DY36" s="42">
        <v>1450</v>
      </c>
      <c r="DZ36" s="42">
        <v>1417</v>
      </c>
      <c r="EA36" s="42">
        <v>1413</v>
      </c>
      <c r="EB36" s="42">
        <v>1391</v>
      </c>
      <c r="EC36" s="42">
        <v>1393</v>
      </c>
      <c r="ED36" s="42">
        <v>1411</v>
      </c>
      <c r="EE36" s="42"/>
      <c r="EF36" s="42">
        <v>1434</v>
      </c>
      <c r="EG36" s="55"/>
      <c r="EH36" s="42"/>
      <c r="EI36" s="42">
        <v>1120</v>
      </c>
      <c r="EJ36" s="42">
        <v>1056</v>
      </c>
      <c r="EK36" s="42"/>
      <c r="EL36" s="42"/>
      <c r="EM36" s="42">
        <v>979</v>
      </c>
      <c r="EN36" s="42">
        <v>1104</v>
      </c>
      <c r="EO36" s="42">
        <v>1327</v>
      </c>
      <c r="EP36" s="42">
        <v>1290</v>
      </c>
      <c r="EQ36" s="42">
        <v>1426</v>
      </c>
      <c r="ER36" s="42">
        <v>1362</v>
      </c>
      <c r="ES36" s="42">
        <v>1245</v>
      </c>
      <c r="ET36" s="42">
        <v>1170</v>
      </c>
      <c r="EU36" s="42">
        <v>1168</v>
      </c>
      <c r="EV36" s="42">
        <v>1226</v>
      </c>
      <c r="EW36" s="42">
        <v>1305</v>
      </c>
      <c r="EX36" s="42">
        <v>1393</v>
      </c>
      <c r="EY36" s="42">
        <v>1540</v>
      </c>
      <c r="EZ36" s="42">
        <v>1621</v>
      </c>
      <c r="FA36" s="42">
        <v>1794</v>
      </c>
      <c r="FB36" s="42">
        <v>1755</v>
      </c>
      <c r="FC36" s="42">
        <v>1951</v>
      </c>
      <c r="FD36" s="34">
        <v>2072</v>
      </c>
      <c r="FE36" s="34">
        <v>2141</v>
      </c>
      <c r="FF36" s="34"/>
      <c r="FG36" s="34">
        <v>2472</v>
      </c>
      <c r="FH36" s="24"/>
      <c r="FI36" s="24"/>
      <c r="FJ36" s="24"/>
      <c r="FK36" s="24"/>
      <c r="FL36" s="24"/>
    </row>
    <row r="37" spans="1:168">
      <c r="A37" s="48" t="s">
        <v>103</v>
      </c>
      <c r="B37" s="56"/>
      <c r="C37" s="44"/>
      <c r="D37" s="44">
        <v>61</v>
      </c>
      <c r="E37" s="44">
        <v>62</v>
      </c>
      <c r="F37" s="44"/>
      <c r="G37" s="44"/>
      <c r="H37" s="44">
        <v>93</v>
      </c>
      <c r="I37" s="44">
        <v>77</v>
      </c>
      <c r="J37" s="44">
        <v>76</v>
      </c>
      <c r="K37" s="44">
        <v>92</v>
      </c>
      <c r="L37" s="44">
        <v>109</v>
      </c>
      <c r="M37" s="44">
        <v>79</v>
      </c>
      <c r="N37" s="44">
        <v>85</v>
      </c>
      <c r="O37" s="44">
        <v>83</v>
      </c>
      <c r="P37" s="44">
        <v>113</v>
      </c>
      <c r="Q37" s="44">
        <v>102</v>
      </c>
      <c r="R37" s="44">
        <v>113</v>
      </c>
      <c r="S37" s="44">
        <v>116</v>
      </c>
      <c r="T37" s="44">
        <v>89</v>
      </c>
      <c r="U37" s="44">
        <v>135</v>
      </c>
      <c r="V37" s="44">
        <v>115</v>
      </c>
      <c r="W37" s="44">
        <v>110</v>
      </c>
      <c r="X37" s="44">
        <v>123</v>
      </c>
      <c r="Y37" s="137">
        <v>163</v>
      </c>
      <c r="Z37" s="137">
        <v>156</v>
      </c>
      <c r="AA37" s="137"/>
      <c r="AB37" s="137">
        <v>138</v>
      </c>
      <c r="AC37" s="56"/>
      <c r="AD37" s="44"/>
      <c r="AE37" s="44">
        <v>171</v>
      </c>
      <c r="AF37" s="44">
        <v>176</v>
      </c>
      <c r="AG37" s="44"/>
      <c r="AH37" s="44"/>
      <c r="AI37" s="44">
        <v>345</v>
      </c>
      <c r="AJ37" s="44">
        <v>390</v>
      </c>
      <c r="AK37" s="44">
        <v>371</v>
      </c>
      <c r="AL37" s="44">
        <v>399</v>
      </c>
      <c r="AM37" s="44">
        <v>402</v>
      </c>
      <c r="AN37" s="44">
        <v>374</v>
      </c>
      <c r="AO37" s="44">
        <v>424</v>
      </c>
      <c r="AP37" s="44">
        <v>392</v>
      </c>
      <c r="AQ37" s="44">
        <v>347</v>
      </c>
      <c r="AR37" s="44">
        <v>366</v>
      </c>
      <c r="AS37" s="44">
        <v>348</v>
      </c>
      <c r="AT37" s="44">
        <v>383</v>
      </c>
      <c r="AU37" s="44">
        <v>397</v>
      </c>
      <c r="AV37" s="44">
        <v>416</v>
      </c>
      <c r="AW37" s="44">
        <v>406</v>
      </c>
      <c r="AX37" s="44">
        <v>411</v>
      </c>
      <c r="AY37" s="44">
        <v>393</v>
      </c>
      <c r="AZ37" s="44">
        <v>471</v>
      </c>
      <c r="BA37" s="44">
        <v>397</v>
      </c>
      <c r="BB37" s="44"/>
      <c r="BC37" s="44">
        <v>419</v>
      </c>
      <c r="BD37" s="56"/>
      <c r="BE37" s="44"/>
      <c r="BF37" s="44">
        <v>481</v>
      </c>
      <c r="BG37" s="44">
        <v>448</v>
      </c>
      <c r="BH37" s="44"/>
      <c r="BI37" s="44"/>
      <c r="BJ37" s="44">
        <v>415</v>
      </c>
      <c r="BK37" s="44">
        <v>413</v>
      </c>
      <c r="BL37" s="44">
        <v>433</v>
      </c>
      <c r="BM37" s="44">
        <v>449</v>
      </c>
      <c r="BN37" s="44">
        <v>434</v>
      </c>
      <c r="BO37" s="44">
        <v>506</v>
      </c>
      <c r="BP37" s="44">
        <v>469</v>
      </c>
      <c r="BQ37" s="44">
        <v>506</v>
      </c>
      <c r="BR37" s="44">
        <v>438</v>
      </c>
      <c r="BS37" s="44">
        <v>433</v>
      </c>
      <c r="BT37" s="44">
        <v>410</v>
      </c>
      <c r="BU37" s="44">
        <v>458</v>
      </c>
      <c r="BV37" s="44">
        <v>426</v>
      </c>
      <c r="BW37" s="44">
        <v>469</v>
      </c>
      <c r="BX37" s="44">
        <v>445</v>
      </c>
      <c r="BY37" s="44">
        <v>453</v>
      </c>
      <c r="BZ37" s="44">
        <v>494</v>
      </c>
      <c r="CA37" s="44">
        <v>515</v>
      </c>
      <c r="CB37" s="44">
        <v>563</v>
      </c>
      <c r="CC37" s="44"/>
      <c r="CD37" s="44">
        <v>568</v>
      </c>
      <c r="CE37" s="56"/>
      <c r="CF37" s="44"/>
      <c r="CG37" s="44">
        <v>321</v>
      </c>
      <c r="CH37" s="44">
        <v>314</v>
      </c>
      <c r="CI37" s="44"/>
      <c r="CJ37" s="44"/>
      <c r="CK37" s="44">
        <v>256</v>
      </c>
      <c r="CL37" s="44">
        <v>247</v>
      </c>
      <c r="CM37" s="44">
        <v>229</v>
      </c>
      <c r="CN37" s="44">
        <v>205</v>
      </c>
      <c r="CO37" s="44">
        <v>205</v>
      </c>
      <c r="CP37" s="44">
        <v>199</v>
      </c>
      <c r="CQ37" s="44">
        <v>195</v>
      </c>
      <c r="CR37" s="44">
        <v>255</v>
      </c>
      <c r="CS37" s="44">
        <v>297</v>
      </c>
      <c r="CT37" s="44">
        <v>259</v>
      </c>
      <c r="CU37" s="44">
        <v>285</v>
      </c>
      <c r="CV37" s="44">
        <v>304</v>
      </c>
      <c r="CW37" s="44">
        <v>267</v>
      </c>
      <c r="CX37" s="44">
        <v>252</v>
      </c>
      <c r="CY37" s="44">
        <v>261</v>
      </c>
      <c r="CZ37" s="44">
        <v>220</v>
      </c>
      <c r="DA37" s="44">
        <v>245</v>
      </c>
      <c r="DB37" s="44">
        <v>249</v>
      </c>
      <c r="DC37" s="44">
        <v>233</v>
      </c>
      <c r="DD37" s="44"/>
      <c r="DE37" s="44">
        <v>267</v>
      </c>
      <c r="DF37" s="56"/>
      <c r="DG37" s="44"/>
      <c r="DH37" s="44">
        <v>436</v>
      </c>
      <c r="DI37" s="44">
        <v>471</v>
      </c>
      <c r="DJ37" s="44"/>
      <c r="DK37" s="44"/>
      <c r="DL37" s="44">
        <v>463</v>
      </c>
      <c r="DM37" s="44">
        <v>528</v>
      </c>
      <c r="DN37" s="44">
        <v>489</v>
      </c>
      <c r="DO37" s="44">
        <v>408</v>
      </c>
      <c r="DP37" s="44">
        <v>238</v>
      </c>
      <c r="DQ37" s="44">
        <v>244</v>
      </c>
      <c r="DR37" s="44">
        <v>265</v>
      </c>
      <c r="DS37" s="44">
        <v>318</v>
      </c>
      <c r="DT37" s="44">
        <v>274</v>
      </c>
      <c r="DU37" s="44">
        <v>287</v>
      </c>
      <c r="DV37" s="44">
        <v>292</v>
      </c>
      <c r="DW37" s="44">
        <v>286</v>
      </c>
      <c r="DX37" s="44">
        <v>251</v>
      </c>
      <c r="DY37" s="44">
        <v>250</v>
      </c>
      <c r="DZ37" s="44">
        <v>252</v>
      </c>
      <c r="EA37" s="44">
        <v>256</v>
      </c>
      <c r="EB37" s="44">
        <v>235</v>
      </c>
      <c r="EC37" s="44">
        <v>278</v>
      </c>
      <c r="ED37" s="44">
        <v>264</v>
      </c>
      <c r="EE37" s="44"/>
      <c r="EF37" s="44">
        <v>206</v>
      </c>
      <c r="EG37" s="56"/>
      <c r="EH37" s="44"/>
      <c r="EI37" s="44">
        <v>98</v>
      </c>
      <c r="EJ37" s="44">
        <v>97</v>
      </c>
      <c r="EK37" s="44"/>
      <c r="EL37" s="44"/>
      <c r="EM37" s="44">
        <v>140</v>
      </c>
      <c r="EN37" s="44">
        <v>127</v>
      </c>
      <c r="EO37" s="44">
        <v>134</v>
      </c>
      <c r="EP37" s="44">
        <v>139</v>
      </c>
      <c r="EQ37" s="44">
        <v>155</v>
      </c>
      <c r="ER37" s="44">
        <v>147</v>
      </c>
      <c r="ES37" s="44">
        <v>148</v>
      </c>
      <c r="ET37" s="44">
        <v>119</v>
      </c>
      <c r="EU37" s="44">
        <v>119</v>
      </c>
      <c r="EV37" s="44">
        <v>95</v>
      </c>
      <c r="EW37" s="44">
        <v>120</v>
      </c>
      <c r="EX37" s="44">
        <v>125</v>
      </c>
      <c r="EY37" s="44">
        <v>140</v>
      </c>
      <c r="EZ37" s="44">
        <v>125</v>
      </c>
      <c r="FA37" s="44">
        <v>152</v>
      </c>
      <c r="FB37" s="44">
        <v>177</v>
      </c>
      <c r="FC37" s="44">
        <v>191</v>
      </c>
      <c r="FD37" s="34">
        <v>212</v>
      </c>
      <c r="FE37" s="34">
        <v>262</v>
      </c>
      <c r="FF37" s="34"/>
      <c r="FG37" s="34">
        <v>249</v>
      </c>
      <c r="FH37" s="24"/>
      <c r="FI37" s="24"/>
      <c r="FJ37" s="24"/>
      <c r="FK37" s="24"/>
      <c r="FL37" s="24"/>
    </row>
    <row r="38" spans="1:168">
      <c r="A38" s="45" t="s">
        <v>140</v>
      </c>
      <c r="B38" s="53"/>
      <c r="C38" s="39"/>
      <c r="D38" s="39">
        <f t="shared" ref="D38:E38" si="146">SUM(D40:D51)</f>
        <v>27582</v>
      </c>
      <c r="E38" s="39">
        <f t="shared" si="146"/>
        <v>28424</v>
      </c>
      <c r="F38" s="39"/>
      <c r="G38" s="39"/>
      <c r="H38" s="39">
        <f t="shared" ref="H38:V38" si="147">SUM(H40:H51)</f>
        <v>39762</v>
      </c>
      <c r="I38" s="39">
        <f t="shared" si="147"/>
        <v>39984</v>
      </c>
      <c r="J38" s="39">
        <f t="shared" si="147"/>
        <v>39491</v>
      </c>
      <c r="K38" s="39">
        <f t="shared" si="147"/>
        <v>38632</v>
      </c>
      <c r="L38" s="39">
        <f t="shared" si="147"/>
        <v>38092</v>
      </c>
      <c r="M38" s="39">
        <f t="shared" si="147"/>
        <v>38115</v>
      </c>
      <c r="N38" s="39">
        <f t="shared" si="147"/>
        <v>38551</v>
      </c>
      <c r="O38" s="39">
        <f t="shared" si="147"/>
        <v>40948</v>
      </c>
      <c r="P38" s="39">
        <f t="shared" si="147"/>
        <v>46091</v>
      </c>
      <c r="Q38" s="39">
        <f t="shared" si="147"/>
        <v>48283</v>
      </c>
      <c r="R38" s="39">
        <f t="shared" si="147"/>
        <v>48559</v>
      </c>
      <c r="S38" s="39">
        <f t="shared" si="147"/>
        <v>51159</v>
      </c>
      <c r="T38" s="39">
        <f t="shared" si="147"/>
        <v>51693</v>
      </c>
      <c r="U38" s="39">
        <f t="shared" si="147"/>
        <v>52137</v>
      </c>
      <c r="V38" s="39">
        <f t="shared" si="147"/>
        <v>53020</v>
      </c>
      <c r="W38" s="39">
        <f t="shared" ref="W38:X38" si="148">SUM(W40:W51)</f>
        <v>52960</v>
      </c>
      <c r="X38" s="39">
        <f t="shared" si="148"/>
        <v>51786</v>
      </c>
      <c r="Y38" s="39">
        <f t="shared" ref="Y38:Z38" si="149">SUM(Y40:Y51)</f>
        <v>52833</v>
      </c>
      <c r="Z38" s="39">
        <f t="shared" si="149"/>
        <v>52168</v>
      </c>
      <c r="AA38" s="39">
        <f t="shared" ref="AA38:AB38" si="150">SUM(AA40:AA51)</f>
        <v>0</v>
      </c>
      <c r="AB38" s="39">
        <f t="shared" si="150"/>
        <v>48010</v>
      </c>
      <c r="AC38" s="53"/>
      <c r="AD38" s="39"/>
      <c r="AE38" s="39">
        <f t="shared" ref="AE38:AF38" si="151">SUM(AE40:AE51)</f>
        <v>44244</v>
      </c>
      <c r="AF38" s="39">
        <f t="shared" si="151"/>
        <v>45572</v>
      </c>
      <c r="AG38" s="39"/>
      <c r="AH38" s="39"/>
      <c r="AI38" s="39">
        <f t="shared" ref="AI38:AW38" si="152">SUM(AI40:AI51)</f>
        <v>61273</v>
      </c>
      <c r="AJ38" s="39">
        <f t="shared" si="152"/>
        <v>62114</v>
      </c>
      <c r="AK38" s="39">
        <f t="shared" si="152"/>
        <v>61991</v>
      </c>
      <c r="AL38" s="39">
        <f t="shared" si="152"/>
        <v>62400</v>
      </c>
      <c r="AM38" s="39">
        <f t="shared" si="152"/>
        <v>61334</v>
      </c>
      <c r="AN38" s="39">
        <f t="shared" si="152"/>
        <v>61611</v>
      </c>
      <c r="AO38" s="39">
        <f t="shared" si="152"/>
        <v>61169</v>
      </c>
      <c r="AP38" s="39">
        <f t="shared" si="152"/>
        <v>59959</v>
      </c>
      <c r="AQ38" s="39">
        <f t="shared" si="152"/>
        <v>64002</v>
      </c>
      <c r="AR38" s="39">
        <f t="shared" si="152"/>
        <v>65756</v>
      </c>
      <c r="AS38" s="39">
        <f t="shared" si="152"/>
        <v>69505</v>
      </c>
      <c r="AT38" s="39">
        <f t="shared" si="152"/>
        <v>71768</v>
      </c>
      <c r="AU38" s="39">
        <f t="shared" si="152"/>
        <v>75575</v>
      </c>
      <c r="AV38" s="39">
        <f t="shared" si="152"/>
        <v>76873</v>
      </c>
      <c r="AW38" s="39">
        <f t="shared" si="152"/>
        <v>78215</v>
      </c>
      <c r="AX38" s="39">
        <f t="shared" ref="AX38:AY38" si="153">SUM(AX40:AX51)</f>
        <v>80623</v>
      </c>
      <c r="AY38" s="39">
        <f t="shared" si="153"/>
        <v>84105</v>
      </c>
      <c r="AZ38" s="39">
        <f t="shared" ref="AZ38:BA38" si="154">SUM(AZ40:AZ51)</f>
        <v>88029</v>
      </c>
      <c r="BA38" s="39">
        <f t="shared" si="154"/>
        <v>88339</v>
      </c>
      <c r="BB38" s="39">
        <f t="shared" ref="BB38:BC38" si="155">SUM(BB40:BB51)</f>
        <v>0</v>
      </c>
      <c r="BC38" s="39">
        <f t="shared" si="155"/>
        <v>82296</v>
      </c>
      <c r="BD38" s="53"/>
      <c r="BE38" s="39"/>
      <c r="BF38" s="39">
        <f t="shared" ref="BF38:BG38" si="156">SUM(BF40:BF51)</f>
        <v>63955</v>
      </c>
      <c r="BG38" s="39">
        <f t="shared" si="156"/>
        <v>60117</v>
      </c>
      <c r="BH38" s="39"/>
      <c r="BI38" s="39"/>
      <c r="BJ38" s="39">
        <f t="shared" ref="BJ38:BX38" si="157">SUM(BJ40:BJ51)</f>
        <v>54392</v>
      </c>
      <c r="BK38" s="39">
        <f t="shared" si="157"/>
        <v>56330</v>
      </c>
      <c r="BL38" s="39">
        <f t="shared" si="157"/>
        <v>57530</v>
      </c>
      <c r="BM38" s="39">
        <f t="shared" si="157"/>
        <v>58298</v>
      </c>
      <c r="BN38" s="39">
        <f t="shared" si="157"/>
        <v>59037</v>
      </c>
      <c r="BO38" s="39">
        <f t="shared" si="157"/>
        <v>59760</v>
      </c>
      <c r="BP38" s="39">
        <f t="shared" si="157"/>
        <v>60238</v>
      </c>
      <c r="BQ38" s="39">
        <f t="shared" si="157"/>
        <v>61435</v>
      </c>
      <c r="BR38" s="39">
        <f t="shared" si="157"/>
        <v>66993</v>
      </c>
      <c r="BS38" s="39">
        <f t="shared" si="157"/>
        <v>67262</v>
      </c>
      <c r="BT38" s="39">
        <f t="shared" si="157"/>
        <v>66639</v>
      </c>
      <c r="BU38" s="39">
        <f t="shared" si="157"/>
        <v>66325</v>
      </c>
      <c r="BV38" s="39">
        <f t="shared" si="157"/>
        <v>67552</v>
      </c>
      <c r="BW38" s="39">
        <f t="shared" si="157"/>
        <v>67037</v>
      </c>
      <c r="BX38" s="39">
        <f t="shared" si="157"/>
        <v>67749</v>
      </c>
      <c r="BY38" s="39">
        <f t="shared" ref="BY38:BZ38" si="158">SUM(BY40:BY51)</f>
        <v>71663</v>
      </c>
      <c r="BZ38" s="39">
        <f t="shared" si="158"/>
        <v>74214</v>
      </c>
      <c r="CA38" s="39">
        <f t="shared" ref="CA38:CB38" si="159">SUM(CA40:CA51)</f>
        <v>78920</v>
      </c>
      <c r="CB38" s="39">
        <f t="shared" si="159"/>
        <v>81561</v>
      </c>
      <c r="CC38" s="39">
        <f t="shared" ref="CC38:CD38" si="160">SUM(CC40:CC51)</f>
        <v>0</v>
      </c>
      <c r="CD38" s="39">
        <f t="shared" si="160"/>
        <v>88316</v>
      </c>
      <c r="CE38" s="53"/>
      <c r="CF38" s="39"/>
      <c r="CG38" s="39">
        <f t="shared" ref="CG38:CH38" si="161">SUM(CG40:CG51)</f>
        <v>65589</v>
      </c>
      <c r="CH38" s="39">
        <f t="shared" si="161"/>
        <v>66417</v>
      </c>
      <c r="CI38" s="39"/>
      <c r="CJ38" s="39"/>
      <c r="CK38" s="39">
        <f t="shared" ref="CK38:CY38" si="162">SUM(CK40:CK51)</f>
        <v>72263</v>
      </c>
      <c r="CL38" s="39">
        <f t="shared" si="162"/>
        <v>71357</v>
      </c>
      <c r="CM38" s="39">
        <f t="shared" si="162"/>
        <v>68351</v>
      </c>
      <c r="CN38" s="39">
        <f t="shared" si="162"/>
        <v>64775</v>
      </c>
      <c r="CO38" s="39">
        <f t="shared" si="162"/>
        <v>62708</v>
      </c>
      <c r="CP38" s="39">
        <f t="shared" si="162"/>
        <v>63023</v>
      </c>
      <c r="CQ38" s="39">
        <f t="shared" si="162"/>
        <v>64118</v>
      </c>
      <c r="CR38" s="39">
        <f t="shared" si="162"/>
        <v>69728</v>
      </c>
      <c r="CS38" s="39">
        <f t="shared" si="162"/>
        <v>78354</v>
      </c>
      <c r="CT38" s="39">
        <f t="shared" si="162"/>
        <v>80126</v>
      </c>
      <c r="CU38" s="39">
        <f t="shared" si="162"/>
        <v>80334</v>
      </c>
      <c r="CV38" s="39">
        <f t="shared" si="162"/>
        <v>81686</v>
      </c>
      <c r="CW38" s="39">
        <f t="shared" si="162"/>
        <v>86765</v>
      </c>
      <c r="CX38" s="39">
        <f t="shared" si="162"/>
        <v>87152</v>
      </c>
      <c r="CY38" s="39">
        <f t="shared" si="162"/>
        <v>91435</v>
      </c>
      <c r="CZ38" s="39">
        <f t="shared" ref="CZ38:DA38" si="163">SUM(CZ40:CZ51)</f>
        <v>94373</v>
      </c>
      <c r="DA38" s="39">
        <f t="shared" si="163"/>
        <v>94015</v>
      </c>
      <c r="DB38" s="39">
        <f t="shared" ref="DB38:DC38" si="164">SUM(DB40:DB51)</f>
        <v>94176</v>
      </c>
      <c r="DC38" s="39">
        <f t="shared" si="164"/>
        <v>91251</v>
      </c>
      <c r="DD38" s="39">
        <f t="shared" ref="DD38:DE38" si="165">SUM(DD40:DD51)</f>
        <v>0</v>
      </c>
      <c r="DE38" s="39">
        <f t="shared" si="165"/>
        <v>85919</v>
      </c>
      <c r="DF38" s="53"/>
      <c r="DG38" s="39"/>
      <c r="DH38" s="39">
        <f t="shared" ref="DH38:DI38" si="166">SUM(DH40:DH51)</f>
        <v>27911</v>
      </c>
      <c r="DI38" s="39">
        <f t="shared" si="166"/>
        <v>29960</v>
      </c>
      <c r="DJ38" s="39"/>
      <c r="DK38" s="39"/>
      <c r="DL38" s="39">
        <f t="shared" ref="DL38:DZ38" si="167">SUM(DL40:DL51)</f>
        <v>34839</v>
      </c>
      <c r="DM38" s="39">
        <f t="shared" si="167"/>
        <v>33934</v>
      </c>
      <c r="DN38" s="39">
        <f t="shared" si="167"/>
        <v>34751</v>
      </c>
      <c r="DO38" s="39">
        <f t="shared" si="167"/>
        <v>34507</v>
      </c>
      <c r="DP38" s="39">
        <f t="shared" si="167"/>
        <v>33956</v>
      </c>
      <c r="DQ38" s="39">
        <f t="shared" si="167"/>
        <v>33396</v>
      </c>
      <c r="DR38" s="39">
        <f t="shared" si="167"/>
        <v>33667</v>
      </c>
      <c r="DS38" s="39">
        <f t="shared" si="167"/>
        <v>36349</v>
      </c>
      <c r="DT38" s="39">
        <f t="shared" si="167"/>
        <v>38172</v>
      </c>
      <c r="DU38" s="39">
        <f t="shared" si="167"/>
        <v>39010</v>
      </c>
      <c r="DV38" s="39">
        <f t="shared" si="167"/>
        <v>38508</v>
      </c>
      <c r="DW38" s="39">
        <f t="shared" si="167"/>
        <v>38108</v>
      </c>
      <c r="DX38" s="39">
        <f t="shared" si="167"/>
        <v>37336</v>
      </c>
      <c r="DY38" s="39">
        <f t="shared" si="167"/>
        <v>35629</v>
      </c>
      <c r="DZ38" s="39">
        <f t="shared" si="167"/>
        <v>34099</v>
      </c>
      <c r="EA38" s="39">
        <f t="shared" ref="EA38:EB38" si="168">SUM(EA40:EA51)</f>
        <v>33843</v>
      </c>
      <c r="EB38" s="39">
        <f t="shared" si="168"/>
        <v>34517</v>
      </c>
      <c r="EC38" s="39">
        <f t="shared" ref="EC38:ED38" si="169">SUM(EC40:EC51)</f>
        <v>35225</v>
      </c>
      <c r="ED38" s="39">
        <f t="shared" si="169"/>
        <v>34780</v>
      </c>
      <c r="EE38" s="39">
        <f t="shared" ref="EE38:EF38" si="170">SUM(EE40:EE51)</f>
        <v>0</v>
      </c>
      <c r="EF38" s="39">
        <f t="shared" si="170"/>
        <v>28673</v>
      </c>
      <c r="EG38" s="53"/>
      <c r="EH38" s="39"/>
      <c r="EI38" s="39">
        <f t="shared" ref="EI38:EJ38" si="171">SUM(EI40:EI51)</f>
        <v>20327</v>
      </c>
      <c r="EJ38" s="39">
        <f t="shared" si="171"/>
        <v>19204</v>
      </c>
      <c r="EK38" s="39"/>
      <c r="EL38" s="39"/>
      <c r="EM38" s="39">
        <f t="shared" ref="EM38:FA38" si="172">SUM(EM40:EM51)</f>
        <v>19158</v>
      </c>
      <c r="EN38" s="39">
        <f t="shared" si="172"/>
        <v>20227</v>
      </c>
      <c r="EO38" s="39">
        <f t="shared" si="172"/>
        <v>22172</v>
      </c>
      <c r="EP38" s="39">
        <f t="shared" si="172"/>
        <v>23835</v>
      </c>
      <c r="EQ38" s="39">
        <f t="shared" si="172"/>
        <v>24932</v>
      </c>
      <c r="ER38" s="39">
        <f t="shared" si="172"/>
        <v>24908</v>
      </c>
      <c r="ES38" s="39">
        <f t="shared" si="172"/>
        <v>24582</v>
      </c>
      <c r="ET38" s="39">
        <f t="shared" si="172"/>
        <v>21050</v>
      </c>
      <c r="EU38" s="39">
        <f t="shared" si="172"/>
        <v>20650</v>
      </c>
      <c r="EV38" s="39">
        <f t="shared" si="172"/>
        <v>21071</v>
      </c>
      <c r="EW38" s="39">
        <f t="shared" si="172"/>
        <v>22198</v>
      </c>
      <c r="EX38" s="39">
        <f t="shared" si="172"/>
        <v>25068</v>
      </c>
      <c r="EY38" s="39">
        <f t="shared" si="172"/>
        <v>28427</v>
      </c>
      <c r="EZ38" s="39">
        <f t="shared" si="172"/>
        <v>31613</v>
      </c>
      <c r="FA38" s="39">
        <f t="shared" si="172"/>
        <v>33918</v>
      </c>
      <c r="FB38" s="39">
        <f t="shared" ref="FB38:FC38" si="173">SUM(FB40:FB51)</f>
        <v>36158</v>
      </c>
      <c r="FC38" s="39">
        <f t="shared" si="173"/>
        <v>41378</v>
      </c>
      <c r="FD38" s="39">
        <f t="shared" ref="FD38:FE38" si="174">SUM(FD40:FD51)</f>
        <v>47127</v>
      </c>
      <c r="FE38" s="39">
        <f t="shared" si="174"/>
        <v>51984</v>
      </c>
      <c r="FF38" s="39">
        <f t="shared" ref="FF38:FG38" si="175">SUM(FF40:FF51)</f>
        <v>0</v>
      </c>
      <c r="FG38" s="39">
        <f t="shared" si="175"/>
        <v>59142</v>
      </c>
      <c r="FH38" s="24"/>
      <c r="FI38" s="24"/>
      <c r="FJ38" s="24"/>
      <c r="FK38" s="24"/>
      <c r="FL38" s="24"/>
    </row>
    <row r="39" spans="1:168">
      <c r="A39" s="40" t="s">
        <v>138</v>
      </c>
      <c r="B39" s="54"/>
      <c r="C39" s="41"/>
      <c r="D39" s="41">
        <f t="shared" ref="D39:E39" si="176">(D38/D4)*100</f>
        <v>23.956225300733923</v>
      </c>
      <c r="E39" s="41">
        <f t="shared" si="176"/>
        <v>24.128622604030493</v>
      </c>
      <c r="F39" s="41"/>
      <c r="G39" s="41"/>
      <c r="H39" s="41">
        <f t="shared" ref="H39:V39" si="177">(H38/H4)*100</f>
        <v>25.058609997731224</v>
      </c>
      <c r="I39" s="41">
        <f t="shared" si="177"/>
        <v>24.420245155222222</v>
      </c>
      <c r="J39" s="41">
        <f t="shared" si="177"/>
        <v>24.304397328984216</v>
      </c>
      <c r="K39" s="41">
        <f t="shared" si="177"/>
        <v>24.23953418331493</v>
      </c>
      <c r="L39" s="41">
        <f t="shared" si="177"/>
        <v>23.871954276546674</v>
      </c>
      <c r="M39" s="41">
        <f t="shared" si="177"/>
        <v>23.809375078084006</v>
      </c>
      <c r="N39" s="41">
        <f t="shared" si="177"/>
        <v>23.718875551426478</v>
      </c>
      <c r="O39" s="41">
        <f t="shared" si="177"/>
        <v>23.418662640404456</v>
      </c>
      <c r="P39" s="41">
        <f t="shared" si="177"/>
        <v>23.03467370335942</v>
      </c>
      <c r="Q39" s="41">
        <f t="shared" si="177"/>
        <v>23.002968094178627</v>
      </c>
      <c r="R39" s="41">
        <f t="shared" si="177"/>
        <v>22.406123974492669</v>
      </c>
      <c r="S39" s="41">
        <f t="shared" si="177"/>
        <v>23.059448203121828</v>
      </c>
      <c r="T39" s="41">
        <f t="shared" si="177"/>
        <v>22.945092991255713</v>
      </c>
      <c r="U39" s="41">
        <f t="shared" si="177"/>
        <v>22.506118960359498</v>
      </c>
      <c r="V39" s="41">
        <f t="shared" si="177"/>
        <v>22.656957762849768</v>
      </c>
      <c r="W39" s="41">
        <f t="shared" ref="W39:X39" si="178">(W38/W4)*100</f>
        <v>22.591447157939641</v>
      </c>
      <c r="X39" s="41">
        <f t="shared" si="178"/>
        <v>22.131525864132108</v>
      </c>
      <c r="Y39" s="41">
        <f t="shared" ref="Y39:Z39" si="179">(Y38/Y4)*100</f>
        <v>22.240510538700835</v>
      </c>
      <c r="Z39" s="41">
        <f t="shared" si="179"/>
        <v>21.932874506522936</v>
      </c>
      <c r="AA39" s="41" t="e">
        <f t="shared" ref="AA39:AB39" si="180">(AA38/AA4)*100</f>
        <v>#DIV/0!</v>
      </c>
      <c r="AB39" s="41">
        <f t="shared" si="180"/>
        <v>21.548473967684021</v>
      </c>
      <c r="AC39" s="54"/>
      <c r="AD39" s="41"/>
      <c r="AE39" s="41">
        <f t="shared" ref="AE39:AF39" si="181">(AE38/AE4)*100</f>
        <v>24.413041918877013</v>
      </c>
      <c r="AF39" s="41">
        <f t="shared" si="181"/>
        <v>24.294571411816761</v>
      </c>
      <c r="AG39" s="41"/>
      <c r="AH39" s="41"/>
      <c r="AI39" s="41">
        <f t="shared" ref="AI39:AW39" si="182">(AI38/AI4)*100</f>
        <v>24.397751073098085</v>
      </c>
      <c r="AJ39" s="41">
        <f t="shared" si="182"/>
        <v>23.947012310076683</v>
      </c>
      <c r="AK39" s="41">
        <f t="shared" si="182"/>
        <v>23.519301906478233</v>
      </c>
      <c r="AL39" s="41">
        <f t="shared" si="182"/>
        <v>23.737879035724745</v>
      </c>
      <c r="AM39" s="41">
        <f t="shared" si="182"/>
        <v>23.14761349440878</v>
      </c>
      <c r="AN39" s="41">
        <f t="shared" si="182"/>
        <v>23.137848414063498</v>
      </c>
      <c r="AO39" s="41">
        <f t="shared" si="182"/>
        <v>22.918149732860751</v>
      </c>
      <c r="AP39" s="41">
        <f t="shared" si="182"/>
        <v>22.266910284691431</v>
      </c>
      <c r="AQ39" s="41">
        <f t="shared" si="182"/>
        <v>21.956164515144135</v>
      </c>
      <c r="AR39" s="41">
        <f t="shared" si="182"/>
        <v>21.97161826668939</v>
      </c>
      <c r="AS39" s="41">
        <f t="shared" si="182"/>
        <v>21.611982438029379</v>
      </c>
      <c r="AT39" s="41">
        <f t="shared" si="182"/>
        <v>21.544576331225944</v>
      </c>
      <c r="AU39" s="41">
        <f t="shared" si="182"/>
        <v>21.895008256800995</v>
      </c>
      <c r="AV39" s="41">
        <f t="shared" si="182"/>
        <v>21.774771482875732</v>
      </c>
      <c r="AW39" s="41">
        <f t="shared" si="182"/>
        <v>21.841054424618132</v>
      </c>
      <c r="AX39" s="41">
        <f t="shared" ref="AX39:AY39" si="183">(AX38/AX4)*100</f>
        <v>21.877331944003494</v>
      </c>
      <c r="AY39" s="41">
        <f t="shared" si="183"/>
        <v>22.310498043636844</v>
      </c>
      <c r="AZ39" s="41">
        <f t="shared" ref="AZ39:BA39" si="184">(AZ38/AZ4)*100</f>
        <v>22.042959594543159</v>
      </c>
      <c r="BA39" s="41">
        <f t="shared" si="184"/>
        <v>21.44124464508926</v>
      </c>
      <c r="BB39" s="41" t="e">
        <f t="shared" ref="BB39:BC39" si="185">(BB38/BB4)*100</f>
        <v>#DIV/0!</v>
      </c>
      <c r="BC39" s="41">
        <f t="shared" si="185"/>
        <v>20.203071605326212</v>
      </c>
      <c r="BD39" s="54"/>
      <c r="BE39" s="41"/>
      <c r="BF39" s="41">
        <f t="shared" ref="BF39:BG39" si="186">(BF38/BF4)*100</f>
        <v>27.80398311458519</v>
      </c>
      <c r="BG39" s="41">
        <f t="shared" si="186"/>
        <v>27.875176778800455</v>
      </c>
      <c r="BH39" s="41"/>
      <c r="BI39" s="41"/>
      <c r="BJ39" s="41">
        <f t="shared" ref="BJ39:BX39" si="187">(BJ38/BJ4)*100</f>
        <v>27.346955192663501</v>
      </c>
      <c r="BK39" s="41">
        <f t="shared" si="187"/>
        <v>27.263003528267276</v>
      </c>
      <c r="BL39" s="41">
        <f t="shared" si="187"/>
        <v>27.043034761557806</v>
      </c>
      <c r="BM39" s="41">
        <f t="shared" si="187"/>
        <v>26.603206184202723</v>
      </c>
      <c r="BN39" s="41">
        <f t="shared" si="187"/>
        <v>26.339576510899537</v>
      </c>
      <c r="BO39" s="41">
        <f t="shared" si="187"/>
        <v>26.452543888382309</v>
      </c>
      <c r="BP39" s="41">
        <f t="shared" si="187"/>
        <v>26.365247838932049</v>
      </c>
      <c r="BQ39" s="41">
        <f t="shared" si="187"/>
        <v>26.161367110815863</v>
      </c>
      <c r="BR39" s="41">
        <f t="shared" si="187"/>
        <v>26.18530186599542</v>
      </c>
      <c r="BS39" s="41">
        <f t="shared" si="187"/>
        <v>25.810338410059824</v>
      </c>
      <c r="BT39" s="41">
        <f t="shared" si="187"/>
        <v>25.512829347851056</v>
      </c>
      <c r="BU39" s="41">
        <f t="shared" si="187"/>
        <v>25.460359381657792</v>
      </c>
      <c r="BV39" s="41">
        <f t="shared" si="187"/>
        <v>25.329023839698834</v>
      </c>
      <c r="BW39" s="41">
        <f t="shared" si="187"/>
        <v>24.873567312651431</v>
      </c>
      <c r="BX39" s="41">
        <f t="shared" si="187"/>
        <v>24.655365669034587</v>
      </c>
      <c r="BY39" s="41">
        <f t="shared" ref="BY39:BZ39" si="188">(BY38/BY4)*100</f>
        <v>24.869860351481162</v>
      </c>
      <c r="BZ39" s="41">
        <f t="shared" si="188"/>
        <v>24.697085162247877</v>
      </c>
      <c r="CA39" s="41">
        <f t="shared" ref="CA39:CB39" si="189">(CA38/CA4)*100</f>
        <v>24.383085084361397</v>
      </c>
      <c r="CB39" s="41">
        <f t="shared" si="189"/>
        <v>23.896107701097229</v>
      </c>
      <c r="CC39" s="41" t="e">
        <f t="shared" ref="CC39:CD39" si="190">(CC38/CC4)*100</f>
        <v>#DIV/0!</v>
      </c>
      <c r="CD39" s="41">
        <f t="shared" si="190"/>
        <v>23.539195121366145</v>
      </c>
      <c r="CE39" s="54"/>
      <c r="CF39" s="41"/>
      <c r="CG39" s="41" t="e">
        <f t="shared" ref="CG39:CH39" si="191">(CG38/CG4)*100</f>
        <v>#DIV/0!</v>
      </c>
      <c r="CH39" s="41" t="e">
        <f t="shared" si="191"/>
        <v>#DIV/0!</v>
      </c>
      <c r="CI39" s="41"/>
      <c r="CJ39" s="41"/>
      <c r="CK39" s="41">
        <f t="shared" ref="CK39:CY39" si="192">(CK38/CK4)*100</f>
        <v>27.648519492047459</v>
      </c>
      <c r="CL39" s="41">
        <f t="shared" si="192"/>
        <v>27.332516183399086</v>
      </c>
      <c r="CM39" s="41">
        <f t="shared" si="192"/>
        <v>27.245368155872317</v>
      </c>
      <c r="CN39" s="41">
        <f t="shared" si="192"/>
        <v>27.181781177744302</v>
      </c>
      <c r="CO39" s="41">
        <f t="shared" si="192"/>
        <v>27.173847100526071</v>
      </c>
      <c r="CP39" s="41">
        <f t="shared" si="192"/>
        <v>27.372503713484075</v>
      </c>
      <c r="CQ39" s="41">
        <f t="shared" si="192"/>
        <v>27.134610827098214</v>
      </c>
      <c r="CR39" s="41">
        <f t="shared" si="192"/>
        <v>26.719189472958167</v>
      </c>
      <c r="CS39" s="41">
        <f t="shared" si="192"/>
        <v>26.385993743117599</v>
      </c>
      <c r="CT39" s="41">
        <f t="shared" si="192"/>
        <v>25.784714400643605</v>
      </c>
      <c r="CU39" s="41">
        <f t="shared" si="192"/>
        <v>25.607155493645546</v>
      </c>
      <c r="CV39" s="41">
        <f t="shared" si="192"/>
        <v>26.152491635851383</v>
      </c>
      <c r="CW39" s="41">
        <f t="shared" si="192"/>
        <v>26.127346914193655</v>
      </c>
      <c r="CX39" s="41">
        <f t="shared" si="192"/>
        <v>25.70825123007398</v>
      </c>
      <c r="CY39" s="41">
        <f t="shared" si="192"/>
        <v>25.989289916945697</v>
      </c>
      <c r="CZ39" s="41">
        <f t="shared" ref="CZ39:DA39" si="193">(CZ38/CZ4)*100</f>
        <v>26.24921076859318</v>
      </c>
      <c r="DA39" s="41">
        <f t="shared" si="193"/>
        <v>26.809494750169669</v>
      </c>
      <c r="DB39" s="41">
        <f t="shared" ref="DB39:DC39" si="194">(DB38/DB4)*100</f>
        <v>25.98861949256845</v>
      </c>
      <c r="DC39" s="41">
        <f t="shared" si="194"/>
        <v>25.711315108789368</v>
      </c>
      <c r="DD39" s="41" t="e">
        <f t="shared" ref="DD39:DE39" si="195">(DD38/DD4)*100</f>
        <v>#DIV/0!</v>
      </c>
      <c r="DE39" s="41">
        <f t="shared" si="195"/>
        <v>24.122489317139184</v>
      </c>
      <c r="DF39" s="54"/>
      <c r="DG39" s="41"/>
      <c r="DH39" s="41">
        <f t="shared" ref="DH39:DI39" si="196">(DH38/DH4)*100</f>
        <v>32.051031774284304</v>
      </c>
      <c r="DI39" s="41">
        <f t="shared" si="196"/>
        <v>32.918374298177184</v>
      </c>
      <c r="DJ39" s="41"/>
      <c r="DK39" s="41"/>
      <c r="DL39" s="41">
        <f t="shared" ref="DL39:DZ39" si="197">(DL38/DL4)*100</f>
        <v>32.256541303260931</v>
      </c>
      <c r="DM39" s="41">
        <f t="shared" si="197"/>
        <v>31.48421335856969</v>
      </c>
      <c r="DN39" s="41">
        <f t="shared" si="197"/>
        <v>32.29646840148699</v>
      </c>
      <c r="DO39" s="41">
        <f t="shared" si="197"/>
        <v>32.53321014076009</v>
      </c>
      <c r="DP39" s="41">
        <f t="shared" si="197"/>
        <v>32.183036518211715</v>
      </c>
      <c r="DQ39" s="41">
        <f t="shared" si="197"/>
        <v>31.735292161204185</v>
      </c>
      <c r="DR39" s="41">
        <f t="shared" si="197"/>
        <v>31.770911973425942</v>
      </c>
      <c r="DS39" s="41">
        <f t="shared" si="197"/>
        <v>33.604208268619182</v>
      </c>
      <c r="DT39" s="41">
        <f t="shared" si="197"/>
        <v>36.121730572693892</v>
      </c>
      <c r="DU39" s="41">
        <f t="shared" si="197"/>
        <v>36.757154029530099</v>
      </c>
      <c r="DV39" s="41">
        <f t="shared" si="197"/>
        <v>36.527133547707805</v>
      </c>
      <c r="DW39" s="41">
        <f t="shared" si="197"/>
        <v>35.609628466771326</v>
      </c>
      <c r="DX39" s="41">
        <f t="shared" si="197"/>
        <v>35.342338675324918</v>
      </c>
      <c r="DY39" s="41">
        <f t="shared" si="197"/>
        <v>34.736616326570406</v>
      </c>
      <c r="DZ39" s="41">
        <f t="shared" si="197"/>
        <v>33.526369607110553</v>
      </c>
      <c r="EA39" s="41">
        <f t="shared" ref="EA39:EB39" si="198">(EA38/EA4)*100</f>
        <v>33.420234039401571</v>
      </c>
      <c r="EB39" s="41">
        <f t="shared" si="198"/>
        <v>33.532486205020597</v>
      </c>
      <c r="EC39" s="41">
        <f t="shared" ref="EC39:ED39" si="199">(EC38/EC4)*100</f>
        <v>33.627684964200476</v>
      </c>
      <c r="ED39" s="41">
        <f t="shared" si="199"/>
        <v>33.621731354826231</v>
      </c>
      <c r="EE39" s="41" t="e">
        <f t="shared" ref="EE39:EF39" si="200">(EE38/EE4)*100</f>
        <v>#DIV/0!</v>
      </c>
      <c r="EF39" s="41">
        <f t="shared" si="200"/>
        <v>31.734419443737345</v>
      </c>
      <c r="EG39" s="54"/>
      <c r="EH39" s="41"/>
      <c r="EI39" s="41">
        <f t="shared" ref="EI39:EJ39" si="201">(EI38/EI4)*100</f>
        <v>32.156360242355213</v>
      </c>
      <c r="EJ39" s="41">
        <f t="shared" si="201"/>
        <v>31.956069556535489</v>
      </c>
      <c r="EK39" s="41"/>
      <c r="EL39" s="41"/>
      <c r="EM39" s="41">
        <f t="shared" ref="EM39:FA39" si="202">(EM38/EM4)*100</f>
        <v>31.040181464679193</v>
      </c>
      <c r="EN39" s="41">
        <f t="shared" si="202"/>
        <v>30.149502899133985</v>
      </c>
      <c r="EO39" s="41">
        <f t="shared" si="202"/>
        <v>29.792666048561561</v>
      </c>
      <c r="EP39" s="41">
        <f t="shared" si="202"/>
        <v>29.84784922672344</v>
      </c>
      <c r="EQ39" s="41">
        <f t="shared" si="202"/>
        <v>29.668237422057214</v>
      </c>
      <c r="ER39" s="41">
        <f t="shared" si="202"/>
        <v>29.087596781539393</v>
      </c>
      <c r="ES39" s="41">
        <f t="shared" si="202"/>
        <v>29.132841109754796</v>
      </c>
      <c r="ET39" s="41">
        <f t="shared" si="202"/>
        <v>29.2873639981078</v>
      </c>
      <c r="EU39" s="41">
        <f t="shared" si="202"/>
        <v>28.998328909859435</v>
      </c>
      <c r="EV39" s="41">
        <f t="shared" si="202"/>
        <v>28.513626891120193</v>
      </c>
      <c r="EW39" s="41">
        <f t="shared" si="202"/>
        <v>27.622164428903851</v>
      </c>
      <c r="EX39" s="41">
        <f t="shared" si="202"/>
        <v>27.907598107431113</v>
      </c>
      <c r="EY39" s="41">
        <f t="shared" si="202"/>
        <v>27.921618701502798</v>
      </c>
      <c r="EZ39" s="41">
        <f t="shared" si="202"/>
        <v>28.358061680331549</v>
      </c>
      <c r="FA39" s="41">
        <f t="shared" si="202"/>
        <v>28.150521213730826</v>
      </c>
      <c r="FB39" s="41">
        <f t="shared" ref="FB39:FC39" si="203">(FB38/FB4)*100</f>
        <v>27.9318043120563</v>
      </c>
      <c r="FC39" s="41">
        <f t="shared" si="203"/>
        <v>29.976889584374749</v>
      </c>
      <c r="FD39" s="41">
        <f t="shared" ref="FD39:FE39" si="204">(FD38/FD4)*100</f>
        <v>29.307289043114864</v>
      </c>
      <c r="FE39" s="41">
        <f t="shared" si="204"/>
        <v>29.376462211372189</v>
      </c>
      <c r="FF39" s="41" t="e">
        <f t="shared" ref="FF39:FG39" si="205">(FF38/FF4)*100</f>
        <v>#DIV/0!</v>
      </c>
      <c r="FG39" s="41">
        <f t="shared" si="205"/>
        <v>28.394202286246511</v>
      </c>
      <c r="FH39" s="24"/>
      <c r="FI39" s="24"/>
      <c r="FJ39" s="24"/>
      <c r="FK39" s="24"/>
      <c r="FL39" s="24"/>
    </row>
    <row r="40" spans="1:168">
      <c r="A40" s="47" t="s">
        <v>78</v>
      </c>
      <c r="B40" s="55"/>
      <c r="C40" s="42"/>
      <c r="D40" s="42">
        <v>5651</v>
      </c>
      <c r="E40" s="42">
        <v>5645</v>
      </c>
      <c r="F40" s="42"/>
      <c r="G40" s="42"/>
      <c r="H40" s="42">
        <v>9199</v>
      </c>
      <c r="I40" s="42">
        <v>9125</v>
      </c>
      <c r="J40" s="42">
        <v>9093</v>
      </c>
      <c r="K40" s="42">
        <v>9132</v>
      </c>
      <c r="L40" s="42">
        <v>8565</v>
      </c>
      <c r="M40" s="42">
        <v>8608</v>
      </c>
      <c r="N40" s="42">
        <v>8870</v>
      </c>
      <c r="O40" s="42">
        <v>9202</v>
      </c>
      <c r="P40" s="42">
        <v>9910</v>
      </c>
      <c r="Q40" s="42">
        <v>10200</v>
      </c>
      <c r="R40" s="42">
        <v>10319</v>
      </c>
      <c r="S40" s="42">
        <v>10573</v>
      </c>
      <c r="T40" s="42">
        <v>11174</v>
      </c>
      <c r="U40" s="42">
        <v>11423</v>
      </c>
      <c r="V40" s="42">
        <v>11396</v>
      </c>
      <c r="W40" s="42">
        <v>10861</v>
      </c>
      <c r="X40" s="42">
        <v>10750</v>
      </c>
      <c r="Y40" s="42">
        <v>11219</v>
      </c>
      <c r="Z40" s="42">
        <v>11123</v>
      </c>
      <c r="AA40" s="42"/>
      <c r="AB40" s="42">
        <v>9902</v>
      </c>
      <c r="AC40" s="55"/>
      <c r="AD40" s="42"/>
      <c r="AE40" s="42">
        <v>8568</v>
      </c>
      <c r="AF40" s="42">
        <v>8817</v>
      </c>
      <c r="AG40" s="42"/>
      <c r="AH40" s="42"/>
      <c r="AI40" s="42">
        <v>10763</v>
      </c>
      <c r="AJ40" s="42">
        <v>10622</v>
      </c>
      <c r="AK40" s="42">
        <v>10615</v>
      </c>
      <c r="AL40" s="42">
        <v>10966</v>
      </c>
      <c r="AM40" s="42">
        <v>10330</v>
      </c>
      <c r="AN40" s="42">
        <v>10392</v>
      </c>
      <c r="AO40" s="42">
        <v>10701</v>
      </c>
      <c r="AP40" s="42">
        <v>10584</v>
      </c>
      <c r="AQ40" s="42">
        <v>11075</v>
      </c>
      <c r="AR40" s="42">
        <v>10894</v>
      </c>
      <c r="AS40" s="42">
        <v>11586</v>
      </c>
      <c r="AT40" s="42">
        <v>12120</v>
      </c>
      <c r="AU40" s="42">
        <v>13578</v>
      </c>
      <c r="AV40" s="42">
        <v>14056</v>
      </c>
      <c r="AW40" s="42">
        <v>13996</v>
      </c>
      <c r="AX40" s="42">
        <v>14089</v>
      </c>
      <c r="AY40" s="42">
        <v>13574</v>
      </c>
      <c r="AZ40" s="42">
        <v>14168</v>
      </c>
      <c r="BA40" s="42">
        <v>14306</v>
      </c>
      <c r="BB40" s="42"/>
      <c r="BC40" s="42">
        <v>13743</v>
      </c>
      <c r="BD40" s="55"/>
      <c r="BE40" s="42"/>
      <c r="BF40" s="42">
        <v>11374</v>
      </c>
      <c r="BG40" s="42">
        <v>11193</v>
      </c>
      <c r="BH40" s="42"/>
      <c r="BI40" s="42"/>
      <c r="BJ40" s="42">
        <v>9329</v>
      </c>
      <c r="BK40" s="42">
        <v>9380</v>
      </c>
      <c r="BL40" s="42">
        <v>9347</v>
      </c>
      <c r="BM40" s="42">
        <v>9487</v>
      </c>
      <c r="BN40" s="42">
        <v>9758</v>
      </c>
      <c r="BO40" s="42">
        <v>9921</v>
      </c>
      <c r="BP40" s="42">
        <v>9801</v>
      </c>
      <c r="BQ40" s="42">
        <v>10292</v>
      </c>
      <c r="BR40" s="42">
        <v>11807</v>
      </c>
      <c r="BS40" s="42">
        <v>11809</v>
      </c>
      <c r="BT40" s="42">
        <v>11285</v>
      </c>
      <c r="BU40" s="42">
        <v>11103</v>
      </c>
      <c r="BV40" s="42">
        <v>11863</v>
      </c>
      <c r="BW40" s="42">
        <v>11400</v>
      </c>
      <c r="BX40" s="42">
        <v>11427</v>
      </c>
      <c r="BY40" s="42">
        <v>11986</v>
      </c>
      <c r="BZ40" s="42">
        <v>11945</v>
      </c>
      <c r="CA40" s="42">
        <v>12546</v>
      </c>
      <c r="CB40" s="42">
        <v>13229</v>
      </c>
      <c r="CC40" s="42"/>
      <c r="CD40" s="42">
        <v>13815</v>
      </c>
      <c r="CE40" s="55"/>
      <c r="CF40" s="42"/>
      <c r="CG40" s="42">
        <v>10321</v>
      </c>
      <c r="CH40" s="42">
        <v>10353</v>
      </c>
      <c r="CI40" s="42"/>
      <c r="CJ40" s="42"/>
      <c r="CK40" s="42">
        <v>11634</v>
      </c>
      <c r="CL40" s="42">
        <v>11041</v>
      </c>
      <c r="CM40" s="42">
        <v>10868</v>
      </c>
      <c r="CN40" s="42">
        <v>9749</v>
      </c>
      <c r="CO40" s="42">
        <v>9344</v>
      </c>
      <c r="CP40" s="42">
        <v>9554</v>
      </c>
      <c r="CQ40" s="42">
        <v>9577</v>
      </c>
      <c r="CR40" s="42">
        <v>11172</v>
      </c>
      <c r="CS40" s="42">
        <v>11886</v>
      </c>
      <c r="CT40" s="42">
        <v>12096</v>
      </c>
      <c r="CU40" s="42">
        <v>12286</v>
      </c>
      <c r="CV40" s="42">
        <v>12784</v>
      </c>
      <c r="CW40" s="42">
        <v>16391</v>
      </c>
      <c r="CX40" s="42">
        <v>15456</v>
      </c>
      <c r="CY40" s="42">
        <v>15933</v>
      </c>
      <c r="CZ40" s="42">
        <v>16453</v>
      </c>
      <c r="DA40" s="42">
        <v>14178</v>
      </c>
      <c r="DB40" s="42">
        <v>13847</v>
      </c>
      <c r="DC40" s="42">
        <v>13199</v>
      </c>
      <c r="DD40" s="42"/>
      <c r="DE40" s="42">
        <v>12782</v>
      </c>
      <c r="DF40" s="55"/>
      <c r="DG40" s="42"/>
      <c r="DH40" s="42">
        <v>4333</v>
      </c>
      <c r="DI40" s="42">
        <v>4684</v>
      </c>
      <c r="DJ40" s="42"/>
      <c r="DK40" s="42"/>
      <c r="DL40" s="42">
        <v>5861</v>
      </c>
      <c r="DM40" s="42">
        <v>4463</v>
      </c>
      <c r="DN40" s="42">
        <v>5313</v>
      </c>
      <c r="DO40" s="42">
        <v>5490</v>
      </c>
      <c r="DP40" s="42">
        <v>5693</v>
      </c>
      <c r="DQ40" s="42">
        <v>5716</v>
      </c>
      <c r="DR40" s="42">
        <v>5810</v>
      </c>
      <c r="DS40" s="42">
        <v>6263</v>
      </c>
      <c r="DT40" s="42">
        <v>6693</v>
      </c>
      <c r="DU40" s="42">
        <v>6334</v>
      </c>
      <c r="DV40" s="42">
        <v>6271</v>
      </c>
      <c r="DW40" s="42">
        <v>6247</v>
      </c>
      <c r="DX40" s="42">
        <v>6403</v>
      </c>
      <c r="DY40" s="42">
        <v>6387</v>
      </c>
      <c r="DZ40" s="42">
        <v>6128</v>
      </c>
      <c r="EA40" s="42">
        <v>6220</v>
      </c>
      <c r="EB40" s="42">
        <v>6149</v>
      </c>
      <c r="EC40" s="42">
        <v>5897</v>
      </c>
      <c r="ED40" s="42">
        <v>5274</v>
      </c>
      <c r="EE40" s="42"/>
      <c r="EF40" s="42">
        <v>3849</v>
      </c>
      <c r="EG40" s="55"/>
      <c r="EH40" s="42"/>
      <c r="EI40" s="42">
        <v>3877</v>
      </c>
      <c r="EJ40" s="42">
        <v>3587</v>
      </c>
      <c r="EK40" s="42"/>
      <c r="EL40" s="42"/>
      <c r="EM40" s="42">
        <v>3279</v>
      </c>
      <c r="EN40" s="42">
        <v>2808</v>
      </c>
      <c r="EO40" s="42">
        <v>3233</v>
      </c>
      <c r="EP40" s="42">
        <v>3593</v>
      </c>
      <c r="EQ40" s="42">
        <v>3908</v>
      </c>
      <c r="ER40" s="42">
        <v>4003</v>
      </c>
      <c r="ES40" s="42">
        <v>3815</v>
      </c>
      <c r="ET40" s="42">
        <v>3233</v>
      </c>
      <c r="EU40" s="42">
        <v>3197</v>
      </c>
      <c r="EV40" s="42">
        <v>3018</v>
      </c>
      <c r="EW40" s="42">
        <v>3167</v>
      </c>
      <c r="EX40" s="42">
        <v>3558</v>
      </c>
      <c r="EY40" s="42">
        <v>4709</v>
      </c>
      <c r="EZ40" s="42">
        <v>5002</v>
      </c>
      <c r="FA40" s="42">
        <v>4802</v>
      </c>
      <c r="FB40" s="42">
        <v>4772</v>
      </c>
      <c r="FC40" s="42">
        <v>5410</v>
      </c>
      <c r="FD40" s="34">
        <v>5692</v>
      </c>
      <c r="FE40" s="34">
        <v>9531</v>
      </c>
      <c r="FF40" s="34"/>
      <c r="FG40" s="34">
        <v>11654</v>
      </c>
      <c r="FH40" s="24"/>
      <c r="FI40" s="24"/>
      <c r="FJ40" s="24"/>
      <c r="FK40" s="24"/>
      <c r="FL40" s="24"/>
    </row>
    <row r="41" spans="1:168">
      <c r="A41" s="47" t="s">
        <v>79</v>
      </c>
      <c r="B41" s="55"/>
      <c r="C41" s="42"/>
      <c r="D41" s="42">
        <v>2589</v>
      </c>
      <c r="E41" s="42">
        <v>2705</v>
      </c>
      <c r="F41" s="42"/>
      <c r="G41" s="42"/>
      <c r="H41" s="42">
        <v>3797</v>
      </c>
      <c r="I41" s="42">
        <v>3743</v>
      </c>
      <c r="J41" s="42">
        <v>3679</v>
      </c>
      <c r="K41" s="42">
        <v>3757</v>
      </c>
      <c r="L41" s="42">
        <v>3856</v>
      </c>
      <c r="M41" s="42">
        <v>3931</v>
      </c>
      <c r="N41" s="42">
        <v>3894</v>
      </c>
      <c r="O41" s="42">
        <v>4364</v>
      </c>
      <c r="P41" s="42">
        <v>5037</v>
      </c>
      <c r="Q41" s="42">
        <v>5301</v>
      </c>
      <c r="R41" s="42">
        <v>5262</v>
      </c>
      <c r="S41" s="42">
        <v>5816</v>
      </c>
      <c r="T41" s="42">
        <v>5912</v>
      </c>
      <c r="U41" s="42">
        <v>5784</v>
      </c>
      <c r="V41" s="42">
        <v>5811</v>
      </c>
      <c r="W41" s="42">
        <v>6097</v>
      </c>
      <c r="X41" s="42">
        <v>6298</v>
      </c>
      <c r="Y41" s="42">
        <v>6474</v>
      </c>
      <c r="Z41" s="42">
        <v>6003</v>
      </c>
      <c r="AA41" s="42"/>
      <c r="AB41" s="42">
        <v>5642</v>
      </c>
      <c r="AC41" s="55"/>
      <c r="AD41" s="42"/>
      <c r="AE41" s="42">
        <v>4724</v>
      </c>
      <c r="AF41" s="42">
        <v>4791</v>
      </c>
      <c r="AG41" s="42"/>
      <c r="AH41" s="42"/>
      <c r="AI41" s="42">
        <v>6320</v>
      </c>
      <c r="AJ41" s="42">
        <v>6356</v>
      </c>
      <c r="AK41" s="42">
        <v>5965</v>
      </c>
      <c r="AL41" s="42">
        <v>5917</v>
      </c>
      <c r="AM41" s="42">
        <v>5921</v>
      </c>
      <c r="AN41" s="42">
        <v>5668</v>
      </c>
      <c r="AO41" s="42">
        <v>5508</v>
      </c>
      <c r="AP41" s="42">
        <v>5490</v>
      </c>
      <c r="AQ41" s="42">
        <v>6408</v>
      </c>
      <c r="AR41" s="42">
        <v>6603</v>
      </c>
      <c r="AS41" s="42">
        <v>6970</v>
      </c>
      <c r="AT41" s="42">
        <v>6980</v>
      </c>
      <c r="AU41" s="42">
        <v>7202</v>
      </c>
      <c r="AV41" s="42">
        <v>7135</v>
      </c>
      <c r="AW41" s="42">
        <v>7063</v>
      </c>
      <c r="AX41" s="42">
        <v>7339</v>
      </c>
      <c r="AY41" s="42">
        <v>7818</v>
      </c>
      <c r="AZ41" s="42">
        <v>7996</v>
      </c>
      <c r="BA41" s="42">
        <v>8185</v>
      </c>
      <c r="BB41" s="42"/>
      <c r="BC41" s="42">
        <v>8445</v>
      </c>
      <c r="BD41" s="55"/>
      <c r="BE41" s="42"/>
      <c r="BF41" s="42">
        <v>6883</v>
      </c>
      <c r="BG41" s="42">
        <v>6212</v>
      </c>
      <c r="BH41" s="42"/>
      <c r="BI41" s="42"/>
      <c r="BJ41" s="42">
        <v>6219</v>
      </c>
      <c r="BK41" s="42">
        <v>6311</v>
      </c>
      <c r="BL41" s="42">
        <v>6411</v>
      </c>
      <c r="BM41" s="42">
        <v>6328</v>
      </c>
      <c r="BN41" s="42">
        <v>6448</v>
      </c>
      <c r="BO41" s="42">
        <v>6454</v>
      </c>
      <c r="BP41" s="42">
        <v>6485</v>
      </c>
      <c r="BQ41" s="42">
        <v>6441</v>
      </c>
      <c r="BR41" s="42">
        <v>6809</v>
      </c>
      <c r="BS41" s="42">
        <v>6859</v>
      </c>
      <c r="BT41" s="42">
        <v>7112</v>
      </c>
      <c r="BU41" s="42">
        <v>7117</v>
      </c>
      <c r="BV41" s="42">
        <v>7194</v>
      </c>
      <c r="BW41" s="42">
        <v>7068</v>
      </c>
      <c r="BX41" s="42">
        <v>6861</v>
      </c>
      <c r="BY41" s="42">
        <v>7570</v>
      </c>
      <c r="BZ41" s="42">
        <v>8271</v>
      </c>
      <c r="CA41" s="42">
        <v>8662</v>
      </c>
      <c r="CB41" s="42">
        <v>9087</v>
      </c>
      <c r="CC41" s="42"/>
      <c r="CD41" s="42">
        <v>10165</v>
      </c>
      <c r="CE41" s="55"/>
      <c r="CF41" s="42"/>
      <c r="CG41" s="42">
        <v>6332</v>
      </c>
      <c r="CH41" s="42">
        <v>6430</v>
      </c>
      <c r="CI41" s="42"/>
      <c r="CJ41" s="42"/>
      <c r="CK41" s="42">
        <v>6731</v>
      </c>
      <c r="CL41" s="42">
        <v>6867</v>
      </c>
      <c r="CM41" s="42">
        <v>6426</v>
      </c>
      <c r="CN41" s="42">
        <v>5973</v>
      </c>
      <c r="CO41" s="42">
        <v>5757</v>
      </c>
      <c r="CP41" s="42">
        <v>5976</v>
      </c>
      <c r="CQ41" s="42">
        <v>6375</v>
      </c>
      <c r="CR41" s="42">
        <v>7089</v>
      </c>
      <c r="CS41" s="42">
        <v>7933</v>
      </c>
      <c r="CT41" s="42">
        <v>7961</v>
      </c>
      <c r="CU41" s="42">
        <v>7887</v>
      </c>
      <c r="CV41" s="42">
        <v>8238</v>
      </c>
      <c r="CW41" s="42">
        <v>8278</v>
      </c>
      <c r="CX41" s="42">
        <v>8544</v>
      </c>
      <c r="CY41" s="42">
        <v>9192</v>
      </c>
      <c r="CZ41" s="42">
        <v>9477</v>
      </c>
      <c r="DA41" s="42">
        <v>9493</v>
      </c>
      <c r="DB41" s="42">
        <v>9869</v>
      </c>
      <c r="DC41" s="42">
        <v>9711</v>
      </c>
      <c r="DD41" s="42"/>
      <c r="DE41" s="42">
        <v>9813</v>
      </c>
      <c r="DF41" s="55"/>
      <c r="DG41" s="42"/>
      <c r="DH41" s="42">
        <v>2298</v>
      </c>
      <c r="DI41" s="42">
        <v>2540</v>
      </c>
      <c r="DJ41" s="42"/>
      <c r="DK41" s="42"/>
      <c r="DL41" s="42">
        <v>3571</v>
      </c>
      <c r="DM41" s="42">
        <v>3821</v>
      </c>
      <c r="DN41" s="42">
        <v>3760</v>
      </c>
      <c r="DO41" s="42">
        <v>3627</v>
      </c>
      <c r="DP41" s="42">
        <v>3777</v>
      </c>
      <c r="DQ41" s="42">
        <v>3734</v>
      </c>
      <c r="DR41" s="42">
        <v>3916</v>
      </c>
      <c r="DS41" s="42">
        <v>4164</v>
      </c>
      <c r="DT41" s="42">
        <v>4330</v>
      </c>
      <c r="DU41" s="42">
        <v>4431</v>
      </c>
      <c r="DV41" s="42">
        <v>4329</v>
      </c>
      <c r="DW41" s="42">
        <v>4489</v>
      </c>
      <c r="DX41" s="42">
        <v>4163</v>
      </c>
      <c r="DY41" s="42">
        <v>4113</v>
      </c>
      <c r="DZ41" s="42">
        <v>3956</v>
      </c>
      <c r="EA41" s="42">
        <v>4060</v>
      </c>
      <c r="EB41" s="42">
        <v>3598</v>
      </c>
      <c r="EC41" s="42">
        <v>3612</v>
      </c>
      <c r="ED41" s="42">
        <v>3734</v>
      </c>
      <c r="EE41" s="42"/>
      <c r="EF41" s="42">
        <v>2880</v>
      </c>
      <c r="EG41" s="55"/>
      <c r="EH41" s="42"/>
      <c r="EI41" s="42">
        <v>2117</v>
      </c>
      <c r="EJ41" s="42">
        <v>2014</v>
      </c>
      <c r="EK41" s="42"/>
      <c r="EL41" s="42"/>
      <c r="EM41" s="42">
        <v>1845</v>
      </c>
      <c r="EN41" s="42">
        <v>2111</v>
      </c>
      <c r="EO41" s="42">
        <v>2348</v>
      </c>
      <c r="EP41" s="42">
        <v>2710</v>
      </c>
      <c r="EQ41" s="42">
        <v>2803</v>
      </c>
      <c r="ER41" s="42">
        <v>2739</v>
      </c>
      <c r="ES41" s="42">
        <v>2590</v>
      </c>
      <c r="ET41" s="42">
        <v>2208</v>
      </c>
      <c r="EU41" s="42">
        <v>2103</v>
      </c>
      <c r="EV41" s="42">
        <v>2177</v>
      </c>
      <c r="EW41" s="42">
        <v>2330</v>
      </c>
      <c r="EX41" s="42">
        <v>2672</v>
      </c>
      <c r="EY41" s="42">
        <v>3048</v>
      </c>
      <c r="EZ41" s="42">
        <v>3488</v>
      </c>
      <c r="FA41" s="42">
        <v>3736</v>
      </c>
      <c r="FB41" s="42">
        <v>4050</v>
      </c>
      <c r="FC41" s="42">
        <v>4268</v>
      </c>
      <c r="FD41" s="34">
        <v>4908</v>
      </c>
      <c r="FE41" s="34">
        <v>5716</v>
      </c>
      <c r="FF41" s="34"/>
      <c r="FG41" s="34">
        <v>6883</v>
      </c>
      <c r="FH41" s="24"/>
      <c r="FI41" s="24"/>
      <c r="FJ41" s="24"/>
      <c r="FK41" s="24"/>
      <c r="FL41" s="24"/>
    </row>
    <row r="42" spans="1:168">
      <c r="A42" s="47" t="s">
        <v>76</v>
      </c>
      <c r="B42" s="55"/>
      <c r="C42" s="42"/>
      <c r="D42" s="42">
        <v>1984</v>
      </c>
      <c r="E42" s="42">
        <v>2159</v>
      </c>
      <c r="F42" s="42"/>
      <c r="G42" s="42"/>
      <c r="H42" s="42">
        <v>2299</v>
      </c>
      <c r="I42" s="42">
        <v>2334</v>
      </c>
      <c r="J42" s="42">
        <v>2410</v>
      </c>
      <c r="K42" s="42">
        <v>2236</v>
      </c>
      <c r="L42" s="42">
        <v>2273</v>
      </c>
      <c r="M42" s="42">
        <v>2402</v>
      </c>
      <c r="N42" s="42">
        <v>2440</v>
      </c>
      <c r="O42" s="42">
        <v>2534</v>
      </c>
      <c r="P42" s="42">
        <v>2754</v>
      </c>
      <c r="Q42" s="42">
        <v>2689</v>
      </c>
      <c r="R42" s="42">
        <v>2906</v>
      </c>
      <c r="S42" s="42">
        <v>2888</v>
      </c>
      <c r="T42" s="42">
        <v>2820</v>
      </c>
      <c r="U42" s="42">
        <v>3056</v>
      </c>
      <c r="V42" s="42">
        <v>2991</v>
      </c>
      <c r="W42" s="42">
        <v>3049</v>
      </c>
      <c r="X42" s="42">
        <v>3000</v>
      </c>
      <c r="Y42" s="42">
        <v>3019</v>
      </c>
      <c r="Z42" s="42">
        <v>3054</v>
      </c>
      <c r="AA42" s="42"/>
      <c r="AB42" s="42">
        <v>2539</v>
      </c>
      <c r="AC42" s="55"/>
      <c r="AD42" s="42"/>
      <c r="AE42" s="42">
        <v>2264</v>
      </c>
      <c r="AF42" s="42">
        <v>2402</v>
      </c>
      <c r="AG42" s="42"/>
      <c r="AH42" s="42"/>
      <c r="AI42" s="42">
        <v>3105</v>
      </c>
      <c r="AJ42" s="42">
        <v>3297</v>
      </c>
      <c r="AK42" s="42">
        <v>3322</v>
      </c>
      <c r="AL42" s="42">
        <v>3332</v>
      </c>
      <c r="AM42" s="42">
        <v>3483</v>
      </c>
      <c r="AN42" s="42">
        <v>3480</v>
      </c>
      <c r="AO42" s="42">
        <v>3295</v>
      </c>
      <c r="AP42" s="42">
        <v>3443</v>
      </c>
      <c r="AQ42" s="42">
        <v>3459</v>
      </c>
      <c r="AR42" s="42">
        <v>3629</v>
      </c>
      <c r="AS42" s="42">
        <v>3891</v>
      </c>
      <c r="AT42" s="42">
        <v>4023</v>
      </c>
      <c r="AU42" s="42">
        <v>4381</v>
      </c>
      <c r="AV42" s="42">
        <v>4819</v>
      </c>
      <c r="AW42" s="42">
        <v>5803</v>
      </c>
      <c r="AX42" s="42">
        <v>7869</v>
      </c>
      <c r="AY42" s="42">
        <v>10051</v>
      </c>
      <c r="AZ42" s="42">
        <v>11018</v>
      </c>
      <c r="BA42" s="42">
        <v>10408</v>
      </c>
      <c r="BB42" s="42"/>
      <c r="BC42" s="42">
        <v>5499</v>
      </c>
      <c r="BD42" s="55"/>
      <c r="BE42" s="42"/>
      <c r="BF42" s="42">
        <v>3580</v>
      </c>
      <c r="BG42" s="42">
        <v>3452</v>
      </c>
      <c r="BH42" s="42"/>
      <c r="BI42" s="42"/>
      <c r="BJ42" s="42">
        <v>3021</v>
      </c>
      <c r="BK42" s="42">
        <v>3168</v>
      </c>
      <c r="BL42" s="42">
        <v>3340</v>
      </c>
      <c r="BM42" s="42">
        <v>3329</v>
      </c>
      <c r="BN42" s="42">
        <v>3402</v>
      </c>
      <c r="BO42" s="42">
        <v>3444</v>
      </c>
      <c r="BP42" s="42">
        <v>3357</v>
      </c>
      <c r="BQ42" s="42">
        <v>3666</v>
      </c>
      <c r="BR42" s="42">
        <v>3855</v>
      </c>
      <c r="BS42" s="42">
        <v>3724</v>
      </c>
      <c r="BT42" s="42">
        <v>3665</v>
      </c>
      <c r="BU42" s="42">
        <v>3699</v>
      </c>
      <c r="BV42" s="42">
        <v>3818</v>
      </c>
      <c r="BW42" s="42">
        <v>3925</v>
      </c>
      <c r="BX42" s="42">
        <v>3898</v>
      </c>
      <c r="BY42" s="42">
        <v>4243</v>
      </c>
      <c r="BZ42" s="42">
        <v>4673</v>
      </c>
      <c r="CA42" s="42">
        <v>5111</v>
      </c>
      <c r="CB42" s="42">
        <v>5316</v>
      </c>
      <c r="CC42" s="42"/>
      <c r="CD42" s="42">
        <v>5580</v>
      </c>
      <c r="CE42" s="55"/>
      <c r="CF42" s="42"/>
      <c r="CG42" s="42">
        <v>4463</v>
      </c>
      <c r="CH42" s="42">
        <v>4396</v>
      </c>
      <c r="CI42" s="42"/>
      <c r="CJ42" s="42"/>
      <c r="CK42" s="42">
        <v>4275</v>
      </c>
      <c r="CL42" s="42">
        <v>4323</v>
      </c>
      <c r="CM42" s="42">
        <v>4090</v>
      </c>
      <c r="CN42" s="42">
        <v>3843</v>
      </c>
      <c r="CO42" s="42">
        <v>3730</v>
      </c>
      <c r="CP42" s="42">
        <v>3778</v>
      </c>
      <c r="CQ42" s="42">
        <v>3780</v>
      </c>
      <c r="CR42" s="42">
        <v>4141</v>
      </c>
      <c r="CS42" s="42">
        <v>4546</v>
      </c>
      <c r="CT42" s="42">
        <v>4714</v>
      </c>
      <c r="CU42" s="42">
        <v>4883</v>
      </c>
      <c r="CV42" s="42">
        <v>5138</v>
      </c>
      <c r="CW42" s="42">
        <v>5374</v>
      </c>
      <c r="CX42" s="42">
        <v>6111</v>
      </c>
      <c r="CY42" s="42">
        <v>7240</v>
      </c>
      <c r="CZ42" s="42">
        <v>8250</v>
      </c>
      <c r="DA42" s="42">
        <v>9626</v>
      </c>
      <c r="DB42" s="42">
        <v>10532</v>
      </c>
      <c r="DC42" s="42">
        <v>10479</v>
      </c>
      <c r="DD42" s="42"/>
      <c r="DE42" s="42">
        <v>5746</v>
      </c>
      <c r="DF42" s="55"/>
      <c r="DG42" s="42"/>
      <c r="DH42" s="42">
        <v>2023</v>
      </c>
      <c r="DI42" s="42">
        <v>2162</v>
      </c>
      <c r="DJ42" s="42"/>
      <c r="DK42" s="42"/>
      <c r="DL42" s="42">
        <v>2240</v>
      </c>
      <c r="DM42" s="42">
        <v>2246</v>
      </c>
      <c r="DN42" s="42">
        <v>2300</v>
      </c>
      <c r="DO42" s="42">
        <v>2273</v>
      </c>
      <c r="DP42" s="42">
        <v>2211</v>
      </c>
      <c r="DQ42" s="42">
        <v>2192</v>
      </c>
      <c r="DR42" s="42">
        <v>2149</v>
      </c>
      <c r="DS42" s="42">
        <v>2348</v>
      </c>
      <c r="DT42" s="42">
        <v>2483</v>
      </c>
      <c r="DU42" s="42">
        <v>2454</v>
      </c>
      <c r="DV42" s="42">
        <v>2322</v>
      </c>
      <c r="DW42" s="42">
        <v>2146</v>
      </c>
      <c r="DX42" s="42">
        <v>1960</v>
      </c>
      <c r="DY42" s="42">
        <v>1917</v>
      </c>
      <c r="DZ42" s="42">
        <v>1809</v>
      </c>
      <c r="EA42" s="42">
        <v>1921</v>
      </c>
      <c r="EB42" s="42">
        <v>2505</v>
      </c>
      <c r="EC42" s="42">
        <v>3335</v>
      </c>
      <c r="ED42" s="42">
        <v>3774</v>
      </c>
      <c r="EE42" s="42"/>
      <c r="EF42" s="42">
        <v>1941</v>
      </c>
      <c r="EG42" s="55"/>
      <c r="EH42" s="42"/>
      <c r="EI42" s="42">
        <v>916</v>
      </c>
      <c r="EJ42" s="42">
        <v>818</v>
      </c>
      <c r="EK42" s="42"/>
      <c r="EL42" s="42"/>
      <c r="EM42" s="42">
        <v>742</v>
      </c>
      <c r="EN42" s="42">
        <v>834</v>
      </c>
      <c r="EO42" s="42">
        <v>965</v>
      </c>
      <c r="EP42" s="42">
        <v>1103</v>
      </c>
      <c r="EQ42" s="42">
        <v>1107</v>
      </c>
      <c r="ER42" s="42">
        <v>1136</v>
      </c>
      <c r="ES42" s="42">
        <v>1097</v>
      </c>
      <c r="ET42" s="42">
        <v>1009</v>
      </c>
      <c r="EU42" s="42">
        <v>881</v>
      </c>
      <c r="EV42" s="42">
        <v>819</v>
      </c>
      <c r="EW42" s="42">
        <v>887</v>
      </c>
      <c r="EX42" s="42">
        <v>1104</v>
      </c>
      <c r="EY42" s="42">
        <v>1321</v>
      </c>
      <c r="EZ42" s="42">
        <v>1502</v>
      </c>
      <c r="FA42" s="42">
        <v>1577</v>
      </c>
      <c r="FB42" s="42">
        <v>1919</v>
      </c>
      <c r="FC42" s="42">
        <v>2682</v>
      </c>
      <c r="FD42" s="34">
        <v>3772</v>
      </c>
      <c r="FE42" s="34">
        <v>4258</v>
      </c>
      <c r="FF42" s="34"/>
      <c r="FG42" s="34">
        <v>3402</v>
      </c>
      <c r="FH42" s="24"/>
      <c r="FI42" s="24"/>
      <c r="FJ42" s="24"/>
      <c r="FK42" s="24"/>
      <c r="FL42" s="24"/>
    </row>
    <row r="43" spans="1:168">
      <c r="A43" s="47" t="s">
        <v>80</v>
      </c>
      <c r="B43" s="55"/>
      <c r="C43" s="42"/>
      <c r="D43" s="42">
        <v>1181</v>
      </c>
      <c r="E43" s="42">
        <v>1171</v>
      </c>
      <c r="F43" s="42"/>
      <c r="G43" s="42"/>
      <c r="H43" s="42">
        <v>1602</v>
      </c>
      <c r="I43" s="42">
        <v>1698</v>
      </c>
      <c r="J43" s="42">
        <v>1691</v>
      </c>
      <c r="K43" s="42">
        <v>1675</v>
      </c>
      <c r="L43" s="42">
        <v>1605</v>
      </c>
      <c r="M43" s="42">
        <v>1508</v>
      </c>
      <c r="N43" s="42">
        <v>1477</v>
      </c>
      <c r="O43" s="42">
        <v>1637</v>
      </c>
      <c r="P43" s="42">
        <v>2010</v>
      </c>
      <c r="Q43" s="42">
        <v>2182</v>
      </c>
      <c r="R43" s="42">
        <v>2282</v>
      </c>
      <c r="S43" s="42">
        <v>2894</v>
      </c>
      <c r="T43" s="42">
        <v>2734</v>
      </c>
      <c r="U43" s="42">
        <v>2789</v>
      </c>
      <c r="V43" s="42">
        <v>3101</v>
      </c>
      <c r="W43" s="42">
        <v>2832</v>
      </c>
      <c r="X43" s="42">
        <v>2330</v>
      </c>
      <c r="Y43" s="42">
        <v>2325</v>
      </c>
      <c r="Z43" s="42">
        <v>2387</v>
      </c>
      <c r="AA43" s="42"/>
      <c r="AB43" s="42">
        <v>1987</v>
      </c>
      <c r="AC43" s="55"/>
      <c r="AD43" s="42"/>
      <c r="AE43" s="42">
        <v>1611</v>
      </c>
      <c r="AF43" s="42">
        <v>1681</v>
      </c>
      <c r="AG43" s="42"/>
      <c r="AH43" s="42"/>
      <c r="AI43" s="42">
        <v>2361</v>
      </c>
      <c r="AJ43" s="42">
        <v>2404</v>
      </c>
      <c r="AK43" s="42">
        <v>2514</v>
      </c>
      <c r="AL43" s="42">
        <v>2560</v>
      </c>
      <c r="AM43" s="42">
        <v>2646</v>
      </c>
      <c r="AN43" s="42">
        <v>2639</v>
      </c>
      <c r="AO43" s="42">
        <v>2594</v>
      </c>
      <c r="AP43" s="42">
        <v>2552</v>
      </c>
      <c r="AQ43" s="42">
        <v>2897</v>
      </c>
      <c r="AR43" s="42">
        <v>2721</v>
      </c>
      <c r="AS43" s="42">
        <v>3110</v>
      </c>
      <c r="AT43" s="42">
        <v>3222</v>
      </c>
      <c r="AU43" s="42">
        <v>3198</v>
      </c>
      <c r="AV43" s="42">
        <v>3134</v>
      </c>
      <c r="AW43" s="42">
        <v>3136</v>
      </c>
      <c r="AX43" s="42">
        <v>3121</v>
      </c>
      <c r="AY43" s="42">
        <v>3005</v>
      </c>
      <c r="AZ43" s="42">
        <v>3150</v>
      </c>
      <c r="BA43" s="42">
        <v>3169</v>
      </c>
      <c r="BB43" s="42"/>
      <c r="BC43" s="42">
        <v>2954</v>
      </c>
      <c r="BD43" s="55"/>
      <c r="BE43" s="42"/>
      <c r="BF43" s="42">
        <v>2861</v>
      </c>
      <c r="BG43" s="42">
        <v>2626</v>
      </c>
      <c r="BH43" s="42"/>
      <c r="BI43" s="42"/>
      <c r="BJ43" s="42">
        <v>2546</v>
      </c>
      <c r="BK43" s="42">
        <v>2676</v>
      </c>
      <c r="BL43" s="42">
        <v>2809</v>
      </c>
      <c r="BM43" s="42">
        <v>2837</v>
      </c>
      <c r="BN43" s="42">
        <v>2825</v>
      </c>
      <c r="BO43" s="42">
        <v>2768</v>
      </c>
      <c r="BP43" s="42">
        <v>2792</v>
      </c>
      <c r="BQ43" s="42">
        <v>2948</v>
      </c>
      <c r="BR43" s="42">
        <v>3211</v>
      </c>
      <c r="BS43" s="42">
        <v>3270</v>
      </c>
      <c r="BT43" s="42">
        <v>3179</v>
      </c>
      <c r="BU43" s="42">
        <v>3033</v>
      </c>
      <c r="BV43" s="42">
        <v>3048</v>
      </c>
      <c r="BW43" s="42">
        <v>2833</v>
      </c>
      <c r="BX43" s="42">
        <v>2936</v>
      </c>
      <c r="BY43" s="42">
        <v>2968</v>
      </c>
      <c r="BZ43" s="42">
        <v>3048</v>
      </c>
      <c r="CA43" s="42">
        <v>3294</v>
      </c>
      <c r="CB43" s="42">
        <v>3305</v>
      </c>
      <c r="CC43" s="42"/>
      <c r="CD43" s="42">
        <v>3526</v>
      </c>
      <c r="CE43" s="55"/>
      <c r="CF43" s="42"/>
      <c r="CG43" s="42">
        <v>2839</v>
      </c>
      <c r="CH43" s="42">
        <v>3013</v>
      </c>
      <c r="CI43" s="42"/>
      <c r="CJ43" s="42"/>
      <c r="CK43" s="42">
        <v>3267</v>
      </c>
      <c r="CL43" s="42">
        <v>3159</v>
      </c>
      <c r="CM43" s="42">
        <v>3219</v>
      </c>
      <c r="CN43" s="42">
        <v>2998</v>
      </c>
      <c r="CO43" s="42">
        <v>3124</v>
      </c>
      <c r="CP43" s="42">
        <v>3223</v>
      </c>
      <c r="CQ43" s="42">
        <v>2998</v>
      </c>
      <c r="CR43" s="42">
        <v>3146</v>
      </c>
      <c r="CS43" s="42">
        <v>3469</v>
      </c>
      <c r="CT43" s="42">
        <v>3562</v>
      </c>
      <c r="CU43" s="42">
        <v>3468</v>
      </c>
      <c r="CV43" s="42">
        <v>3326</v>
      </c>
      <c r="CW43" s="42">
        <v>3601</v>
      </c>
      <c r="CX43" s="42">
        <v>3705</v>
      </c>
      <c r="CY43" s="42">
        <v>3696</v>
      </c>
      <c r="CZ43" s="42">
        <v>3853</v>
      </c>
      <c r="DA43" s="42">
        <v>4399</v>
      </c>
      <c r="DB43" s="42">
        <v>4651</v>
      </c>
      <c r="DC43" s="42">
        <v>4801</v>
      </c>
      <c r="DD43" s="42"/>
      <c r="DE43" s="42">
        <v>4546</v>
      </c>
      <c r="DF43" s="55"/>
      <c r="DG43" s="42"/>
      <c r="DH43" s="42">
        <v>1378</v>
      </c>
      <c r="DI43" s="42">
        <v>1515</v>
      </c>
      <c r="DJ43" s="42"/>
      <c r="DK43" s="42"/>
      <c r="DL43" s="42">
        <v>1854</v>
      </c>
      <c r="DM43" s="42">
        <v>2079</v>
      </c>
      <c r="DN43" s="42">
        <v>2034</v>
      </c>
      <c r="DO43" s="42">
        <v>2050</v>
      </c>
      <c r="DP43" s="42">
        <v>1931</v>
      </c>
      <c r="DQ43" s="42">
        <v>1860</v>
      </c>
      <c r="DR43" s="42">
        <v>1671</v>
      </c>
      <c r="DS43" s="42">
        <v>1676</v>
      </c>
      <c r="DT43" s="42">
        <v>1745</v>
      </c>
      <c r="DU43" s="42">
        <v>1776</v>
      </c>
      <c r="DV43" s="42">
        <v>1669</v>
      </c>
      <c r="DW43" s="42">
        <v>1602</v>
      </c>
      <c r="DX43" s="42">
        <v>1618</v>
      </c>
      <c r="DY43" s="42">
        <v>1638</v>
      </c>
      <c r="DZ43" s="42">
        <v>1665</v>
      </c>
      <c r="EA43" s="42">
        <v>1736</v>
      </c>
      <c r="EB43" s="42">
        <v>1859</v>
      </c>
      <c r="EC43" s="42">
        <v>1779</v>
      </c>
      <c r="ED43" s="42">
        <v>1704</v>
      </c>
      <c r="EE43" s="42"/>
      <c r="EF43" s="42">
        <v>1591</v>
      </c>
      <c r="EG43" s="55"/>
      <c r="EH43" s="42"/>
      <c r="EI43" s="42">
        <v>937</v>
      </c>
      <c r="EJ43" s="42">
        <v>856</v>
      </c>
      <c r="EK43" s="42"/>
      <c r="EL43" s="42"/>
      <c r="EM43" s="42">
        <v>912</v>
      </c>
      <c r="EN43" s="42">
        <v>1175</v>
      </c>
      <c r="EO43" s="42">
        <v>1255</v>
      </c>
      <c r="EP43" s="42">
        <v>1310</v>
      </c>
      <c r="EQ43" s="42">
        <v>1336</v>
      </c>
      <c r="ER43" s="42">
        <v>1325</v>
      </c>
      <c r="ES43" s="42">
        <v>1284</v>
      </c>
      <c r="ET43" s="42">
        <v>1031</v>
      </c>
      <c r="EU43" s="42">
        <v>1017</v>
      </c>
      <c r="EV43" s="42">
        <v>1061</v>
      </c>
      <c r="EW43" s="42">
        <v>1216</v>
      </c>
      <c r="EX43" s="42">
        <v>1267</v>
      </c>
      <c r="EY43" s="42">
        <v>1358</v>
      </c>
      <c r="EZ43" s="42">
        <v>1486</v>
      </c>
      <c r="FA43" s="42">
        <v>1555</v>
      </c>
      <c r="FB43" s="42">
        <v>1542</v>
      </c>
      <c r="FC43" s="42">
        <v>1721</v>
      </c>
      <c r="FD43" s="34">
        <v>1936</v>
      </c>
      <c r="FE43" s="34">
        <v>2265</v>
      </c>
      <c r="FF43" s="34"/>
      <c r="FG43" s="34">
        <v>2282</v>
      </c>
      <c r="FH43" s="24"/>
      <c r="FI43" s="24"/>
      <c r="FJ43" s="24"/>
      <c r="FK43" s="24"/>
      <c r="FL43" s="24"/>
    </row>
    <row r="44" spans="1:168">
      <c r="A44" s="47" t="s">
        <v>83</v>
      </c>
      <c r="B44" s="55"/>
      <c r="C44" s="42"/>
      <c r="D44" s="42">
        <v>3664</v>
      </c>
      <c r="E44" s="42">
        <v>4168</v>
      </c>
      <c r="F44" s="42"/>
      <c r="G44" s="42"/>
      <c r="H44" s="42">
        <v>5475</v>
      </c>
      <c r="I44" s="42">
        <v>5470</v>
      </c>
      <c r="J44" s="42">
        <v>5180</v>
      </c>
      <c r="K44" s="42">
        <v>4736</v>
      </c>
      <c r="L44" s="42">
        <v>4715</v>
      </c>
      <c r="M44" s="42">
        <v>4623</v>
      </c>
      <c r="N44" s="42">
        <v>4651</v>
      </c>
      <c r="O44" s="42">
        <v>4941</v>
      </c>
      <c r="P44" s="42">
        <v>5780</v>
      </c>
      <c r="Q44" s="42">
        <v>5881</v>
      </c>
      <c r="R44" s="42">
        <v>5909</v>
      </c>
      <c r="S44" s="42">
        <v>6063</v>
      </c>
      <c r="T44" s="42">
        <v>6168</v>
      </c>
      <c r="U44" s="42">
        <v>6061</v>
      </c>
      <c r="V44" s="42">
        <v>5987</v>
      </c>
      <c r="W44" s="42">
        <v>6082</v>
      </c>
      <c r="X44" s="42">
        <v>6130</v>
      </c>
      <c r="Y44" s="42">
        <v>6225</v>
      </c>
      <c r="Z44" s="42">
        <v>6329</v>
      </c>
      <c r="AA44" s="42"/>
      <c r="AB44" s="42">
        <v>5982</v>
      </c>
      <c r="AC44" s="55"/>
      <c r="AD44" s="42"/>
      <c r="AE44" s="42">
        <v>6515</v>
      </c>
      <c r="AF44" s="42">
        <v>6737</v>
      </c>
      <c r="AG44" s="42"/>
      <c r="AH44" s="42"/>
      <c r="AI44" s="42">
        <v>9354</v>
      </c>
      <c r="AJ44" s="42">
        <v>9352</v>
      </c>
      <c r="AK44" s="42">
        <v>9234</v>
      </c>
      <c r="AL44" s="42">
        <v>8995</v>
      </c>
      <c r="AM44" s="42">
        <v>9080</v>
      </c>
      <c r="AN44" s="42">
        <v>9013</v>
      </c>
      <c r="AO44" s="42">
        <v>8762</v>
      </c>
      <c r="AP44" s="42">
        <v>8534</v>
      </c>
      <c r="AQ44" s="42">
        <v>9118</v>
      </c>
      <c r="AR44" s="42">
        <v>9552</v>
      </c>
      <c r="AS44" s="42">
        <v>9737</v>
      </c>
      <c r="AT44" s="42">
        <v>9967</v>
      </c>
      <c r="AU44" s="42">
        <v>10388</v>
      </c>
      <c r="AV44" s="42">
        <v>10821</v>
      </c>
      <c r="AW44" s="42">
        <v>10981</v>
      </c>
      <c r="AX44" s="42">
        <v>11289</v>
      </c>
      <c r="AY44" s="42">
        <v>11431</v>
      </c>
      <c r="AZ44" s="42">
        <v>11921</v>
      </c>
      <c r="BA44" s="42">
        <v>12352</v>
      </c>
      <c r="BB44" s="42"/>
      <c r="BC44" s="42">
        <v>12476</v>
      </c>
      <c r="BD44" s="55"/>
      <c r="BE44" s="42"/>
      <c r="BF44" s="42">
        <v>9982</v>
      </c>
      <c r="BG44" s="42">
        <v>9672</v>
      </c>
      <c r="BH44" s="42"/>
      <c r="BI44" s="42"/>
      <c r="BJ44" s="42">
        <v>8933</v>
      </c>
      <c r="BK44" s="42">
        <v>9542</v>
      </c>
      <c r="BL44" s="42">
        <v>9730</v>
      </c>
      <c r="BM44" s="42">
        <v>9556</v>
      </c>
      <c r="BN44" s="42">
        <v>9720</v>
      </c>
      <c r="BO44" s="42">
        <v>9659</v>
      </c>
      <c r="BP44" s="42">
        <v>9815</v>
      </c>
      <c r="BQ44" s="42">
        <v>9686</v>
      </c>
      <c r="BR44" s="42">
        <v>10684</v>
      </c>
      <c r="BS44" s="42">
        <v>10747</v>
      </c>
      <c r="BT44" s="42">
        <v>10406</v>
      </c>
      <c r="BU44" s="42">
        <v>10342</v>
      </c>
      <c r="BV44" s="42">
        <v>10342</v>
      </c>
      <c r="BW44" s="42">
        <v>10655</v>
      </c>
      <c r="BX44" s="42">
        <v>10640</v>
      </c>
      <c r="BY44" s="42">
        <v>11332</v>
      </c>
      <c r="BZ44" s="42">
        <v>11248</v>
      </c>
      <c r="CA44" s="42">
        <v>11907</v>
      </c>
      <c r="CB44" s="42">
        <v>12046</v>
      </c>
      <c r="CC44" s="42"/>
      <c r="CD44" s="42">
        <v>12873</v>
      </c>
      <c r="CE44" s="55"/>
      <c r="CF44" s="42"/>
      <c r="CG44" s="42">
        <v>9259</v>
      </c>
      <c r="CH44" s="42">
        <v>9537</v>
      </c>
      <c r="CI44" s="42"/>
      <c r="CJ44" s="42"/>
      <c r="CK44" s="42">
        <v>10954</v>
      </c>
      <c r="CL44" s="42">
        <v>11313</v>
      </c>
      <c r="CM44" s="42">
        <v>10723</v>
      </c>
      <c r="CN44" s="42">
        <v>10961</v>
      </c>
      <c r="CO44" s="42">
        <v>10367</v>
      </c>
      <c r="CP44" s="42">
        <v>10440</v>
      </c>
      <c r="CQ44" s="42">
        <v>10513</v>
      </c>
      <c r="CR44" s="42">
        <v>11018</v>
      </c>
      <c r="CS44" s="42">
        <v>12472</v>
      </c>
      <c r="CT44" s="42">
        <v>12521</v>
      </c>
      <c r="CU44" s="42">
        <v>12102</v>
      </c>
      <c r="CV44" s="42">
        <v>12062</v>
      </c>
      <c r="CW44" s="42">
        <v>12332</v>
      </c>
      <c r="CX44" s="42">
        <v>12333</v>
      </c>
      <c r="CY44" s="42">
        <v>12726</v>
      </c>
      <c r="CZ44" s="42">
        <v>12776</v>
      </c>
      <c r="DA44" s="42">
        <v>12233</v>
      </c>
      <c r="DB44" s="42">
        <v>12185</v>
      </c>
      <c r="DC44" s="42">
        <v>11735</v>
      </c>
      <c r="DD44" s="42"/>
      <c r="DE44" s="42">
        <v>11634</v>
      </c>
      <c r="DF44" s="55"/>
      <c r="DG44" s="42"/>
      <c r="DH44" s="42">
        <v>2527</v>
      </c>
      <c r="DI44" s="42">
        <v>2801</v>
      </c>
      <c r="DJ44" s="42"/>
      <c r="DK44" s="42"/>
      <c r="DL44" s="42">
        <v>3690</v>
      </c>
      <c r="DM44" s="42">
        <v>3536</v>
      </c>
      <c r="DN44" s="42">
        <v>3604</v>
      </c>
      <c r="DO44" s="42">
        <v>3525</v>
      </c>
      <c r="DP44" s="42">
        <v>3570</v>
      </c>
      <c r="DQ44" s="42">
        <v>3467</v>
      </c>
      <c r="DR44" s="42">
        <v>3545</v>
      </c>
      <c r="DS44" s="42">
        <v>4090</v>
      </c>
      <c r="DT44" s="42">
        <v>4923</v>
      </c>
      <c r="DU44" s="42">
        <v>5278</v>
      </c>
      <c r="DV44" s="42">
        <v>5257</v>
      </c>
      <c r="DW44" s="42">
        <v>5412</v>
      </c>
      <c r="DX44" s="42">
        <v>5286</v>
      </c>
      <c r="DY44" s="42">
        <v>4748</v>
      </c>
      <c r="DZ44" s="42">
        <v>4248</v>
      </c>
      <c r="EA44" s="42">
        <v>4012</v>
      </c>
      <c r="EB44" s="42">
        <v>3850</v>
      </c>
      <c r="EC44" s="42">
        <v>3743</v>
      </c>
      <c r="ED44" s="42">
        <v>3545</v>
      </c>
      <c r="EE44" s="42"/>
      <c r="EF44" s="42">
        <v>3251</v>
      </c>
      <c r="EG44" s="55"/>
      <c r="EH44" s="42"/>
      <c r="EI44" s="42">
        <v>3018</v>
      </c>
      <c r="EJ44" s="42">
        <v>2855</v>
      </c>
      <c r="EK44" s="42"/>
      <c r="EL44" s="42"/>
      <c r="EM44" s="42">
        <v>2807</v>
      </c>
      <c r="EN44" s="42">
        <v>3223</v>
      </c>
      <c r="EO44" s="42">
        <v>3224</v>
      </c>
      <c r="EP44" s="42">
        <v>3355</v>
      </c>
      <c r="EQ44" s="42">
        <v>3726</v>
      </c>
      <c r="ER44" s="42">
        <v>3646</v>
      </c>
      <c r="ES44" s="42">
        <v>3609</v>
      </c>
      <c r="ET44" s="42">
        <v>2931</v>
      </c>
      <c r="EU44" s="42">
        <v>2918</v>
      </c>
      <c r="EV44" s="42">
        <v>2845</v>
      </c>
      <c r="EW44" s="42">
        <v>3140</v>
      </c>
      <c r="EX44" s="42">
        <v>3400</v>
      </c>
      <c r="EY44" s="42">
        <v>3791</v>
      </c>
      <c r="EZ44" s="42">
        <v>4169</v>
      </c>
      <c r="FA44" s="42">
        <v>4763</v>
      </c>
      <c r="FB44" s="42">
        <v>5163</v>
      </c>
      <c r="FC44" s="42">
        <v>5791</v>
      </c>
      <c r="FD44" s="34">
        <v>5923</v>
      </c>
      <c r="FE44" s="34">
        <v>6509</v>
      </c>
      <c r="FF44" s="34"/>
      <c r="FG44" s="34">
        <v>7396</v>
      </c>
      <c r="FH44" s="24"/>
      <c r="FI44" s="24"/>
      <c r="FJ44" s="24"/>
      <c r="FK44" s="24"/>
      <c r="FL44" s="24"/>
    </row>
    <row r="45" spans="1:168" ht="12.75" customHeight="1">
      <c r="A45" s="47" t="s">
        <v>84</v>
      </c>
      <c r="B45" s="55"/>
      <c r="C45" s="42"/>
      <c r="D45" s="42">
        <v>2497</v>
      </c>
      <c r="E45" s="42">
        <v>2501</v>
      </c>
      <c r="F45" s="42"/>
      <c r="G45" s="42"/>
      <c r="H45" s="42">
        <v>3561</v>
      </c>
      <c r="I45" s="42">
        <v>3600</v>
      </c>
      <c r="J45" s="42">
        <v>3429</v>
      </c>
      <c r="K45" s="42">
        <v>3216</v>
      </c>
      <c r="L45" s="42">
        <v>3375</v>
      </c>
      <c r="M45" s="42">
        <v>3240</v>
      </c>
      <c r="N45" s="42">
        <v>3262</v>
      </c>
      <c r="O45" s="42">
        <v>3308</v>
      </c>
      <c r="P45" s="42">
        <v>3957</v>
      </c>
      <c r="Q45" s="42">
        <v>4323</v>
      </c>
      <c r="R45" s="42">
        <v>4399</v>
      </c>
      <c r="S45" s="42">
        <v>4611</v>
      </c>
      <c r="T45" s="42">
        <v>4739</v>
      </c>
      <c r="U45" s="42">
        <v>4753</v>
      </c>
      <c r="V45" s="42">
        <v>4879</v>
      </c>
      <c r="W45" s="42">
        <v>4762</v>
      </c>
      <c r="X45" s="42">
        <v>4217</v>
      </c>
      <c r="Y45" s="42">
        <v>4361</v>
      </c>
      <c r="Z45" s="42">
        <v>4326</v>
      </c>
      <c r="AA45" s="42"/>
      <c r="AB45" s="42">
        <v>3896</v>
      </c>
      <c r="AC45" s="55"/>
      <c r="AD45" s="42"/>
      <c r="AE45" s="42">
        <v>3882</v>
      </c>
      <c r="AF45" s="42">
        <v>3957</v>
      </c>
      <c r="AG45" s="42"/>
      <c r="AH45" s="42"/>
      <c r="AI45" s="42">
        <v>5481</v>
      </c>
      <c r="AJ45" s="42">
        <v>5619</v>
      </c>
      <c r="AK45" s="42">
        <v>5663</v>
      </c>
      <c r="AL45" s="42">
        <v>5659</v>
      </c>
      <c r="AM45" s="42">
        <v>5271</v>
      </c>
      <c r="AN45" s="42">
        <v>5397</v>
      </c>
      <c r="AO45" s="42">
        <v>5271</v>
      </c>
      <c r="AP45" s="42">
        <v>4830</v>
      </c>
      <c r="AQ45" s="42">
        <v>5238</v>
      </c>
      <c r="AR45" s="42">
        <v>5640</v>
      </c>
      <c r="AS45" s="42">
        <v>6031</v>
      </c>
      <c r="AT45" s="42">
        <v>6281</v>
      </c>
      <c r="AU45" s="42">
        <v>6477</v>
      </c>
      <c r="AV45" s="42">
        <v>6519</v>
      </c>
      <c r="AW45" s="42">
        <v>6647</v>
      </c>
      <c r="AX45" s="42">
        <v>6459</v>
      </c>
      <c r="AY45" s="42">
        <v>6677</v>
      </c>
      <c r="AZ45" s="42">
        <v>6934</v>
      </c>
      <c r="BA45" s="42">
        <v>7080</v>
      </c>
      <c r="BB45" s="42"/>
      <c r="BC45" s="42">
        <v>6957</v>
      </c>
      <c r="BD45" s="55"/>
      <c r="BE45" s="42"/>
      <c r="BF45" s="42">
        <v>3865</v>
      </c>
      <c r="BG45" s="42">
        <v>3772</v>
      </c>
      <c r="BH45" s="42"/>
      <c r="BI45" s="42"/>
      <c r="BJ45" s="42">
        <v>3602</v>
      </c>
      <c r="BK45" s="42">
        <v>3653</v>
      </c>
      <c r="BL45" s="42">
        <v>3883</v>
      </c>
      <c r="BM45" s="42">
        <v>4074</v>
      </c>
      <c r="BN45" s="42">
        <v>4039</v>
      </c>
      <c r="BO45" s="42">
        <v>4010</v>
      </c>
      <c r="BP45" s="42">
        <v>4273</v>
      </c>
      <c r="BQ45" s="42">
        <v>4425</v>
      </c>
      <c r="BR45" s="42">
        <v>4815</v>
      </c>
      <c r="BS45" s="42">
        <v>4809</v>
      </c>
      <c r="BT45" s="42">
        <v>5284</v>
      </c>
      <c r="BU45" s="42">
        <v>5382</v>
      </c>
      <c r="BV45" s="42">
        <v>5239</v>
      </c>
      <c r="BW45" s="42">
        <v>5536</v>
      </c>
      <c r="BX45" s="42">
        <v>5603</v>
      </c>
      <c r="BY45" s="42">
        <v>6044</v>
      </c>
      <c r="BZ45" s="42">
        <v>6226</v>
      </c>
      <c r="CA45" s="42">
        <v>6617</v>
      </c>
      <c r="CB45" s="42">
        <v>6955</v>
      </c>
      <c r="CC45" s="42"/>
      <c r="CD45" s="42">
        <v>7333</v>
      </c>
      <c r="CE45" s="55"/>
      <c r="CF45" s="42"/>
      <c r="CG45" s="42">
        <v>4468</v>
      </c>
      <c r="CH45" s="42">
        <v>4638</v>
      </c>
      <c r="CI45" s="42"/>
      <c r="CJ45" s="42"/>
      <c r="CK45" s="42">
        <v>4886</v>
      </c>
      <c r="CL45" s="42">
        <v>4834</v>
      </c>
      <c r="CM45" s="42">
        <v>4493</v>
      </c>
      <c r="CN45" s="42">
        <v>4362</v>
      </c>
      <c r="CO45" s="42">
        <v>4289</v>
      </c>
      <c r="CP45" s="42">
        <v>3957</v>
      </c>
      <c r="CQ45" s="42">
        <v>4124</v>
      </c>
      <c r="CR45" s="42">
        <v>4236</v>
      </c>
      <c r="CS45" s="42">
        <v>4988</v>
      </c>
      <c r="CT45" s="42">
        <v>5169</v>
      </c>
      <c r="CU45" s="42">
        <v>5461</v>
      </c>
      <c r="CV45" s="42">
        <v>5599</v>
      </c>
      <c r="CW45" s="42">
        <v>6020</v>
      </c>
      <c r="CX45" s="42">
        <v>6319</v>
      </c>
      <c r="CY45" s="42">
        <v>6693</v>
      </c>
      <c r="CZ45" s="42">
        <v>6985</v>
      </c>
      <c r="DA45" s="42">
        <v>7053</v>
      </c>
      <c r="DB45" s="42">
        <v>6552</v>
      </c>
      <c r="DC45" s="42">
        <v>6564</v>
      </c>
      <c r="DD45" s="42"/>
      <c r="DE45" s="42">
        <v>6301</v>
      </c>
      <c r="DF45" s="55"/>
      <c r="DG45" s="42"/>
      <c r="DH45" s="42">
        <v>2514</v>
      </c>
      <c r="DI45" s="42">
        <v>2966</v>
      </c>
      <c r="DJ45" s="42"/>
      <c r="DK45" s="42"/>
      <c r="DL45" s="42">
        <v>3140</v>
      </c>
      <c r="DM45" s="42">
        <v>3128</v>
      </c>
      <c r="DN45" s="42">
        <v>2951</v>
      </c>
      <c r="DO45" s="42">
        <v>2800</v>
      </c>
      <c r="DP45" s="42">
        <v>2695</v>
      </c>
      <c r="DQ45" s="42">
        <v>2612</v>
      </c>
      <c r="DR45" s="42">
        <v>2614</v>
      </c>
      <c r="DS45" s="42">
        <v>2970</v>
      </c>
      <c r="DT45" s="42">
        <v>3059</v>
      </c>
      <c r="DU45" s="42">
        <v>3120</v>
      </c>
      <c r="DV45" s="42">
        <v>3064</v>
      </c>
      <c r="DW45" s="42">
        <v>2790</v>
      </c>
      <c r="DX45" s="42">
        <v>2605</v>
      </c>
      <c r="DY45" s="42">
        <v>2550</v>
      </c>
      <c r="DZ45" s="42">
        <v>2568</v>
      </c>
      <c r="EA45" s="42">
        <v>2387</v>
      </c>
      <c r="EB45" s="42">
        <v>2618</v>
      </c>
      <c r="EC45" s="42">
        <v>2708</v>
      </c>
      <c r="ED45" s="42">
        <v>2364</v>
      </c>
      <c r="EE45" s="42"/>
      <c r="EF45" s="42">
        <v>2151</v>
      </c>
      <c r="EG45" s="55"/>
      <c r="EH45" s="42"/>
      <c r="EI45" s="42">
        <v>1218</v>
      </c>
      <c r="EJ45" s="42">
        <v>1153</v>
      </c>
      <c r="EK45" s="42"/>
      <c r="EL45" s="42"/>
      <c r="EM45" s="42">
        <v>1143</v>
      </c>
      <c r="EN45" s="42">
        <v>1220</v>
      </c>
      <c r="EO45" s="42">
        <v>1455</v>
      </c>
      <c r="EP45" s="42">
        <v>1337</v>
      </c>
      <c r="EQ45" s="42">
        <v>1368</v>
      </c>
      <c r="ER45" s="42">
        <v>1303</v>
      </c>
      <c r="ES45" s="42">
        <v>1338</v>
      </c>
      <c r="ET45" s="42">
        <v>1261</v>
      </c>
      <c r="EU45" s="42">
        <v>1247</v>
      </c>
      <c r="EV45" s="42">
        <v>1306</v>
      </c>
      <c r="EW45" s="42">
        <v>1439</v>
      </c>
      <c r="EX45" s="42">
        <v>1546</v>
      </c>
      <c r="EY45" s="42">
        <v>1735</v>
      </c>
      <c r="EZ45" s="42">
        <v>1848</v>
      </c>
      <c r="FA45" s="42">
        <v>1977</v>
      </c>
      <c r="FB45" s="42">
        <v>2100</v>
      </c>
      <c r="FC45" s="42">
        <v>2328</v>
      </c>
      <c r="FD45" s="34">
        <v>2650</v>
      </c>
      <c r="FE45" s="34">
        <v>2892</v>
      </c>
      <c r="FF45" s="34"/>
      <c r="FG45" s="34">
        <v>3393</v>
      </c>
      <c r="FH45" s="24"/>
      <c r="FI45" s="24"/>
      <c r="FJ45" s="24"/>
      <c r="FK45" s="24"/>
      <c r="FL45" s="24"/>
    </row>
    <row r="46" spans="1:168">
      <c r="A46" s="47" t="s">
        <v>85</v>
      </c>
      <c r="B46" s="55"/>
      <c r="C46" s="42"/>
      <c r="D46" s="42">
        <v>2242</v>
      </c>
      <c r="E46" s="42">
        <v>2263</v>
      </c>
      <c r="F46" s="42"/>
      <c r="G46" s="42"/>
      <c r="H46" s="42">
        <v>2885</v>
      </c>
      <c r="I46" s="42">
        <v>2935</v>
      </c>
      <c r="J46" s="42">
        <v>2932</v>
      </c>
      <c r="K46" s="42">
        <v>2932</v>
      </c>
      <c r="L46" s="42">
        <v>2876</v>
      </c>
      <c r="M46" s="42">
        <v>3030</v>
      </c>
      <c r="N46" s="42">
        <v>3188</v>
      </c>
      <c r="O46" s="42">
        <v>3467</v>
      </c>
      <c r="P46" s="42">
        <v>3856</v>
      </c>
      <c r="Q46" s="42">
        <v>4060</v>
      </c>
      <c r="R46" s="42">
        <v>4129</v>
      </c>
      <c r="S46" s="42">
        <v>4322</v>
      </c>
      <c r="T46" s="42">
        <v>4311</v>
      </c>
      <c r="U46" s="42">
        <v>4337</v>
      </c>
      <c r="V46" s="42">
        <v>4501</v>
      </c>
      <c r="W46" s="42">
        <v>4720</v>
      </c>
      <c r="X46" s="42">
        <v>4741</v>
      </c>
      <c r="Y46" s="42">
        <v>4815</v>
      </c>
      <c r="Z46" s="42">
        <v>4701</v>
      </c>
      <c r="AA46" s="42"/>
      <c r="AB46" s="42">
        <v>4606</v>
      </c>
      <c r="AC46" s="55"/>
      <c r="AD46" s="42"/>
      <c r="AE46" s="42">
        <v>3326</v>
      </c>
      <c r="AF46" s="42">
        <v>3369</v>
      </c>
      <c r="AG46" s="42"/>
      <c r="AH46" s="42"/>
      <c r="AI46" s="42">
        <v>4832</v>
      </c>
      <c r="AJ46" s="42">
        <v>4853</v>
      </c>
      <c r="AK46" s="42">
        <v>5016</v>
      </c>
      <c r="AL46" s="42">
        <v>5532</v>
      </c>
      <c r="AM46" s="42">
        <v>5411</v>
      </c>
      <c r="AN46" s="42">
        <v>5504</v>
      </c>
      <c r="AO46" s="42">
        <v>5708</v>
      </c>
      <c r="AP46" s="42">
        <v>5647</v>
      </c>
      <c r="AQ46" s="42">
        <v>6245</v>
      </c>
      <c r="AR46" s="42">
        <v>6280</v>
      </c>
      <c r="AS46" s="42">
        <v>6730</v>
      </c>
      <c r="AT46" s="42">
        <v>7043</v>
      </c>
      <c r="AU46" s="42">
        <v>7226</v>
      </c>
      <c r="AV46" s="42">
        <v>7135</v>
      </c>
      <c r="AW46" s="42">
        <v>7346</v>
      </c>
      <c r="AX46" s="42">
        <v>7306</v>
      </c>
      <c r="AY46" s="42">
        <v>7625</v>
      </c>
      <c r="AZ46" s="42">
        <v>7919</v>
      </c>
      <c r="BA46" s="42">
        <v>8093</v>
      </c>
      <c r="BB46" s="42"/>
      <c r="BC46" s="42">
        <v>7546</v>
      </c>
      <c r="BD46" s="55"/>
      <c r="BE46" s="42"/>
      <c r="BF46" s="42">
        <v>5366</v>
      </c>
      <c r="BG46" s="42">
        <v>5047</v>
      </c>
      <c r="BH46" s="42"/>
      <c r="BI46" s="42"/>
      <c r="BJ46" s="42">
        <v>4470</v>
      </c>
      <c r="BK46" s="42">
        <v>4525</v>
      </c>
      <c r="BL46" s="42">
        <v>4802</v>
      </c>
      <c r="BM46" s="42">
        <v>4887</v>
      </c>
      <c r="BN46" s="42">
        <v>4919</v>
      </c>
      <c r="BO46" s="42">
        <v>5117</v>
      </c>
      <c r="BP46" s="42">
        <v>5179</v>
      </c>
      <c r="BQ46" s="42">
        <v>5415</v>
      </c>
      <c r="BR46" s="42">
        <v>6199</v>
      </c>
      <c r="BS46" s="42">
        <v>6286</v>
      </c>
      <c r="BT46" s="42">
        <v>6055</v>
      </c>
      <c r="BU46" s="42">
        <v>5855</v>
      </c>
      <c r="BV46" s="42">
        <v>5808</v>
      </c>
      <c r="BW46" s="42">
        <v>5721</v>
      </c>
      <c r="BX46" s="42">
        <v>5943</v>
      </c>
      <c r="BY46" s="42">
        <v>6176</v>
      </c>
      <c r="BZ46" s="42">
        <v>6152</v>
      </c>
      <c r="CA46" s="42">
        <v>6634</v>
      </c>
      <c r="CB46" s="42">
        <v>6873</v>
      </c>
      <c r="CC46" s="42"/>
      <c r="CD46" s="42">
        <v>7658</v>
      </c>
      <c r="CE46" s="55"/>
      <c r="CF46" s="42"/>
      <c r="CG46" s="42">
        <v>6377</v>
      </c>
      <c r="CH46" s="42">
        <v>6462</v>
      </c>
      <c r="CI46" s="42"/>
      <c r="CJ46" s="42"/>
      <c r="CK46" s="42">
        <v>7474</v>
      </c>
      <c r="CL46" s="42">
        <v>6737</v>
      </c>
      <c r="CM46" s="42">
        <v>6545</v>
      </c>
      <c r="CN46" s="42">
        <v>6913</v>
      </c>
      <c r="CO46" s="42">
        <v>6565</v>
      </c>
      <c r="CP46" s="42">
        <v>6817</v>
      </c>
      <c r="CQ46" s="42">
        <v>7163</v>
      </c>
      <c r="CR46" s="42">
        <v>7823</v>
      </c>
      <c r="CS46" s="42">
        <v>8926</v>
      </c>
      <c r="CT46" s="42">
        <v>9047</v>
      </c>
      <c r="CU46" s="42">
        <v>9321</v>
      </c>
      <c r="CV46" s="42">
        <v>9665</v>
      </c>
      <c r="CW46" s="42">
        <v>9662</v>
      </c>
      <c r="CX46" s="42">
        <v>9553</v>
      </c>
      <c r="CY46" s="42">
        <v>10193</v>
      </c>
      <c r="CZ46" s="42">
        <v>10112</v>
      </c>
      <c r="DA46" s="42">
        <v>10029</v>
      </c>
      <c r="DB46" s="42">
        <v>9619</v>
      </c>
      <c r="DC46" s="42">
        <v>9111</v>
      </c>
      <c r="DD46" s="42"/>
      <c r="DE46" s="42">
        <v>8952</v>
      </c>
      <c r="DF46" s="55"/>
      <c r="DG46" s="42"/>
      <c r="DH46" s="42">
        <v>2884</v>
      </c>
      <c r="DI46" s="42">
        <v>2920</v>
      </c>
      <c r="DJ46" s="42"/>
      <c r="DK46" s="42"/>
      <c r="DL46" s="42">
        <v>3066</v>
      </c>
      <c r="DM46" s="42">
        <v>3164</v>
      </c>
      <c r="DN46" s="42">
        <v>3028</v>
      </c>
      <c r="DO46" s="42">
        <v>3097</v>
      </c>
      <c r="DP46" s="42">
        <v>3107</v>
      </c>
      <c r="DQ46" s="42">
        <v>3222</v>
      </c>
      <c r="DR46" s="42">
        <v>3148</v>
      </c>
      <c r="DS46" s="42">
        <v>3312</v>
      </c>
      <c r="DT46" s="42">
        <v>3179</v>
      </c>
      <c r="DU46" s="42">
        <v>3229</v>
      </c>
      <c r="DV46" s="42">
        <v>3312</v>
      </c>
      <c r="DW46" s="42">
        <v>3330</v>
      </c>
      <c r="DX46" s="42">
        <v>3251</v>
      </c>
      <c r="DY46" s="42">
        <v>2917</v>
      </c>
      <c r="DZ46" s="42">
        <v>3237</v>
      </c>
      <c r="EA46" s="42">
        <v>3320</v>
      </c>
      <c r="EB46" s="42">
        <v>3362</v>
      </c>
      <c r="EC46" s="42">
        <v>3300</v>
      </c>
      <c r="ED46" s="42">
        <v>3413</v>
      </c>
      <c r="EE46" s="42"/>
      <c r="EF46" s="42">
        <v>3066</v>
      </c>
      <c r="EG46" s="55"/>
      <c r="EH46" s="42"/>
      <c r="EI46" s="42">
        <v>1567</v>
      </c>
      <c r="EJ46" s="42">
        <v>1487</v>
      </c>
      <c r="EK46" s="42"/>
      <c r="EL46" s="42"/>
      <c r="EM46" s="42">
        <v>1670</v>
      </c>
      <c r="EN46" s="42">
        <v>1768</v>
      </c>
      <c r="EO46" s="42">
        <v>2006</v>
      </c>
      <c r="EP46" s="42">
        <v>2319</v>
      </c>
      <c r="EQ46" s="42">
        <v>2378</v>
      </c>
      <c r="ER46" s="42">
        <v>2354</v>
      </c>
      <c r="ES46" s="42">
        <v>2333</v>
      </c>
      <c r="ET46" s="42">
        <v>2180</v>
      </c>
      <c r="EU46" s="42">
        <v>2177</v>
      </c>
      <c r="EV46" s="42">
        <v>2100</v>
      </c>
      <c r="EW46" s="42">
        <v>1923</v>
      </c>
      <c r="EX46" s="42">
        <v>2168</v>
      </c>
      <c r="EY46" s="42">
        <v>2431</v>
      </c>
      <c r="EZ46" s="42">
        <v>2911</v>
      </c>
      <c r="FA46" s="42">
        <v>3730</v>
      </c>
      <c r="FB46" s="42">
        <v>4647</v>
      </c>
      <c r="FC46" s="42">
        <v>5748</v>
      </c>
      <c r="FD46" s="34">
        <v>7131</v>
      </c>
      <c r="FE46" s="34">
        <v>4338</v>
      </c>
      <c r="FF46" s="34"/>
      <c r="FG46" s="34">
        <v>5419</v>
      </c>
      <c r="FH46" s="24"/>
      <c r="FI46" s="24"/>
      <c r="FJ46" s="24"/>
      <c r="FK46" s="24"/>
      <c r="FL46" s="24"/>
    </row>
    <row r="47" spans="1:168" ht="12.75" customHeight="1">
      <c r="A47" s="47" t="s">
        <v>88</v>
      </c>
      <c r="B47" s="55"/>
      <c r="C47" s="42"/>
      <c r="D47" s="42">
        <v>552</v>
      </c>
      <c r="E47" s="42">
        <v>545</v>
      </c>
      <c r="F47" s="42"/>
      <c r="G47" s="42"/>
      <c r="H47" s="42">
        <v>673</v>
      </c>
      <c r="I47" s="42">
        <v>674</v>
      </c>
      <c r="J47" s="42">
        <v>731</v>
      </c>
      <c r="K47" s="42">
        <v>794</v>
      </c>
      <c r="L47" s="42">
        <v>806</v>
      </c>
      <c r="M47" s="42">
        <v>778</v>
      </c>
      <c r="N47" s="42">
        <v>813</v>
      </c>
      <c r="O47" s="42">
        <v>854</v>
      </c>
      <c r="P47" s="42">
        <v>902</v>
      </c>
      <c r="Q47" s="42">
        <v>1013</v>
      </c>
      <c r="R47" s="42">
        <v>1090</v>
      </c>
      <c r="S47" s="42">
        <v>1056</v>
      </c>
      <c r="T47" s="42">
        <v>1122</v>
      </c>
      <c r="U47" s="42">
        <v>1080</v>
      </c>
      <c r="V47" s="42">
        <v>1120</v>
      </c>
      <c r="W47" s="42">
        <v>1080</v>
      </c>
      <c r="X47" s="42">
        <v>1117</v>
      </c>
      <c r="Y47" s="42">
        <v>1177</v>
      </c>
      <c r="Z47" s="42">
        <v>1165</v>
      </c>
      <c r="AA47" s="42"/>
      <c r="AB47" s="42">
        <v>1054</v>
      </c>
      <c r="AC47" s="55"/>
      <c r="AD47" s="42"/>
      <c r="AE47" s="42">
        <v>1286</v>
      </c>
      <c r="AF47" s="42">
        <v>1368</v>
      </c>
      <c r="AG47" s="42"/>
      <c r="AH47" s="42"/>
      <c r="AI47" s="42">
        <v>1684</v>
      </c>
      <c r="AJ47" s="42">
        <v>1792</v>
      </c>
      <c r="AK47" s="42">
        <v>1830</v>
      </c>
      <c r="AL47" s="42">
        <v>1830</v>
      </c>
      <c r="AM47" s="42">
        <v>1837</v>
      </c>
      <c r="AN47" s="42">
        <v>1871</v>
      </c>
      <c r="AO47" s="42">
        <v>1947</v>
      </c>
      <c r="AP47" s="42">
        <v>1860</v>
      </c>
      <c r="AQ47" s="42">
        <v>1752</v>
      </c>
      <c r="AR47" s="42">
        <v>1842</v>
      </c>
      <c r="AS47" s="42">
        <v>2143</v>
      </c>
      <c r="AT47" s="42">
        <v>2158</v>
      </c>
      <c r="AU47" s="42">
        <v>2200</v>
      </c>
      <c r="AV47" s="42">
        <v>2286</v>
      </c>
      <c r="AW47" s="42">
        <v>2178</v>
      </c>
      <c r="AX47" s="42">
        <v>2287</v>
      </c>
      <c r="AY47" s="42">
        <v>2481</v>
      </c>
      <c r="AZ47" s="42">
        <v>2593</v>
      </c>
      <c r="BA47" s="42">
        <v>2634</v>
      </c>
      <c r="BB47" s="42"/>
      <c r="BC47" s="42">
        <v>2613</v>
      </c>
      <c r="BD47" s="55"/>
      <c r="BE47" s="42"/>
      <c r="BF47" s="42">
        <v>1682</v>
      </c>
      <c r="BG47" s="42">
        <v>1538</v>
      </c>
      <c r="BH47" s="42"/>
      <c r="BI47" s="42"/>
      <c r="BJ47" s="42">
        <v>1367</v>
      </c>
      <c r="BK47" s="42">
        <v>1445</v>
      </c>
      <c r="BL47" s="42">
        <v>1579</v>
      </c>
      <c r="BM47" s="42">
        <v>1609</v>
      </c>
      <c r="BN47" s="42">
        <v>1666</v>
      </c>
      <c r="BO47" s="42">
        <v>1760</v>
      </c>
      <c r="BP47" s="42">
        <v>1788</v>
      </c>
      <c r="BQ47" s="42">
        <v>1920</v>
      </c>
      <c r="BR47" s="42">
        <v>1792</v>
      </c>
      <c r="BS47" s="42">
        <v>1789</v>
      </c>
      <c r="BT47" s="42">
        <v>1908</v>
      </c>
      <c r="BU47" s="42">
        <v>1928</v>
      </c>
      <c r="BV47" s="42">
        <v>1989</v>
      </c>
      <c r="BW47" s="42">
        <v>2029</v>
      </c>
      <c r="BX47" s="42">
        <v>2070</v>
      </c>
      <c r="BY47" s="42">
        <v>2099</v>
      </c>
      <c r="BZ47" s="42">
        <v>2216</v>
      </c>
      <c r="CA47" s="42">
        <v>2226</v>
      </c>
      <c r="CB47" s="42">
        <v>2300</v>
      </c>
      <c r="CC47" s="42"/>
      <c r="CD47" s="42">
        <v>2439</v>
      </c>
      <c r="CE47" s="55"/>
      <c r="CF47" s="42"/>
      <c r="CG47" s="42">
        <v>2237</v>
      </c>
      <c r="CH47" s="42">
        <v>2212</v>
      </c>
      <c r="CI47" s="42"/>
      <c r="CJ47" s="42"/>
      <c r="CK47" s="42">
        <v>2514</v>
      </c>
      <c r="CL47" s="42">
        <v>2507</v>
      </c>
      <c r="CM47" s="42">
        <v>2703</v>
      </c>
      <c r="CN47" s="42">
        <v>2582</v>
      </c>
      <c r="CO47" s="42">
        <v>2499</v>
      </c>
      <c r="CP47" s="42">
        <v>2531</v>
      </c>
      <c r="CQ47" s="42">
        <v>2528</v>
      </c>
      <c r="CR47" s="42">
        <v>2836</v>
      </c>
      <c r="CS47" s="42">
        <v>3209</v>
      </c>
      <c r="CT47" s="42">
        <v>3287</v>
      </c>
      <c r="CU47" s="42">
        <v>3195</v>
      </c>
      <c r="CV47" s="42">
        <v>3333</v>
      </c>
      <c r="CW47" s="42">
        <v>3417</v>
      </c>
      <c r="CX47" s="42">
        <v>3442</v>
      </c>
      <c r="CY47" s="42">
        <v>3591</v>
      </c>
      <c r="CZ47" s="42">
        <v>3525</v>
      </c>
      <c r="DA47" s="42">
        <v>3747</v>
      </c>
      <c r="DB47" s="42">
        <v>3901</v>
      </c>
      <c r="DC47" s="42">
        <v>3624</v>
      </c>
      <c r="DD47" s="42"/>
      <c r="DE47" s="42">
        <v>3588</v>
      </c>
      <c r="DF47" s="55"/>
      <c r="DG47" s="42"/>
      <c r="DH47" s="42">
        <v>1390</v>
      </c>
      <c r="DI47" s="42">
        <v>1324</v>
      </c>
      <c r="DJ47" s="42"/>
      <c r="DK47" s="42"/>
      <c r="DL47" s="42">
        <v>1501</v>
      </c>
      <c r="DM47" s="42">
        <v>1442</v>
      </c>
      <c r="DN47" s="42">
        <v>1465</v>
      </c>
      <c r="DO47" s="42">
        <v>1480</v>
      </c>
      <c r="DP47" s="42">
        <v>1392</v>
      </c>
      <c r="DQ47" s="42">
        <v>1325</v>
      </c>
      <c r="DR47" s="42">
        <v>1355</v>
      </c>
      <c r="DS47" s="42">
        <v>1436</v>
      </c>
      <c r="DT47" s="42">
        <v>1378</v>
      </c>
      <c r="DU47" s="42">
        <v>1442</v>
      </c>
      <c r="DV47" s="42">
        <v>1516</v>
      </c>
      <c r="DW47" s="42">
        <v>1374</v>
      </c>
      <c r="DX47" s="42">
        <v>1431</v>
      </c>
      <c r="DY47" s="42">
        <v>1329</v>
      </c>
      <c r="DZ47" s="42">
        <v>1346</v>
      </c>
      <c r="EA47" s="42">
        <v>1226</v>
      </c>
      <c r="EB47" s="42">
        <v>1416</v>
      </c>
      <c r="EC47" s="42">
        <v>1451</v>
      </c>
      <c r="ED47" s="42">
        <v>1523</v>
      </c>
      <c r="EE47" s="42"/>
      <c r="EF47" s="42">
        <v>1362</v>
      </c>
      <c r="EG47" s="55"/>
      <c r="EH47" s="42"/>
      <c r="EI47" s="42">
        <v>683</v>
      </c>
      <c r="EJ47" s="42">
        <v>726</v>
      </c>
      <c r="EK47" s="42"/>
      <c r="EL47" s="42"/>
      <c r="EM47" s="42">
        <v>870</v>
      </c>
      <c r="EN47" s="42">
        <v>900</v>
      </c>
      <c r="EO47" s="42">
        <v>986</v>
      </c>
      <c r="EP47" s="42">
        <v>1083</v>
      </c>
      <c r="EQ47" s="42">
        <v>989</v>
      </c>
      <c r="ER47" s="42">
        <v>877</v>
      </c>
      <c r="ES47" s="42">
        <v>915</v>
      </c>
      <c r="ET47" s="42">
        <v>1045</v>
      </c>
      <c r="EU47" s="42">
        <v>1032</v>
      </c>
      <c r="EV47" s="42">
        <v>1104</v>
      </c>
      <c r="EW47" s="42">
        <v>1207</v>
      </c>
      <c r="EX47" s="42">
        <v>1372</v>
      </c>
      <c r="EY47" s="42">
        <v>1281</v>
      </c>
      <c r="EZ47" s="42">
        <v>1299</v>
      </c>
      <c r="FA47" s="42">
        <v>1312</v>
      </c>
      <c r="FB47" s="42">
        <v>1441</v>
      </c>
      <c r="FC47" s="42">
        <v>1493</v>
      </c>
      <c r="FD47" s="34">
        <v>1768</v>
      </c>
      <c r="FE47" s="34">
        <v>1749</v>
      </c>
      <c r="FF47" s="34"/>
      <c r="FG47" s="34">
        <v>1841</v>
      </c>
      <c r="FH47" s="24"/>
      <c r="FI47" s="24"/>
      <c r="FJ47" s="24"/>
      <c r="FK47" s="24"/>
      <c r="FL47" s="24"/>
    </row>
    <row r="48" spans="1:168" ht="12.75" customHeight="1">
      <c r="A48" s="47" t="s">
        <v>87</v>
      </c>
      <c r="B48" s="55"/>
      <c r="C48" s="42"/>
      <c r="D48" s="42">
        <v>156</v>
      </c>
      <c r="E48" s="42">
        <v>176</v>
      </c>
      <c r="F48" s="42"/>
      <c r="G48" s="42"/>
      <c r="H48" s="42">
        <v>229</v>
      </c>
      <c r="I48" s="42">
        <v>219</v>
      </c>
      <c r="J48" s="42">
        <v>216</v>
      </c>
      <c r="K48" s="42">
        <v>246</v>
      </c>
      <c r="L48" s="42">
        <v>204</v>
      </c>
      <c r="M48" s="42">
        <v>257</v>
      </c>
      <c r="N48" s="42">
        <v>248</v>
      </c>
      <c r="O48" s="42">
        <v>294</v>
      </c>
      <c r="P48" s="42">
        <v>352</v>
      </c>
      <c r="Q48" s="42">
        <v>366</v>
      </c>
      <c r="R48" s="42">
        <v>364</v>
      </c>
      <c r="S48" s="42">
        <v>349</v>
      </c>
      <c r="T48" s="42">
        <v>410</v>
      </c>
      <c r="U48" s="42">
        <v>410</v>
      </c>
      <c r="V48" s="42">
        <v>379</v>
      </c>
      <c r="W48" s="42">
        <v>383</v>
      </c>
      <c r="X48" s="42">
        <v>385</v>
      </c>
      <c r="Y48" s="42">
        <v>371</v>
      </c>
      <c r="Z48" s="42">
        <v>432</v>
      </c>
      <c r="AA48" s="42"/>
      <c r="AB48" s="42">
        <v>443</v>
      </c>
      <c r="AC48" s="55"/>
      <c r="AD48" s="42"/>
      <c r="AE48" s="42">
        <v>521</v>
      </c>
      <c r="AF48" s="42">
        <v>522</v>
      </c>
      <c r="AG48" s="42"/>
      <c r="AH48" s="42"/>
      <c r="AI48" s="42">
        <v>719</v>
      </c>
      <c r="AJ48" s="42">
        <v>740</v>
      </c>
      <c r="AK48" s="42">
        <v>786</v>
      </c>
      <c r="AL48" s="42">
        <v>716</v>
      </c>
      <c r="AM48" s="42">
        <v>762</v>
      </c>
      <c r="AN48" s="42">
        <v>834</v>
      </c>
      <c r="AO48" s="42">
        <v>763</v>
      </c>
      <c r="AP48" s="42">
        <v>726</v>
      </c>
      <c r="AQ48" s="42">
        <v>610</v>
      </c>
      <c r="AR48" s="42">
        <v>682</v>
      </c>
      <c r="AS48" s="42">
        <v>706</v>
      </c>
      <c r="AT48" s="42">
        <v>749</v>
      </c>
      <c r="AU48" s="42">
        <v>875</v>
      </c>
      <c r="AV48" s="42">
        <v>824</v>
      </c>
      <c r="AW48" s="42">
        <v>808</v>
      </c>
      <c r="AX48" s="42">
        <v>837</v>
      </c>
      <c r="AY48" s="42">
        <v>859</v>
      </c>
      <c r="AZ48" s="42">
        <v>942</v>
      </c>
      <c r="BA48" s="42">
        <v>997</v>
      </c>
      <c r="BB48" s="42"/>
      <c r="BC48" s="42">
        <v>992</v>
      </c>
      <c r="BD48" s="55"/>
      <c r="BE48" s="42"/>
      <c r="BF48" s="42">
        <v>1210</v>
      </c>
      <c r="BG48" s="42">
        <v>1086</v>
      </c>
      <c r="BH48" s="42"/>
      <c r="BI48" s="42"/>
      <c r="BJ48" s="42">
        <v>988</v>
      </c>
      <c r="BK48" s="42">
        <v>928</v>
      </c>
      <c r="BL48" s="42">
        <v>956</v>
      </c>
      <c r="BM48" s="42">
        <v>1007</v>
      </c>
      <c r="BN48" s="42">
        <v>972</v>
      </c>
      <c r="BO48" s="42">
        <v>1027</v>
      </c>
      <c r="BP48" s="42">
        <v>1046</v>
      </c>
      <c r="BQ48" s="42">
        <v>1104</v>
      </c>
      <c r="BR48" s="42">
        <v>1200</v>
      </c>
      <c r="BS48" s="42">
        <v>1142</v>
      </c>
      <c r="BT48" s="42">
        <v>1134</v>
      </c>
      <c r="BU48" s="42">
        <v>1186</v>
      </c>
      <c r="BV48" s="42">
        <v>1103</v>
      </c>
      <c r="BW48" s="42">
        <v>1118</v>
      </c>
      <c r="BX48" s="42">
        <v>1105</v>
      </c>
      <c r="BY48" s="42">
        <v>1149</v>
      </c>
      <c r="BZ48" s="42">
        <v>1202</v>
      </c>
      <c r="CA48" s="42">
        <v>1275</v>
      </c>
      <c r="CB48" s="42">
        <v>1319</v>
      </c>
      <c r="CC48" s="42"/>
      <c r="CD48" s="42">
        <v>1539</v>
      </c>
      <c r="CE48" s="55"/>
      <c r="CF48" s="42"/>
      <c r="CG48" s="42">
        <v>888</v>
      </c>
      <c r="CH48" s="42">
        <v>888</v>
      </c>
      <c r="CI48" s="42"/>
      <c r="CJ48" s="42"/>
      <c r="CK48" s="42">
        <v>1231</v>
      </c>
      <c r="CL48" s="42">
        <v>1071</v>
      </c>
      <c r="CM48" s="42">
        <v>1037</v>
      </c>
      <c r="CN48" s="42">
        <v>904</v>
      </c>
      <c r="CO48" s="42">
        <v>899</v>
      </c>
      <c r="CP48" s="42">
        <v>867</v>
      </c>
      <c r="CQ48" s="42">
        <v>902</v>
      </c>
      <c r="CR48" s="42">
        <v>1103</v>
      </c>
      <c r="CS48" s="42">
        <v>1130</v>
      </c>
      <c r="CT48" s="42">
        <v>1321</v>
      </c>
      <c r="CU48" s="42">
        <v>1307</v>
      </c>
      <c r="CV48" s="42">
        <v>1467</v>
      </c>
      <c r="CW48" s="42">
        <v>1382</v>
      </c>
      <c r="CX48" s="42">
        <v>1410</v>
      </c>
      <c r="CY48" s="42">
        <v>1531</v>
      </c>
      <c r="CZ48" s="42">
        <v>1604</v>
      </c>
      <c r="DA48" s="42">
        <v>1571</v>
      </c>
      <c r="DB48" s="42">
        <v>1325</v>
      </c>
      <c r="DC48" s="42">
        <v>1413</v>
      </c>
      <c r="DD48" s="42"/>
      <c r="DE48" s="42">
        <v>1315</v>
      </c>
      <c r="DF48" s="55"/>
      <c r="DG48" s="42"/>
      <c r="DH48" s="42">
        <v>711</v>
      </c>
      <c r="DI48" s="42">
        <v>694</v>
      </c>
      <c r="DJ48" s="42"/>
      <c r="DK48" s="42"/>
      <c r="DL48" s="42">
        <v>659</v>
      </c>
      <c r="DM48" s="42">
        <v>629</v>
      </c>
      <c r="DN48" s="42">
        <v>686</v>
      </c>
      <c r="DO48" s="42">
        <v>682</v>
      </c>
      <c r="DP48" s="42">
        <v>674</v>
      </c>
      <c r="DQ48" s="42">
        <v>731</v>
      </c>
      <c r="DR48" s="42">
        <v>685</v>
      </c>
      <c r="DS48" s="42">
        <v>719</v>
      </c>
      <c r="DT48" s="42">
        <v>677</v>
      </c>
      <c r="DU48" s="42">
        <v>628</v>
      </c>
      <c r="DV48" s="42">
        <v>638</v>
      </c>
      <c r="DW48" s="42">
        <v>660</v>
      </c>
      <c r="DX48" s="42">
        <v>631</v>
      </c>
      <c r="DY48" s="42">
        <v>613</v>
      </c>
      <c r="DZ48" s="42">
        <v>585</v>
      </c>
      <c r="EA48" s="42">
        <v>577</v>
      </c>
      <c r="EB48" s="42">
        <v>531</v>
      </c>
      <c r="EC48" s="42">
        <v>572</v>
      </c>
      <c r="ED48" s="42">
        <v>657</v>
      </c>
      <c r="EE48" s="42"/>
      <c r="EF48" s="42">
        <v>630</v>
      </c>
      <c r="EG48" s="55"/>
      <c r="EH48" s="42"/>
      <c r="EI48" s="42">
        <v>501</v>
      </c>
      <c r="EJ48" s="42">
        <v>496</v>
      </c>
      <c r="EK48" s="42"/>
      <c r="EL48" s="42"/>
      <c r="EM48" s="42">
        <v>620</v>
      </c>
      <c r="EN48" s="42">
        <v>705</v>
      </c>
      <c r="EO48" s="42">
        <v>637</v>
      </c>
      <c r="EP48" s="42">
        <v>656</v>
      </c>
      <c r="EQ48" s="42">
        <v>695</v>
      </c>
      <c r="ER48" s="42">
        <v>636</v>
      </c>
      <c r="ES48" s="42">
        <v>663</v>
      </c>
      <c r="ET48" s="42">
        <v>626</v>
      </c>
      <c r="EU48" s="42">
        <v>625</v>
      </c>
      <c r="EV48" s="42">
        <v>595</v>
      </c>
      <c r="EW48" s="42">
        <v>644</v>
      </c>
      <c r="EX48" s="42">
        <v>712</v>
      </c>
      <c r="EY48" s="42">
        <v>774</v>
      </c>
      <c r="EZ48" s="42">
        <v>780</v>
      </c>
      <c r="FA48" s="42">
        <v>792</v>
      </c>
      <c r="FB48" s="42">
        <v>731</v>
      </c>
      <c r="FC48" s="42">
        <v>664</v>
      </c>
      <c r="FD48" s="34">
        <v>787</v>
      </c>
      <c r="FE48" s="34">
        <v>747</v>
      </c>
      <c r="FF48" s="34"/>
      <c r="FG48" s="34">
        <v>879</v>
      </c>
      <c r="FH48" s="24"/>
      <c r="FI48" s="24"/>
      <c r="FJ48" s="24"/>
      <c r="FK48" s="24"/>
      <c r="FL48" s="24"/>
    </row>
    <row r="49" spans="1:168">
      <c r="A49" s="47" t="s">
        <v>94</v>
      </c>
      <c r="B49" s="55"/>
      <c r="C49" s="42"/>
      <c r="D49" s="42">
        <v>4620</v>
      </c>
      <c r="E49" s="42">
        <v>4504</v>
      </c>
      <c r="F49" s="42"/>
      <c r="G49" s="42"/>
      <c r="H49" s="42">
        <v>6392</v>
      </c>
      <c r="I49" s="42">
        <v>6510</v>
      </c>
      <c r="J49" s="42">
        <v>6458</v>
      </c>
      <c r="K49" s="42">
        <v>6288</v>
      </c>
      <c r="L49" s="42">
        <v>6142</v>
      </c>
      <c r="M49" s="42">
        <v>6541</v>
      </c>
      <c r="N49" s="42">
        <v>6506</v>
      </c>
      <c r="O49" s="42">
        <v>7049</v>
      </c>
      <c r="P49" s="42">
        <v>7521</v>
      </c>
      <c r="Q49" s="42">
        <v>7897</v>
      </c>
      <c r="R49" s="42">
        <v>7648</v>
      </c>
      <c r="S49" s="42">
        <v>8228</v>
      </c>
      <c r="T49" s="42">
        <v>7945</v>
      </c>
      <c r="U49" s="42">
        <v>8062</v>
      </c>
      <c r="V49" s="42">
        <v>8285</v>
      </c>
      <c r="W49" s="42">
        <v>8469</v>
      </c>
      <c r="X49" s="42">
        <v>8093</v>
      </c>
      <c r="Y49" s="42">
        <v>7984</v>
      </c>
      <c r="Z49" s="42">
        <v>7831</v>
      </c>
      <c r="AA49" s="42"/>
      <c r="AB49" s="42">
        <v>7500</v>
      </c>
      <c r="AC49" s="55"/>
      <c r="AD49" s="42"/>
      <c r="AE49" s="42">
        <v>6468</v>
      </c>
      <c r="AF49" s="42">
        <v>6648</v>
      </c>
      <c r="AG49" s="42"/>
      <c r="AH49" s="42"/>
      <c r="AI49" s="42">
        <v>9421</v>
      </c>
      <c r="AJ49" s="42">
        <v>9902</v>
      </c>
      <c r="AK49" s="42">
        <v>10127</v>
      </c>
      <c r="AL49" s="42">
        <v>10144</v>
      </c>
      <c r="AM49" s="42">
        <v>9888</v>
      </c>
      <c r="AN49" s="42">
        <v>9911</v>
      </c>
      <c r="AO49" s="42">
        <v>9792</v>
      </c>
      <c r="AP49" s="42">
        <v>9677</v>
      </c>
      <c r="AQ49" s="42">
        <v>10600</v>
      </c>
      <c r="AR49" s="42">
        <v>10815</v>
      </c>
      <c r="AS49" s="42">
        <v>11502</v>
      </c>
      <c r="AT49" s="42">
        <v>11748</v>
      </c>
      <c r="AU49" s="42">
        <v>12318</v>
      </c>
      <c r="AV49" s="42">
        <v>12302</v>
      </c>
      <c r="AW49" s="42">
        <v>12390</v>
      </c>
      <c r="AX49" s="42">
        <v>12340</v>
      </c>
      <c r="AY49" s="42">
        <v>12698</v>
      </c>
      <c r="AZ49" s="42">
        <v>13440</v>
      </c>
      <c r="BA49" s="42">
        <v>12777</v>
      </c>
      <c r="BB49" s="42"/>
      <c r="BC49" s="42">
        <v>13015</v>
      </c>
      <c r="BD49" s="55"/>
      <c r="BE49" s="42"/>
      <c r="BF49" s="42">
        <v>10164</v>
      </c>
      <c r="BG49" s="42">
        <v>9200</v>
      </c>
      <c r="BH49" s="42"/>
      <c r="BI49" s="42"/>
      <c r="BJ49" s="42">
        <v>8268</v>
      </c>
      <c r="BK49" s="42">
        <v>8680</v>
      </c>
      <c r="BL49" s="42">
        <v>8636</v>
      </c>
      <c r="BM49" s="42">
        <v>8926</v>
      </c>
      <c r="BN49" s="42">
        <v>8980</v>
      </c>
      <c r="BO49" s="42">
        <v>9156</v>
      </c>
      <c r="BP49" s="42">
        <v>9129</v>
      </c>
      <c r="BQ49" s="42">
        <v>8953</v>
      </c>
      <c r="BR49" s="42">
        <v>9526</v>
      </c>
      <c r="BS49" s="42">
        <v>9609</v>
      </c>
      <c r="BT49" s="42">
        <v>9469</v>
      </c>
      <c r="BU49" s="42">
        <v>9494</v>
      </c>
      <c r="BV49" s="42">
        <v>9614</v>
      </c>
      <c r="BW49" s="42">
        <v>9302</v>
      </c>
      <c r="BX49" s="42">
        <v>9634</v>
      </c>
      <c r="BY49" s="42">
        <v>10240</v>
      </c>
      <c r="BZ49" s="42">
        <v>10989</v>
      </c>
      <c r="CA49" s="42">
        <v>11917</v>
      </c>
      <c r="CB49" s="42">
        <v>11896</v>
      </c>
      <c r="CC49" s="42"/>
      <c r="CD49" s="42">
        <v>13288</v>
      </c>
      <c r="CE49" s="55"/>
      <c r="CF49" s="42"/>
      <c r="CG49" s="42">
        <v>11836</v>
      </c>
      <c r="CH49" s="42">
        <v>11782</v>
      </c>
      <c r="CI49" s="42"/>
      <c r="CJ49" s="42"/>
      <c r="CK49" s="42">
        <v>12720</v>
      </c>
      <c r="CL49" s="42">
        <v>12371</v>
      </c>
      <c r="CM49" s="42">
        <v>11364</v>
      </c>
      <c r="CN49" s="42">
        <v>10079</v>
      </c>
      <c r="CO49" s="42">
        <v>9677</v>
      </c>
      <c r="CP49" s="42">
        <v>9556</v>
      </c>
      <c r="CQ49" s="42">
        <v>9803</v>
      </c>
      <c r="CR49" s="42">
        <v>10241</v>
      </c>
      <c r="CS49" s="42">
        <v>12436</v>
      </c>
      <c r="CT49" s="42">
        <v>12618</v>
      </c>
      <c r="CU49" s="42">
        <v>12687</v>
      </c>
      <c r="CV49" s="42">
        <v>12591</v>
      </c>
      <c r="CW49" s="42">
        <v>12464</v>
      </c>
      <c r="CX49" s="42">
        <v>12403</v>
      </c>
      <c r="CY49" s="42">
        <v>12570</v>
      </c>
      <c r="CZ49" s="42">
        <v>13043</v>
      </c>
      <c r="DA49" s="42">
        <v>13264</v>
      </c>
      <c r="DB49" s="42">
        <v>13419</v>
      </c>
      <c r="DC49" s="42">
        <v>12536</v>
      </c>
      <c r="DD49" s="42"/>
      <c r="DE49" s="42">
        <v>13147</v>
      </c>
      <c r="DF49" s="55"/>
      <c r="DG49" s="42"/>
      <c r="DH49" s="42">
        <v>4538</v>
      </c>
      <c r="DI49" s="42">
        <v>4880</v>
      </c>
      <c r="DJ49" s="42"/>
      <c r="DK49" s="42"/>
      <c r="DL49" s="42">
        <v>5811</v>
      </c>
      <c r="DM49" s="42">
        <v>6081</v>
      </c>
      <c r="DN49" s="42">
        <v>6158</v>
      </c>
      <c r="DO49" s="42">
        <v>5978</v>
      </c>
      <c r="DP49" s="42">
        <v>5557</v>
      </c>
      <c r="DQ49" s="42">
        <v>5405</v>
      </c>
      <c r="DR49" s="42">
        <v>5574</v>
      </c>
      <c r="DS49" s="42">
        <v>6087</v>
      </c>
      <c r="DT49" s="42">
        <v>6332</v>
      </c>
      <c r="DU49" s="42">
        <v>6502</v>
      </c>
      <c r="DV49" s="42">
        <v>6687</v>
      </c>
      <c r="DW49" s="42">
        <v>6688</v>
      </c>
      <c r="DX49" s="42">
        <v>6505</v>
      </c>
      <c r="DY49" s="42">
        <v>5955</v>
      </c>
      <c r="DZ49" s="42">
        <v>5460</v>
      </c>
      <c r="EA49" s="42">
        <v>5223</v>
      </c>
      <c r="EB49" s="42">
        <v>5322</v>
      </c>
      <c r="EC49" s="42">
        <v>5586</v>
      </c>
      <c r="ED49" s="42">
        <v>5524</v>
      </c>
      <c r="EE49" s="42"/>
      <c r="EF49" s="42">
        <v>4835</v>
      </c>
      <c r="EG49" s="55"/>
      <c r="EH49" s="42"/>
      <c r="EI49" s="42">
        <v>2977</v>
      </c>
      <c r="EJ49" s="42">
        <v>2948</v>
      </c>
      <c r="EK49" s="42"/>
      <c r="EL49" s="42"/>
      <c r="EM49" s="42">
        <v>3000</v>
      </c>
      <c r="EN49" s="42">
        <v>3213</v>
      </c>
      <c r="EO49" s="42">
        <v>3515</v>
      </c>
      <c r="EP49" s="42">
        <v>3623</v>
      </c>
      <c r="EQ49" s="42">
        <v>3819</v>
      </c>
      <c r="ER49" s="42">
        <v>3855</v>
      </c>
      <c r="ES49" s="42">
        <v>3877</v>
      </c>
      <c r="ET49" s="42">
        <v>3237</v>
      </c>
      <c r="EU49" s="42">
        <v>3177</v>
      </c>
      <c r="EV49" s="42">
        <v>3489</v>
      </c>
      <c r="EW49" s="42">
        <v>3653</v>
      </c>
      <c r="EX49" s="42">
        <v>4338</v>
      </c>
      <c r="EY49" s="42">
        <v>4903</v>
      </c>
      <c r="EZ49" s="42">
        <v>5722</v>
      </c>
      <c r="FA49" s="42">
        <v>6120</v>
      </c>
      <c r="FB49" s="42">
        <v>6302</v>
      </c>
      <c r="FC49" s="42">
        <v>7393</v>
      </c>
      <c r="FD49" s="34">
        <v>8460</v>
      </c>
      <c r="FE49" s="34">
        <v>9497</v>
      </c>
      <c r="FF49" s="34"/>
      <c r="FG49" s="34">
        <v>11159</v>
      </c>
      <c r="FH49" s="24"/>
      <c r="FI49" s="24"/>
      <c r="FJ49" s="24"/>
      <c r="FK49" s="24"/>
      <c r="FL49" s="24"/>
    </row>
    <row r="50" spans="1:168">
      <c r="A50" s="47" t="s">
        <v>98</v>
      </c>
      <c r="B50" s="55"/>
      <c r="C50" s="42"/>
      <c r="D50" s="42">
        <v>193</v>
      </c>
      <c r="E50" s="42">
        <v>199</v>
      </c>
      <c r="F50" s="42"/>
      <c r="G50" s="42"/>
      <c r="H50" s="42">
        <v>270</v>
      </c>
      <c r="I50" s="42">
        <v>293</v>
      </c>
      <c r="J50" s="42">
        <v>292</v>
      </c>
      <c r="K50" s="42">
        <v>311</v>
      </c>
      <c r="L50" s="42">
        <v>312</v>
      </c>
      <c r="M50" s="42">
        <v>293</v>
      </c>
      <c r="N50" s="42">
        <v>308</v>
      </c>
      <c r="O50" s="42">
        <v>278</v>
      </c>
      <c r="P50" s="42">
        <v>321</v>
      </c>
      <c r="Q50" s="42">
        <v>369</v>
      </c>
      <c r="R50" s="42">
        <v>367</v>
      </c>
      <c r="S50" s="42">
        <v>345</v>
      </c>
      <c r="T50" s="42">
        <v>347</v>
      </c>
      <c r="U50" s="42">
        <v>362</v>
      </c>
      <c r="V50" s="42">
        <v>419</v>
      </c>
      <c r="W50" s="42">
        <v>405</v>
      </c>
      <c r="X50" s="42">
        <v>394</v>
      </c>
      <c r="Y50" s="42">
        <v>485</v>
      </c>
      <c r="Z50" s="42">
        <v>496</v>
      </c>
      <c r="AA50" s="42"/>
      <c r="AB50" s="42">
        <v>428</v>
      </c>
      <c r="AC50" s="55"/>
      <c r="AD50" s="42"/>
      <c r="AE50" s="42">
        <v>577</v>
      </c>
      <c r="AF50" s="42">
        <v>576</v>
      </c>
      <c r="AG50" s="42"/>
      <c r="AH50" s="42"/>
      <c r="AI50" s="42">
        <v>768</v>
      </c>
      <c r="AJ50" s="42">
        <v>821</v>
      </c>
      <c r="AK50" s="42">
        <v>810</v>
      </c>
      <c r="AL50" s="42">
        <v>906</v>
      </c>
      <c r="AM50" s="42">
        <v>864</v>
      </c>
      <c r="AN50" s="42">
        <v>916</v>
      </c>
      <c r="AO50" s="42">
        <v>890</v>
      </c>
      <c r="AP50" s="42">
        <v>812</v>
      </c>
      <c r="AQ50" s="42">
        <v>697</v>
      </c>
      <c r="AR50" s="42">
        <v>752</v>
      </c>
      <c r="AS50" s="42">
        <v>722</v>
      </c>
      <c r="AT50" s="42">
        <v>856</v>
      </c>
      <c r="AU50" s="42">
        <v>917</v>
      </c>
      <c r="AV50" s="42">
        <v>938</v>
      </c>
      <c r="AW50" s="42">
        <v>957</v>
      </c>
      <c r="AX50" s="42">
        <v>949</v>
      </c>
      <c r="AY50" s="42">
        <v>993</v>
      </c>
      <c r="AZ50" s="42">
        <v>967</v>
      </c>
      <c r="BA50" s="42">
        <v>1056</v>
      </c>
      <c r="BB50" s="42"/>
      <c r="BC50" s="42">
        <v>910</v>
      </c>
      <c r="BD50" s="55"/>
      <c r="BE50" s="42"/>
      <c r="BF50" s="42">
        <v>1103</v>
      </c>
      <c r="BG50" s="42">
        <v>977</v>
      </c>
      <c r="BH50" s="42"/>
      <c r="BI50" s="42"/>
      <c r="BJ50" s="42">
        <v>913</v>
      </c>
      <c r="BK50" s="42">
        <v>934</v>
      </c>
      <c r="BL50" s="42">
        <v>938</v>
      </c>
      <c r="BM50" s="42">
        <v>1044</v>
      </c>
      <c r="BN50" s="42">
        <v>1076</v>
      </c>
      <c r="BO50" s="42">
        <v>1089</v>
      </c>
      <c r="BP50" s="42">
        <v>1078</v>
      </c>
      <c r="BQ50" s="42">
        <v>1129</v>
      </c>
      <c r="BR50" s="42">
        <v>1096</v>
      </c>
      <c r="BS50" s="42">
        <v>1192</v>
      </c>
      <c r="BT50" s="42">
        <v>1176</v>
      </c>
      <c r="BU50" s="42">
        <v>1178</v>
      </c>
      <c r="BV50" s="42">
        <v>1184</v>
      </c>
      <c r="BW50" s="42">
        <v>1235</v>
      </c>
      <c r="BX50" s="42">
        <v>1178</v>
      </c>
      <c r="BY50" s="42">
        <v>1227</v>
      </c>
      <c r="BZ50" s="42">
        <v>1228</v>
      </c>
      <c r="CA50" s="42">
        <v>1312</v>
      </c>
      <c r="CB50" s="42">
        <v>1287</v>
      </c>
      <c r="CC50" s="42"/>
      <c r="CD50" s="42">
        <v>1353</v>
      </c>
      <c r="CE50" s="55"/>
      <c r="CF50" s="42"/>
      <c r="CG50" s="42">
        <v>741</v>
      </c>
      <c r="CH50" s="42">
        <v>767</v>
      </c>
      <c r="CI50" s="42"/>
      <c r="CJ50" s="42"/>
      <c r="CK50" s="42">
        <v>815</v>
      </c>
      <c r="CL50" s="42">
        <v>815</v>
      </c>
      <c r="CM50" s="42">
        <v>754</v>
      </c>
      <c r="CN50" s="42">
        <v>694</v>
      </c>
      <c r="CO50" s="42">
        <v>690</v>
      </c>
      <c r="CP50" s="42">
        <v>598</v>
      </c>
      <c r="CQ50" s="42">
        <v>559</v>
      </c>
      <c r="CR50" s="42">
        <v>800</v>
      </c>
      <c r="CS50" s="42">
        <v>869</v>
      </c>
      <c r="CT50" s="42">
        <v>987</v>
      </c>
      <c r="CU50" s="42">
        <v>1011</v>
      </c>
      <c r="CV50" s="42">
        <v>974</v>
      </c>
      <c r="CW50" s="42">
        <v>999</v>
      </c>
      <c r="CX50" s="42">
        <v>834</v>
      </c>
      <c r="CY50" s="42">
        <v>853</v>
      </c>
      <c r="CZ50" s="42">
        <v>806</v>
      </c>
      <c r="DA50" s="42">
        <v>900</v>
      </c>
      <c r="DB50" s="42">
        <v>792</v>
      </c>
      <c r="DC50" s="42">
        <v>783</v>
      </c>
      <c r="DD50" s="42"/>
      <c r="DE50" s="42">
        <v>725</v>
      </c>
      <c r="DF50" s="55"/>
      <c r="DG50" s="42"/>
      <c r="DH50" s="42">
        <v>638</v>
      </c>
      <c r="DI50" s="42">
        <v>665</v>
      </c>
      <c r="DJ50" s="42"/>
      <c r="DK50" s="42"/>
      <c r="DL50" s="42">
        <v>634</v>
      </c>
      <c r="DM50" s="42">
        <v>685</v>
      </c>
      <c r="DN50" s="42">
        <v>619</v>
      </c>
      <c r="DO50" s="42">
        <v>620</v>
      </c>
      <c r="DP50" s="42">
        <v>655</v>
      </c>
      <c r="DQ50" s="42">
        <v>616</v>
      </c>
      <c r="DR50" s="42">
        <v>675</v>
      </c>
      <c r="DS50" s="42">
        <v>695</v>
      </c>
      <c r="DT50" s="42">
        <v>614</v>
      </c>
      <c r="DU50" s="42">
        <v>628</v>
      </c>
      <c r="DV50" s="42">
        <v>580</v>
      </c>
      <c r="DW50" s="42">
        <v>562</v>
      </c>
      <c r="DX50" s="42">
        <v>495</v>
      </c>
      <c r="DY50" s="42">
        <v>484</v>
      </c>
      <c r="DZ50" s="42">
        <v>469</v>
      </c>
      <c r="EA50" s="42">
        <v>478</v>
      </c>
      <c r="EB50" s="42">
        <v>526</v>
      </c>
      <c r="EC50" s="42">
        <v>475</v>
      </c>
      <c r="ED50" s="42">
        <v>533</v>
      </c>
      <c r="EE50" s="42"/>
      <c r="EF50" s="42">
        <v>539</v>
      </c>
      <c r="EG50" s="55"/>
      <c r="EH50" s="42"/>
      <c r="EI50" s="42">
        <v>348</v>
      </c>
      <c r="EJ50" s="42">
        <v>307</v>
      </c>
      <c r="EK50" s="42"/>
      <c r="EL50" s="42"/>
      <c r="EM50" s="42">
        <v>461</v>
      </c>
      <c r="EN50" s="42">
        <v>425</v>
      </c>
      <c r="EO50" s="42">
        <v>490</v>
      </c>
      <c r="EP50" s="42">
        <v>476</v>
      </c>
      <c r="EQ50" s="42">
        <v>540</v>
      </c>
      <c r="ER50" s="42">
        <v>437</v>
      </c>
      <c r="ES50" s="42">
        <v>431</v>
      </c>
      <c r="ET50" s="42">
        <v>451</v>
      </c>
      <c r="EU50" s="42">
        <v>446</v>
      </c>
      <c r="EV50" s="42">
        <v>495</v>
      </c>
      <c r="EW50" s="42">
        <v>553</v>
      </c>
      <c r="EX50" s="42">
        <v>609</v>
      </c>
      <c r="EY50" s="42">
        <v>647</v>
      </c>
      <c r="EZ50" s="42">
        <v>748</v>
      </c>
      <c r="FA50" s="42">
        <v>765</v>
      </c>
      <c r="FB50" s="42">
        <v>733</v>
      </c>
      <c r="FC50" s="42">
        <v>750</v>
      </c>
      <c r="FD50" s="34">
        <v>875</v>
      </c>
      <c r="FE50" s="34">
        <v>1008</v>
      </c>
      <c r="FF50" s="34"/>
      <c r="FG50" s="34">
        <v>1190</v>
      </c>
      <c r="FH50" s="24"/>
      <c r="FI50" s="24"/>
      <c r="FJ50" s="24"/>
      <c r="FK50" s="24"/>
      <c r="FL50" s="24"/>
    </row>
    <row r="51" spans="1:168" ht="12" customHeight="1">
      <c r="A51" s="48" t="s">
        <v>102</v>
      </c>
      <c r="B51" s="56"/>
      <c r="C51" s="44"/>
      <c r="D51" s="44">
        <v>2253</v>
      </c>
      <c r="E51" s="44">
        <v>2388</v>
      </c>
      <c r="F51" s="44"/>
      <c r="G51" s="44"/>
      <c r="H51" s="44">
        <v>3380</v>
      </c>
      <c r="I51" s="44">
        <v>3383</v>
      </c>
      <c r="J51" s="44">
        <v>3380</v>
      </c>
      <c r="K51" s="44">
        <v>3309</v>
      </c>
      <c r="L51" s="44">
        <v>3363</v>
      </c>
      <c r="M51" s="44">
        <v>2904</v>
      </c>
      <c r="N51" s="44">
        <v>2894</v>
      </c>
      <c r="O51" s="44">
        <v>3020</v>
      </c>
      <c r="P51" s="44">
        <v>3691</v>
      </c>
      <c r="Q51" s="44">
        <v>4002</v>
      </c>
      <c r="R51" s="44">
        <v>3884</v>
      </c>
      <c r="S51" s="44">
        <v>4014</v>
      </c>
      <c r="T51" s="44">
        <v>4011</v>
      </c>
      <c r="U51" s="44">
        <v>4020</v>
      </c>
      <c r="V51" s="44">
        <v>4151</v>
      </c>
      <c r="W51" s="44">
        <v>4220</v>
      </c>
      <c r="X51" s="44">
        <v>4331</v>
      </c>
      <c r="Y51" s="44">
        <v>4378</v>
      </c>
      <c r="Z51" s="44">
        <v>4321</v>
      </c>
      <c r="AA51" s="44"/>
      <c r="AB51" s="44">
        <v>4031</v>
      </c>
      <c r="AC51" s="56"/>
      <c r="AD51" s="44"/>
      <c r="AE51" s="44">
        <v>4502</v>
      </c>
      <c r="AF51" s="44">
        <v>4704</v>
      </c>
      <c r="AG51" s="44"/>
      <c r="AH51" s="44"/>
      <c r="AI51" s="44">
        <v>6465</v>
      </c>
      <c r="AJ51" s="44">
        <v>6356</v>
      </c>
      <c r="AK51" s="44">
        <v>6109</v>
      </c>
      <c r="AL51" s="44">
        <v>5843</v>
      </c>
      <c r="AM51" s="44">
        <v>5841</v>
      </c>
      <c r="AN51" s="44">
        <v>5986</v>
      </c>
      <c r="AO51" s="44">
        <v>5938</v>
      </c>
      <c r="AP51" s="44">
        <v>5804</v>
      </c>
      <c r="AQ51" s="44">
        <v>5903</v>
      </c>
      <c r="AR51" s="44">
        <v>6346</v>
      </c>
      <c r="AS51" s="44">
        <v>6377</v>
      </c>
      <c r="AT51" s="44">
        <v>6621</v>
      </c>
      <c r="AU51" s="44">
        <v>6815</v>
      </c>
      <c r="AV51" s="44">
        <v>6904</v>
      </c>
      <c r="AW51" s="44">
        <v>6910</v>
      </c>
      <c r="AX51" s="44">
        <v>6738</v>
      </c>
      <c r="AY51" s="44">
        <v>6893</v>
      </c>
      <c r="AZ51" s="44">
        <v>6981</v>
      </c>
      <c r="BA51" s="44">
        <v>7282</v>
      </c>
      <c r="BB51" s="44"/>
      <c r="BC51" s="44">
        <v>7146</v>
      </c>
      <c r="BD51" s="56"/>
      <c r="BE51" s="44"/>
      <c r="BF51" s="44">
        <v>5885</v>
      </c>
      <c r="BG51" s="44">
        <v>5342</v>
      </c>
      <c r="BH51" s="44"/>
      <c r="BI51" s="44"/>
      <c r="BJ51" s="44">
        <v>4736</v>
      </c>
      <c r="BK51" s="44">
        <v>5088</v>
      </c>
      <c r="BL51" s="44">
        <v>5099</v>
      </c>
      <c r="BM51" s="44">
        <v>5214</v>
      </c>
      <c r="BN51" s="44">
        <v>5232</v>
      </c>
      <c r="BO51" s="44">
        <v>5355</v>
      </c>
      <c r="BP51" s="44">
        <v>5495</v>
      </c>
      <c r="BQ51" s="44">
        <v>5456</v>
      </c>
      <c r="BR51" s="44">
        <v>5999</v>
      </c>
      <c r="BS51" s="44">
        <v>6026</v>
      </c>
      <c r="BT51" s="44">
        <v>5966</v>
      </c>
      <c r="BU51" s="44">
        <v>6008</v>
      </c>
      <c r="BV51" s="44">
        <v>6350</v>
      </c>
      <c r="BW51" s="44">
        <v>6215</v>
      </c>
      <c r="BX51" s="44">
        <v>6454</v>
      </c>
      <c r="BY51" s="44">
        <v>6629</v>
      </c>
      <c r="BZ51" s="44">
        <v>7016</v>
      </c>
      <c r="CA51" s="44">
        <v>7419</v>
      </c>
      <c r="CB51" s="44">
        <v>7948</v>
      </c>
      <c r="CC51" s="44"/>
      <c r="CD51" s="44">
        <v>8747</v>
      </c>
      <c r="CE51" s="56"/>
      <c r="CF51" s="44"/>
      <c r="CG51" s="44">
        <v>5828</v>
      </c>
      <c r="CH51" s="44">
        <v>5939</v>
      </c>
      <c r="CI51" s="44"/>
      <c r="CJ51" s="44"/>
      <c r="CK51" s="44">
        <v>5762</v>
      </c>
      <c r="CL51" s="44">
        <v>6319</v>
      </c>
      <c r="CM51" s="44">
        <v>6129</v>
      </c>
      <c r="CN51" s="44">
        <v>5717</v>
      </c>
      <c r="CO51" s="44">
        <v>5767</v>
      </c>
      <c r="CP51" s="44">
        <v>5726</v>
      </c>
      <c r="CQ51" s="44">
        <v>5796</v>
      </c>
      <c r="CR51" s="44">
        <v>6123</v>
      </c>
      <c r="CS51" s="44">
        <v>6490</v>
      </c>
      <c r="CT51" s="44">
        <v>6843</v>
      </c>
      <c r="CU51" s="44">
        <v>6726</v>
      </c>
      <c r="CV51" s="44">
        <v>6509</v>
      </c>
      <c r="CW51" s="44">
        <v>6845</v>
      </c>
      <c r="CX51" s="44">
        <v>7042</v>
      </c>
      <c r="CY51" s="44">
        <v>7217</v>
      </c>
      <c r="CZ51" s="44">
        <v>7489</v>
      </c>
      <c r="DA51" s="44">
        <v>7522</v>
      </c>
      <c r="DB51" s="44">
        <v>7484</v>
      </c>
      <c r="DC51" s="44">
        <v>7295</v>
      </c>
      <c r="DD51" s="44"/>
      <c r="DE51" s="44">
        <v>7370</v>
      </c>
      <c r="DF51" s="56"/>
      <c r="DG51" s="44"/>
      <c r="DH51" s="44">
        <v>2677</v>
      </c>
      <c r="DI51" s="44">
        <v>2809</v>
      </c>
      <c r="DJ51" s="44"/>
      <c r="DK51" s="44"/>
      <c r="DL51" s="44">
        <v>2812</v>
      </c>
      <c r="DM51" s="44">
        <v>2660</v>
      </c>
      <c r="DN51" s="44">
        <v>2833</v>
      </c>
      <c r="DO51" s="44">
        <v>2885</v>
      </c>
      <c r="DP51" s="44">
        <v>2694</v>
      </c>
      <c r="DQ51" s="44">
        <v>2516</v>
      </c>
      <c r="DR51" s="44">
        <v>2525</v>
      </c>
      <c r="DS51" s="44">
        <v>2589</v>
      </c>
      <c r="DT51" s="44">
        <v>2759</v>
      </c>
      <c r="DU51" s="44">
        <v>3188</v>
      </c>
      <c r="DV51" s="44">
        <v>2863</v>
      </c>
      <c r="DW51" s="44">
        <v>2808</v>
      </c>
      <c r="DX51" s="44">
        <v>2988</v>
      </c>
      <c r="DY51" s="44">
        <v>2978</v>
      </c>
      <c r="DZ51" s="44">
        <v>2628</v>
      </c>
      <c r="EA51" s="44">
        <v>2683</v>
      </c>
      <c r="EB51" s="44">
        <v>2781</v>
      </c>
      <c r="EC51" s="44">
        <v>2767</v>
      </c>
      <c r="ED51" s="44">
        <v>2735</v>
      </c>
      <c r="EE51" s="44"/>
      <c r="EF51" s="44">
        <v>2578</v>
      </c>
      <c r="EG51" s="56"/>
      <c r="EH51" s="44"/>
      <c r="EI51" s="44">
        <v>2168</v>
      </c>
      <c r="EJ51" s="44">
        <v>1957</v>
      </c>
      <c r="EK51" s="44"/>
      <c r="EL51" s="44"/>
      <c r="EM51" s="44">
        <v>1809</v>
      </c>
      <c r="EN51" s="44">
        <v>1845</v>
      </c>
      <c r="EO51" s="44">
        <v>2058</v>
      </c>
      <c r="EP51" s="44">
        <v>2270</v>
      </c>
      <c r="EQ51" s="44">
        <v>2263</v>
      </c>
      <c r="ER51" s="44">
        <v>2597</v>
      </c>
      <c r="ES51" s="44">
        <v>2630</v>
      </c>
      <c r="ET51" s="44">
        <v>1838</v>
      </c>
      <c r="EU51" s="44">
        <v>1830</v>
      </c>
      <c r="EV51" s="44">
        <v>2062</v>
      </c>
      <c r="EW51" s="44">
        <v>2039</v>
      </c>
      <c r="EX51" s="44">
        <v>2322</v>
      </c>
      <c r="EY51" s="44">
        <v>2429</v>
      </c>
      <c r="EZ51" s="44">
        <v>2658</v>
      </c>
      <c r="FA51" s="44">
        <v>2789</v>
      </c>
      <c r="FB51" s="44">
        <v>2758</v>
      </c>
      <c r="FC51" s="44">
        <v>3130</v>
      </c>
      <c r="FD51" s="34">
        <v>3225</v>
      </c>
      <c r="FE51" s="34">
        <v>3474</v>
      </c>
      <c r="FF51" s="34"/>
      <c r="FG51" s="34">
        <v>3644</v>
      </c>
      <c r="FH51" s="24"/>
      <c r="FI51" s="24"/>
      <c r="FJ51" s="24"/>
      <c r="FK51" s="24"/>
      <c r="FL51" s="24"/>
    </row>
    <row r="52" spans="1:168" ht="12" customHeight="1">
      <c r="A52" s="45" t="s">
        <v>141</v>
      </c>
      <c r="B52" s="53"/>
      <c r="C52" s="39"/>
      <c r="D52" s="39">
        <f t="shared" ref="D52:E52" si="206">SUM(D54:D62)</f>
        <v>35227</v>
      </c>
      <c r="E52" s="39">
        <f t="shared" si="206"/>
        <v>35568</v>
      </c>
      <c r="F52" s="39"/>
      <c r="G52" s="39"/>
      <c r="H52" s="39">
        <f t="shared" ref="H52:V52" si="207">SUM(H54:H62)</f>
        <v>44386</v>
      </c>
      <c r="I52" s="39">
        <f t="shared" si="207"/>
        <v>44572</v>
      </c>
      <c r="J52" s="39">
        <f t="shared" si="207"/>
        <v>43369</v>
      </c>
      <c r="K52" s="39">
        <f t="shared" si="207"/>
        <v>41625</v>
      </c>
      <c r="L52" s="39">
        <f t="shared" si="207"/>
        <v>42295</v>
      </c>
      <c r="M52" s="39">
        <f t="shared" si="207"/>
        <v>41819</v>
      </c>
      <c r="N52" s="39">
        <f t="shared" si="207"/>
        <v>40552</v>
      </c>
      <c r="O52" s="39">
        <f t="shared" si="207"/>
        <v>43253</v>
      </c>
      <c r="P52" s="39">
        <f t="shared" si="207"/>
        <v>49652</v>
      </c>
      <c r="Q52" s="39">
        <f t="shared" si="207"/>
        <v>52182</v>
      </c>
      <c r="R52" s="39">
        <f t="shared" si="207"/>
        <v>53707</v>
      </c>
      <c r="S52" s="39">
        <f t="shared" si="207"/>
        <v>54155</v>
      </c>
      <c r="T52" s="39">
        <f t="shared" si="207"/>
        <v>55787</v>
      </c>
      <c r="U52" s="39">
        <f t="shared" si="207"/>
        <v>58447</v>
      </c>
      <c r="V52" s="39">
        <f t="shared" si="207"/>
        <v>58269</v>
      </c>
      <c r="W52" s="39">
        <f t="shared" ref="W52:X52" si="208">SUM(W54:W62)</f>
        <v>59483</v>
      </c>
      <c r="X52" s="39">
        <f t="shared" si="208"/>
        <v>57647</v>
      </c>
      <c r="Y52" s="39">
        <f t="shared" ref="Y52:Z52" si="209">SUM(Y54:Y62)</f>
        <v>57993</v>
      </c>
      <c r="Z52" s="39">
        <f t="shared" si="209"/>
        <v>57115</v>
      </c>
      <c r="AA52" s="39">
        <f t="shared" ref="AA52:AB52" si="210">SUM(AA54:AA62)</f>
        <v>0</v>
      </c>
      <c r="AB52" s="39">
        <f t="shared" si="210"/>
        <v>53416</v>
      </c>
      <c r="AC52" s="53"/>
      <c r="AD52" s="39"/>
      <c r="AE52" s="39">
        <f t="shared" ref="AE52:AF52" si="211">SUM(AE54:AE62)</f>
        <v>51867</v>
      </c>
      <c r="AF52" s="39">
        <f t="shared" si="211"/>
        <v>53073</v>
      </c>
      <c r="AG52" s="39"/>
      <c r="AH52" s="39"/>
      <c r="AI52" s="39">
        <f t="shared" ref="AI52:AW52" si="212">SUM(AI54:AI62)</f>
        <v>65597</v>
      </c>
      <c r="AJ52" s="39">
        <f t="shared" si="212"/>
        <v>65536</v>
      </c>
      <c r="AK52" s="39">
        <f t="shared" si="212"/>
        <v>65909</v>
      </c>
      <c r="AL52" s="39">
        <f t="shared" si="212"/>
        <v>65765</v>
      </c>
      <c r="AM52" s="39">
        <f t="shared" si="212"/>
        <v>66409</v>
      </c>
      <c r="AN52" s="39">
        <f t="shared" si="212"/>
        <v>66570</v>
      </c>
      <c r="AO52" s="39">
        <f t="shared" si="212"/>
        <v>66783</v>
      </c>
      <c r="AP52" s="39">
        <f t="shared" si="212"/>
        <v>68322</v>
      </c>
      <c r="AQ52" s="39">
        <f t="shared" si="212"/>
        <v>73010</v>
      </c>
      <c r="AR52" s="39">
        <f t="shared" si="212"/>
        <v>74328</v>
      </c>
      <c r="AS52" s="39">
        <f t="shared" si="212"/>
        <v>78835</v>
      </c>
      <c r="AT52" s="39">
        <f t="shared" si="212"/>
        <v>81197</v>
      </c>
      <c r="AU52" s="39">
        <f t="shared" si="212"/>
        <v>82464</v>
      </c>
      <c r="AV52" s="39">
        <f t="shared" si="212"/>
        <v>83891</v>
      </c>
      <c r="AW52" s="39">
        <f t="shared" si="212"/>
        <v>85541</v>
      </c>
      <c r="AX52" s="39">
        <f t="shared" ref="AX52:AY52" si="213">SUM(AX54:AX62)</f>
        <v>87047</v>
      </c>
      <c r="AY52" s="39">
        <f t="shared" si="213"/>
        <v>88810</v>
      </c>
      <c r="AZ52" s="39">
        <f t="shared" ref="AZ52:BA52" si="214">SUM(AZ54:AZ62)</f>
        <v>91071</v>
      </c>
      <c r="BA52" s="39">
        <f t="shared" si="214"/>
        <v>93749</v>
      </c>
      <c r="BB52" s="39">
        <f t="shared" ref="BB52:BC52" si="215">SUM(BB54:BB62)</f>
        <v>0</v>
      </c>
      <c r="BC52" s="39">
        <f t="shared" si="215"/>
        <v>94086</v>
      </c>
      <c r="BD52" s="53"/>
      <c r="BE52" s="39"/>
      <c r="BF52" s="39">
        <f t="shared" ref="BF52:BG52" si="216">SUM(BF54:BF62)</f>
        <v>55869</v>
      </c>
      <c r="BG52" s="39">
        <f t="shared" si="216"/>
        <v>51695</v>
      </c>
      <c r="BH52" s="39"/>
      <c r="BI52" s="39"/>
      <c r="BJ52" s="39">
        <f t="shared" ref="BJ52:BX52" si="217">SUM(BJ54:BJ62)</f>
        <v>45637</v>
      </c>
      <c r="BK52" s="39">
        <f t="shared" si="217"/>
        <v>46165</v>
      </c>
      <c r="BL52" s="39">
        <f t="shared" si="217"/>
        <v>46634</v>
      </c>
      <c r="BM52" s="39">
        <f t="shared" si="217"/>
        <v>47564</v>
      </c>
      <c r="BN52" s="39">
        <f t="shared" si="217"/>
        <v>48210</v>
      </c>
      <c r="BO52" s="39">
        <f t="shared" si="217"/>
        <v>48328</v>
      </c>
      <c r="BP52" s="39">
        <f t="shared" si="217"/>
        <v>47958</v>
      </c>
      <c r="BQ52" s="39">
        <f t="shared" si="217"/>
        <v>49599</v>
      </c>
      <c r="BR52" s="39">
        <f t="shared" si="217"/>
        <v>53641</v>
      </c>
      <c r="BS52" s="39">
        <f t="shared" si="217"/>
        <v>53412</v>
      </c>
      <c r="BT52" s="39">
        <f t="shared" si="217"/>
        <v>53679</v>
      </c>
      <c r="BU52" s="39">
        <f t="shared" si="217"/>
        <v>53487</v>
      </c>
      <c r="BV52" s="39">
        <f t="shared" si="217"/>
        <v>53932</v>
      </c>
      <c r="BW52" s="39">
        <f t="shared" si="217"/>
        <v>55695</v>
      </c>
      <c r="BX52" s="39">
        <f t="shared" si="217"/>
        <v>56629</v>
      </c>
      <c r="BY52" s="39">
        <f t="shared" ref="BY52:BZ52" si="218">SUM(BY54:BY62)</f>
        <v>60458</v>
      </c>
      <c r="BZ52" s="39">
        <f t="shared" si="218"/>
        <v>63326</v>
      </c>
      <c r="CA52" s="39">
        <f t="shared" ref="CA52:CB52" si="219">SUM(CA54:CA62)</f>
        <v>67227</v>
      </c>
      <c r="CB52" s="39">
        <f t="shared" si="219"/>
        <v>70757</v>
      </c>
      <c r="CC52" s="39">
        <f t="shared" ref="CC52:CD52" si="220">SUM(CC54:CC62)</f>
        <v>0</v>
      </c>
      <c r="CD52" s="39">
        <f t="shared" si="220"/>
        <v>77961</v>
      </c>
      <c r="CE52" s="53"/>
      <c r="CF52" s="39"/>
      <c r="CG52" s="39">
        <f t="shared" ref="CG52:CH52" si="221">SUM(CG54:CG62)</f>
        <v>58335</v>
      </c>
      <c r="CH52" s="39">
        <f t="shared" si="221"/>
        <v>59346</v>
      </c>
      <c r="CI52" s="39"/>
      <c r="CJ52" s="39"/>
      <c r="CK52" s="39">
        <f t="shared" ref="CK52:CY52" si="222">SUM(CK54:CK62)</f>
        <v>60346</v>
      </c>
      <c r="CL52" s="39">
        <f t="shared" si="222"/>
        <v>57871</v>
      </c>
      <c r="CM52" s="39">
        <f t="shared" si="222"/>
        <v>54908</v>
      </c>
      <c r="CN52" s="39">
        <f t="shared" si="222"/>
        <v>50845</v>
      </c>
      <c r="CO52" s="39">
        <f t="shared" si="222"/>
        <v>48162</v>
      </c>
      <c r="CP52" s="39">
        <f t="shared" si="222"/>
        <v>46872</v>
      </c>
      <c r="CQ52" s="39">
        <f t="shared" si="222"/>
        <v>47046</v>
      </c>
      <c r="CR52" s="39">
        <f t="shared" si="222"/>
        <v>50424</v>
      </c>
      <c r="CS52" s="39">
        <f t="shared" si="222"/>
        <v>57306</v>
      </c>
      <c r="CT52" s="39">
        <f t="shared" si="222"/>
        <v>59983</v>
      </c>
      <c r="CU52" s="39">
        <f t="shared" si="222"/>
        <v>61245</v>
      </c>
      <c r="CV52" s="39">
        <f t="shared" si="222"/>
        <v>61277</v>
      </c>
      <c r="CW52" s="39">
        <f t="shared" si="222"/>
        <v>63041</v>
      </c>
      <c r="CX52" s="39">
        <f t="shared" si="222"/>
        <v>63899</v>
      </c>
      <c r="CY52" s="39">
        <f t="shared" si="222"/>
        <v>67326</v>
      </c>
      <c r="CZ52" s="39">
        <f t="shared" ref="CZ52:DA52" si="223">SUM(CZ54:CZ62)</f>
        <v>69260</v>
      </c>
      <c r="DA52" s="39">
        <f t="shared" si="223"/>
        <v>68893</v>
      </c>
      <c r="DB52" s="39">
        <f t="shared" ref="DB52:DC52" si="224">SUM(DB54:DB62)</f>
        <v>68565</v>
      </c>
      <c r="DC52" s="39">
        <f t="shared" si="224"/>
        <v>67279</v>
      </c>
      <c r="DD52" s="39">
        <f t="shared" ref="DD52:DE52" si="225">SUM(DD54:DD62)</f>
        <v>0</v>
      </c>
      <c r="DE52" s="39">
        <f t="shared" si="225"/>
        <v>70276</v>
      </c>
      <c r="DF52" s="53"/>
      <c r="DG52" s="39"/>
      <c r="DH52" s="39">
        <f t="shared" ref="DH52:DI52" si="226">SUM(DH54:DH62)</f>
        <v>14611</v>
      </c>
      <c r="DI52" s="39">
        <f t="shared" si="226"/>
        <v>15967</v>
      </c>
      <c r="DJ52" s="39"/>
      <c r="DK52" s="39"/>
      <c r="DL52" s="39">
        <f t="shared" ref="DL52:DZ52" si="227">SUM(DL54:DL62)</f>
        <v>22385</v>
      </c>
      <c r="DM52" s="39">
        <f t="shared" si="227"/>
        <v>23227</v>
      </c>
      <c r="DN52" s="39">
        <f t="shared" si="227"/>
        <v>21703</v>
      </c>
      <c r="DO52" s="39">
        <f t="shared" si="227"/>
        <v>20832</v>
      </c>
      <c r="DP52" s="39">
        <f t="shared" si="227"/>
        <v>20645</v>
      </c>
      <c r="DQ52" s="39">
        <f t="shared" si="227"/>
        <v>20920</v>
      </c>
      <c r="DR52" s="39">
        <f t="shared" si="227"/>
        <v>21141</v>
      </c>
      <c r="DS52" s="39">
        <f t="shared" si="227"/>
        <v>22145</v>
      </c>
      <c r="DT52" s="39">
        <f t="shared" si="227"/>
        <v>22296</v>
      </c>
      <c r="DU52" s="39">
        <f t="shared" si="227"/>
        <v>20848</v>
      </c>
      <c r="DV52" s="39">
        <f t="shared" si="227"/>
        <v>20422</v>
      </c>
      <c r="DW52" s="39">
        <f t="shared" si="227"/>
        <v>21117</v>
      </c>
      <c r="DX52" s="39">
        <f t="shared" si="227"/>
        <v>20617</v>
      </c>
      <c r="DY52" s="39">
        <f t="shared" si="227"/>
        <v>19691</v>
      </c>
      <c r="DZ52" s="39">
        <f t="shared" si="227"/>
        <v>19477</v>
      </c>
      <c r="EA52" s="39">
        <f t="shared" ref="EA52:EB52" si="228">SUM(EA54:EA62)</f>
        <v>19591</v>
      </c>
      <c r="EB52" s="39">
        <f t="shared" si="228"/>
        <v>19356</v>
      </c>
      <c r="EC52" s="39">
        <f t="shared" ref="EC52:ED52" si="229">SUM(EC54:EC62)</f>
        <v>19403</v>
      </c>
      <c r="ED52" s="39">
        <f t="shared" si="229"/>
        <v>18431</v>
      </c>
      <c r="EE52" s="39">
        <f t="shared" ref="EE52:EF52" si="230">SUM(EE54:EE62)</f>
        <v>0</v>
      </c>
      <c r="EF52" s="39">
        <f t="shared" si="230"/>
        <v>14868</v>
      </c>
      <c r="EG52" s="53"/>
      <c r="EH52" s="39"/>
      <c r="EI52" s="39">
        <f t="shared" ref="EI52:EJ52" si="231">SUM(EI54:EI62)</f>
        <v>16163</v>
      </c>
      <c r="EJ52" s="39">
        <f t="shared" si="231"/>
        <v>15233</v>
      </c>
      <c r="EK52" s="39"/>
      <c r="EL52" s="39"/>
      <c r="EM52" s="39">
        <f t="shared" ref="EM52:FA52" si="232">SUM(EM54:EM62)</f>
        <v>14642</v>
      </c>
      <c r="EN52" s="39">
        <f t="shared" si="232"/>
        <v>15041</v>
      </c>
      <c r="EO52" s="39">
        <f t="shared" si="232"/>
        <v>16774</v>
      </c>
      <c r="EP52" s="39">
        <f t="shared" si="232"/>
        <v>18904</v>
      </c>
      <c r="EQ52" s="39">
        <f t="shared" si="232"/>
        <v>20032</v>
      </c>
      <c r="ER52" s="39">
        <f t="shared" si="232"/>
        <v>20571</v>
      </c>
      <c r="ES52" s="39">
        <f t="shared" si="232"/>
        <v>19786</v>
      </c>
      <c r="ET52" s="39">
        <f t="shared" si="232"/>
        <v>15136</v>
      </c>
      <c r="EU52" s="39">
        <f t="shared" si="232"/>
        <v>15061</v>
      </c>
      <c r="EV52" s="39">
        <f t="shared" si="232"/>
        <v>15361</v>
      </c>
      <c r="EW52" s="39">
        <f t="shared" si="232"/>
        <v>16765</v>
      </c>
      <c r="EX52" s="39">
        <f t="shared" si="232"/>
        <v>19008</v>
      </c>
      <c r="EY52" s="39">
        <f t="shared" si="232"/>
        <v>20951</v>
      </c>
      <c r="EZ52" s="39">
        <f t="shared" si="232"/>
        <v>22877</v>
      </c>
      <c r="FA52" s="39">
        <f t="shared" si="232"/>
        <v>24331</v>
      </c>
      <c r="FB52" s="39">
        <f t="shared" ref="FB52:FC52" si="233">SUM(FB54:FB62)</f>
        <v>25713</v>
      </c>
      <c r="FC52" s="39">
        <f t="shared" si="233"/>
        <v>27301</v>
      </c>
      <c r="FD52" s="39">
        <f t="shared" ref="FD52:FE52" si="234">SUM(FD54:FD62)</f>
        <v>30744</v>
      </c>
      <c r="FE52" s="39">
        <f t="shared" si="234"/>
        <v>32654</v>
      </c>
      <c r="FF52" s="39">
        <f t="shared" ref="FF52:FG52" si="235">SUM(FF54:FF62)</f>
        <v>0</v>
      </c>
      <c r="FG52" s="39">
        <f t="shared" si="235"/>
        <v>39744</v>
      </c>
      <c r="FH52" s="24"/>
      <c r="FI52" s="24"/>
      <c r="FJ52" s="24"/>
      <c r="FK52" s="24"/>
      <c r="FL52" s="24"/>
    </row>
    <row r="53" spans="1:168" ht="12" customHeight="1">
      <c r="A53" s="40" t="s">
        <v>138</v>
      </c>
      <c r="B53" s="54"/>
      <c r="C53" s="41"/>
      <c r="D53" s="41">
        <f t="shared" ref="D53:E53" si="236">(D52/D4)*100</f>
        <v>30.596256568376255</v>
      </c>
      <c r="E53" s="41">
        <f t="shared" si="236"/>
        <v>30.193035771888422</v>
      </c>
      <c r="F53" s="41"/>
      <c r="G53" s="41"/>
      <c r="H53" s="41">
        <f t="shared" ref="H53:V53" si="237">(H52/H4)*100</f>
        <v>27.972724293528948</v>
      </c>
      <c r="I53" s="41">
        <f t="shared" si="237"/>
        <v>27.222368123713608</v>
      </c>
      <c r="J53" s="41">
        <f t="shared" si="237"/>
        <v>26.691079176539372</v>
      </c>
      <c r="K53" s="41">
        <f t="shared" si="237"/>
        <v>26.117483184419232</v>
      </c>
      <c r="L53" s="41">
        <f t="shared" si="237"/>
        <v>26.505941040810189</v>
      </c>
      <c r="M53" s="41">
        <f t="shared" si="237"/>
        <v>26.123160340821066</v>
      </c>
      <c r="N53" s="41">
        <f t="shared" si="237"/>
        <v>24.950010151784561</v>
      </c>
      <c r="O53" s="41">
        <f t="shared" si="237"/>
        <v>24.736920366938897</v>
      </c>
      <c r="P53" s="41">
        <f t="shared" si="237"/>
        <v>24.814337261487101</v>
      </c>
      <c r="Q53" s="41">
        <f t="shared" si="237"/>
        <v>24.860528158781129</v>
      </c>
      <c r="R53" s="41">
        <f t="shared" si="237"/>
        <v>24.781517335572762</v>
      </c>
      <c r="S53" s="41">
        <f t="shared" si="237"/>
        <v>24.409867617429246</v>
      </c>
      <c r="T53" s="41">
        <f t="shared" si="237"/>
        <v>24.762306360690665</v>
      </c>
      <c r="U53" s="41">
        <f t="shared" si="237"/>
        <v>25.229973624798735</v>
      </c>
      <c r="V53" s="41">
        <f t="shared" si="237"/>
        <v>24.900005127942158</v>
      </c>
      <c r="W53" s="41">
        <f t="shared" ref="W53:X53" si="238">(W52/W4)*100</f>
        <v>25.374000213287832</v>
      </c>
      <c r="X53" s="41">
        <f t="shared" si="238"/>
        <v>24.636312352559063</v>
      </c>
      <c r="Y53" s="41">
        <f t="shared" ref="Y53:Z53" si="239">(Y52/Y4)*100</f>
        <v>24.412657385930718</v>
      </c>
      <c r="Z53" s="41">
        <f t="shared" si="239"/>
        <v>24.012730552063669</v>
      </c>
      <c r="AA53" s="41" t="e">
        <f t="shared" ref="AA53:AB53" si="240">(AA52/AA4)*100</f>
        <v>#DIV/0!</v>
      </c>
      <c r="AB53" s="41">
        <f t="shared" si="240"/>
        <v>23.974865350089765</v>
      </c>
      <c r="AC53" s="54"/>
      <c r="AD53" s="41"/>
      <c r="AE53" s="41">
        <f t="shared" ref="AE53:AF53" si="241">(AE52/AE4)*100</f>
        <v>28.619275951685967</v>
      </c>
      <c r="AF53" s="41">
        <f t="shared" si="241"/>
        <v>28.293377261023238</v>
      </c>
      <c r="AG53" s="41"/>
      <c r="AH53" s="41"/>
      <c r="AI53" s="41">
        <f t="shared" ref="AI53:AW53" si="242">(AI52/AI4)*100</f>
        <v>26.11948618709734</v>
      </c>
      <c r="AJ53" s="41">
        <f t="shared" si="242"/>
        <v>25.266307092655204</v>
      </c>
      <c r="AK53" s="41">
        <f t="shared" si="242"/>
        <v>25.005785829460304</v>
      </c>
      <c r="AL53" s="41">
        <f t="shared" si="242"/>
        <v>25.017974595904459</v>
      </c>
      <c r="AM53" s="41">
        <f t="shared" si="242"/>
        <v>25.062931890145641</v>
      </c>
      <c r="AN53" s="41">
        <f t="shared" si="242"/>
        <v>25.000187773680139</v>
      </c>
      <c r="AO53" s="41">
        <f t="shared" si="242"/>
        <v>25.021543487871956</v>
      </c>
      <c r="AP53" s="41">
        <f t="shared" si="242"/>
        <v>25.372668731477976</v>
      </c>
      <c r="AQ53" s="41">
        <f t="shared" si="242"/>
        <v>25.046398100851121</v>
      </c>
      <c r="AR53" s="41">
        <f t="shared" si="242"/>
        <v>24.835854409125993</v>
      </c>
      <c r="AS53" s="41">
        <f t="shared" si="242"/>
        <v>24.513065757888583</v>
      </c>
      <c r="AT53" s="41">
        <f t="shared" si="242"/>
        <v>24.375138841357614</v>
      </c>
      <c r="AU53" s="41">
        <f t="shared" si="242"/>
        <v>23.890836399455338</v>
      </c>
      <c r="AV53" s="41">
        <f t="shared" si="242"/>
        <v>23.762665103091177</v>
      </c>
      <c r="AW53" s="41">
        <f t="shared" si="242"/>
        <v>23.886794560330625</v>
      </c>
      <c r="AX53" s="41">
        <f t="shared" ref="AX53:AY53" si="243">(AX52/AX4)*100</f>
        <v>23.620506725496103</v>
      </c>
      <c r="AY53" s="41">
        <f t="shared" si="243"/>
        <v>23.55859141852908</v>
      </c>
      <c r="AZ53" s="41">
        <f t="shared" ref="AZ53:BA53" si="244">(AZ52/AZ4)*100</f>
        <v>22.804693603637894</v>
      </c>
      <c r="BA53" s="41">
        <f t="shared" si="244"/>
        <v>22.754335505637069</v>
      </c>
      <c r="BB53" s="41" t="e">
        <f t="shared" ref="BB53:BC53" si="245">(BB52/BB4)*100</f>
        <v>#DIV/0!</v>
      </c>
      <c r="BC53" s="41">
        <f t="shared" si="245"/>
        <v>23.097431163832045</v>
      </c>
      <c r="BD53" s="54"/>
      <c r="BE53" s="41"/>
      <c r="BF53" s="41">
        <f t="shared" ref="BF53:BG53" si="246">(BF52/BF4)*100</f>
        <v>24.288651905695566</v>
      </c>
      <c r="BG53" s="41">
        <f t="shared" si="246"/>
        <v>23.970046136368907</v>
      </c>
      <c r="BH53" s="41"/>
      <c r="BI53" s="41"/>
      <c r="BJ53" s="41">
        <f t="shared" ref="BJ53:BX53" si="247">(BJ52/BJ4)*100</f>
        <v>22.945157268120024</v>
      </c>
      <c r="BK53" s="41">
        <f t="shared" si="247"/>
        <v>22.343272818790322</v>
      </c>
      <c r="BL53" s="41">
        <f t="shared" si="247"/>
        <v>21.92116953016664</v>
      </c>
      <c r="BM53" s="41">
        <f t="shared" si="247"/>
        <v>21.70494526305222</v>
      </c>
      <c r="BN53" s="41">
        <f t="shared" si="247"/>
        <v>21.509070304901446</v>
      </c>
      <c r="BO53" s="41">
        <f t="shared" si="247"/>
        <v>21.392211195410642</v>
      </c>
      <c r="BP53" s="41">
        <f t="shared" si="247"/>
        <v>20.990480358901412</v>
      </c>
      <c r="BQ53" s="41">
        <f t="shared" si="247"/>
        <v>21.121146696986344</v>
      </c>
      <c r="BR53" s="41">
        <f t="shared" si="247"/>
        <v>20.966455859475769</v>
      </c>
      <c r="BS53" s="41">
        <f t="shared" si="247"/>
        <v>20.495700323483028</v>
      </c>
      <c r="BT53" s="41">
        <f t="shared" si="247"/>
        <v>20.551076195070404</v>
      </c>
      <c r="BU53" s="41">
        <f t="shared" si="247"/>
        <v>20.532201164669889</v>
      </c>
      <c r="BV53" s="41">
        <f t="shared" si="247"/>
        <v>20.222123900441698</v>
      </c>
      <c r="BW53" s="41">
        <f t="shared" si="247"/>
        <v>20.665204759731516</v>
      </c>
      <c r="BX53" s="41">
        <f t="shared" si="247"/>
        <v>20.608550716198906</v>
      </c>
      <c r="BY53" s="41">
        <f t="shared" ref="BY53:BZ53" si="248">(BY52/BY4)*100</f>
        <v>20.981287653738303</v>
      </c>
      <c r="BZ53" s="41">
        <f t="shared" si="248"/>
        <v>21.073754480078005</v>
      </c>
      <c r="CA53" s="41">
        <f t="shared" ref="CA53:CB53" si="249">(CA52/CA4)*100</f>
        <v>20.770421451677187</v>
      </c>
      <c r="CB53" s="41">
        <f t="shared" si="249"/>
        <v>20.730703309259773</v>
      </c>
      <c r="CC53" s="41" t="e">
        <f t="shared" ref="CC53:CD53" si="250">(CC52/CC4)*100</f>
        <v>#DIV/0!</v>
      </c>
      <c r="CD53" s="41">
        <f t="shared" si="250"/>
        <v>20.779238086607478</v>
      </c>
      <c r="CE53" s="54"/>
      <c r="CF53" s="41"/>
      <c r="CG53" s="41" t="e">
        <f t="shared" ref="CG53:CH53" si="251">(CG52/CG4)*100</f>
        <v>#DIV/0!</v>
      </c>
      <c r="CH53" s="41" t="e">
        <f t="shared" si="251"/>
        <v>#DIV/0!</v>
      </c>
      <c r="CI53" s="41"/>
      <c r="CJ53" s="41"/>
      <c r="CK53" s="41">
        <f t="shared" ref="CK53:CY53" si="252">(CK52/CK4)*100</f>
        <v>23.088960564425722</v>
      </c>
      <c r="CL53" s="41">
        <f t="shared" si="252"/>
        <v>22.166851802198646</v>
      </c>
      <c r="CM53" s="41">
        <f t="shared" si="252"/>
        <v>21.886858637073885</v>
      </c>
      <c r="CN53" s="41">
        <f t="shared" si="252"/>
        <v>21.33628196036139</v>
      </c>
      <c r="CO53" s="41">
        <f t="shared" si="252"/>
        <v>20.870492186890615</v>
      </c>
      <c r="CP53" s="41">
        <f t="shared" si="252"/>
        <v>20.357710582778122</v>
      </c>
      <c r="CQ53" s="41">
        <f t="shared" si="252"/>
        <v>19.909774181535024</v>
      </c>
      <c r="CR53" s="41">
        <f t="shared" si="252"/>
        <v>19.322057279492348</v>
      </c>
      <c r="CS53" s="41">
        <f t="shared" si="252"/>
        <v>19.298003387741495</v>
      </c>
      <c r="CT53" s="41">
        <f t="shared" si="252"/>
        <v>19.302654867256638</v>
      </c>
      <c r="CU53" s="41">
        <f t="shared" si="252"/>
        <v>19.522372074194259</v>
      </c>
      <c r="CV53" s="41">
        <f t="shared" si="252"/>
        <v>19.618370711873091</v>
      </c>
      <c r="CW53" s="41">
        <f t="shared" si="252"/>
        <v>18.983392806058692</v>
      </c>
      <c r="CX53" s="41">
        <f t="shared" si="252"/>
        <v>18.849040129320009</v>
      </c>
      <c r="CY53" s="41">
        <f t="shared" si="252"/>
        <v>19.136599037002085</v>
      </c>
      <c r="CZ53" s="41">
        <f t="shared" ref="CZ53:DA53" si="253">(CZ52/CZ4)*100</f>
        <v>19.264199907100164</v>
      </c>
      <c r="DA53" s="41">
        <f t="shared" si="253"/>
        <v>19.645657839955742</v>
      </c>
      <c r="DB53" s="41">
        <f t="shared" ref="DB53:DC53" si="254">(DB52/DB4)*100</f>
        <v>18.921059457908129</v>
      </c>
      <c r="DC53" s="41">
        <f t="shared" si="254"/>
        <v>18.956850546341851</v>
      </c>
      <c r="DD53" s="41" t="e">
        <f t="shared" ref="DD53:DE53" si="255">(DD52/DD4)*100</f>
        <v>#DIV/0!</v>
      </c>
      <c r="DE53" s="41">
        <f t="shared" si="255"/>
        <v>19.730584146129182</v>
      </c>
      <c r="DF53" s="54"/>
      <c r="DG53" s="41"/>
      <c r="DH53" s="41">
        <f t="shared" ref="DH53:DI53" si="256">(DH52/DH4)*100</f>
        <v>16.778246041133173</v>
      </c>
      <c r="DI53" s="41">
        <f t="shared" si="256"/>
        <v>17.543647610780877</v>
      </c>
      <c r="DJ53" s="41"/>
      <c r="DK53" s="41"/>
      <c r="DL53" s="41">
        <f t="shared" ref="DL53:DZ53" si="257">(DL52/DL4)*100</f>
        <v>20.725700424050515</v>
      </c>
      <c r="DM53" s="41">
        <f t="shared" si="257"/>
        <v>21.550180458522377</v>
      </c>
      <c r="DN53" s="41">
        <f t="shared" si="257"/>
        <v>20.17007434944238</v>
      </c>
      <c r="DO53" s="41">
        <f t="shared" si="257"/>
        <v>19.640415963494775</v>
      </c>
      <c r="DP53" s="41">
        <f t="shared" si="257"/>
        <v>19.567051152034423</v>
      </c>
      <c r="DQ53" s="41">
        <f t="shared" si="257"/>
        <v>19.879695532770139</v>
      </c>
      <c r="DR53" s="41">
        <f t="shared" si="257"/>
        <v>19.950362373546731</v>
      </c>
      <c r="DS53" s="41">
        <f t="shared" si="257"/>
        <v>20.472783078174693</v>
      </c>
      <c r="DT53" s="41">
        <f t="shared" si="257"/>
        <v>21.098451871758961</v>
      </c>
      <c r="DU53" s="41">
        <f t="shared" si="257"/>
        <v>19.644018128880891</v>
      </c>
      <c r="DV53" s="41">
        <f t="shared" si="257"/>
        <v>19.371484400937177</v>
      </c>
      <c r="DW53" s="41">
        <f t="shared" si="257"/>
        <v>19.732563355012335</v>
      </c>
      <c r="DX53" s="41">
        <f t="shared" si="257"/>
        <v>19.516096969926451</v>
      </c>
      <c r="DY53" s="41">
        <f t="shared" si="257"/>
        <v>19.197808304653453</v>
      </c>
      <c r="DZ53" s="41">
        <f t="shared" si="257"/>
        <v>19.149919377040153</v>
      </c>
      <c r="EA53" s="41">
        <f t="shared" ref="EA53:EB53" si="258">(EA52/EA4)*100</f>
        <v>19.346269688441218</v>
      </c>
      <c r="EB53" s="41">
        <f t="shared" si="258"/>
        <v>18.80391699696899</v>
      </c>
      <c r="EC53" s="41">
        <f t="shared" ref="EC53:ED53" si="259">(EC52/EC4)*100</f>
        <v>18.523150357995227</v>
      </c>
      <c r="ED53" s="41">
        <f t="shared" si="259"/>
        <v>17.817197544588911</v>
      </c>
      <c r="EE53" s="41" t="e">
        <f t="shared" ref="EE53:EF53" si="260">(EE52/EE4)*100</f>
        <v>#DIV/0!</v>
      </c>
      <c r="EF53" s="41">
        <f t="shared" si="260"/>
        <v>16.455458036811173</v>
      </c>
      <c r="EG53" s="54"/>
      <c r="EH53" s="41"/>
      <c r="EI53" s="41">
        <f t="shared" ref="EI53:EJ53" si="261">(EI52/EI4)*100</f>
        <v>25.569107620267985</v>
      </c>
      <c r="EJ53" s="41">
        <f t="shared" si="261"/>
        <v>25.348198685414758</v>
      </c>
      <c r="EK53" s="41"/>
      <c r="EL53" s="41"/>
      <c r="EM53" s="41">
        <f t="shared" ref="EM53:FA53" si="262">(EM52/EM4)*100</f>
        <v>23.723266364225534</v>
      </c>
      <c r="EN53" s="41">
        <f t="shared" si="262"/>
        <v>22.419472640820402</v>
      </c>
      <c r="EO53" s="41">
        <f t="shared" si="262"/>
        <v>22.539337015089828</v>
      </c>
      <c r="EP53" s="41">
        <f t="shared" si="262"/>
        <v>23.672907144198859</v>
      </c>
      <c r="EQ53" s="41">
        <f t="shared" si="262"/>
        <v>23.837403017754298</v>
      </c>
      <c r="ER53" s="41">
        <f t="shared" si="262"/>
        <v>24.022842194999473</v>
      </c>
      <c r="ES53" s="41">
        <f t="shared" si="262"/>
        <v>23.448962419559368</v>
      </c>
      <c r="ET53" s="41">
        <f t="shared" si="262"/>
        <v>21.05907560453015</v>
      </c>
      <c r="EU53" s="41">
        <f t="shared" si="262"/>
        <v>21.149822358905226</v>
      </c>
      <c r="EV53" s="41">
        <f t="shared" si="262"/>
        <v>20.78676012882622</v>
      </c>
      <c r="EW53" s="41">
        <f t="shared" si="262"/>
        <v>20.861590532956708</v>
      </c>
      <c r="EX53" s="41">
        <f t="shared" si="262"/>
        <v>21.161146674088506</v>
      </c>
      <c r="EY53" s="41">
        <f t="shared" si="262"/>
        <v>20.578528631765053</v>
      </c>
      <c r="EZ53" s="41">
        <f t="shared" si="262"/>
        <v>20.521537881913922</v>
      </c>
      <c r="FA53" s="41">
        <f t="shared" si="262"/>
        <v>20.193712236903259</v>
      </c>
      <c r="FB53" s="41">
        <f t="shared" ref="FB53:FC53" si="263">(FB52/FB4)*100</f>
        <v>19.863114228549801</v>
      </c>
      <c r="FC53" s="41">
        <f t="shared" si="263"/>
        <v>19.778603667238993</v>
      </c>
      <c r="FD53" s="41">
        <f t="shared" ref="FD53:FE53" si="264">(FD52/FD4)*100</f>
        <v>19.11904628644988</v>
      </c>
      <c r="FE53" s="41">
        <f t="shared" si="264"/>
        <v>18.45296624057686</v>
      </c>
      <c r="FF53" s="41" t="e">
        <f t="shared" ref="FF53:FG53" si="265">(FF52/FF4)*100</f>
        <v>#DIV/0!</v>
      </c>
      <c r="FG53" s="41">
        <f t="shared" si="265"/>
        <v>19.081180475205123</v>
      </c>
      <c r="FH53" s="24"/>
      <c r="FI53" s="24"/>
      <c r="FJ53" s="24"/>
      <c r="FK53" s="24"/>
      <c r="FL53" s="24"/>
    </row>
    <row r="54" spans="1:168" ht="12" customHeight="1">
      <c r="A54" s="47" t="s">
        <v>73</v>
      </c>
      <c r="B54" s="55"/>
      <c r="C54" s="42"/>
      <c r="D54" s="42">
        <v>2226</v>
      </c>
      <c r="E54" s="42">
        <v>2335</v>
      </c>
      <c r="F54" s="42"/>
      <c r="G54" s="42"/>
      <c r="H54" s="42">
        <v>2754</v>
      </c>
      <c r="I54" s="42">
        <v>2685</v>
      </c>
      <c r="J54" s="42">
        <v>2496</v>
      </c>
      <c r="K54" s="42">
        <v>2482</v>
      </c>
      <c r="L54" s="42">
        <v>2397</v>
      </c>
      <c r="M54" s="42">
        <v>2277</v>
      </c>
      <c r="N54" s="42">
        <v>2324</v>
      </c>
      <c r="O54" s="42">
        <v>2853</v>
      </c>
      <c r="P54" s="42">
        <v>3041</v>
      </c>
      <c r="Q54" s="42">
        <v>3180</v>
      </c>
      <c r="R54" s="42">
        <v>3218</v>
      </c>
      <c r="S54" s="42">
        <v>2954</v>
      </c>
      <c r="T54" s="42">
        <v>3631</v>
      </c>
      <c r="U54" s="42">
        <v>3492</v>
      </c>
      <c r="V54" s="42">
        <v>3475</v>
      </c>
      <c r="W54" s="42">
        <v>3466</v>
      </c>
      <c r="X54" s="42">
        <v>3113</v>
      </c>
      <c r="Y54" s="42">
        <v>3607</v>
      </c>
      <c r="Z54" s="42">
        <v>3106</v>
      </c>
      <c r="AA54" s="42"/>
      <c r="AB54" s="42">
        <v>2913</v>
      </c>
      <c r="AC54" s="55"/>
      <c r="AD54" s="42"/>
      <c r="AE54" s="42">
        <v>3180</v>
      </c>
      <c r="AF54" s="42">
        <v>3309</v>
      </c>
      <c r="AG54" s="42"/>
      <c r="AH54" s="42"/>
      <c r="AI54" s="42">
        <v>4161</v>
      </c>
      <c r="AJ54" s="42">
        <v>4329</v>
      </c>
      <c r="AK54" s="42">
        <v>4206</v>
      </c>
      <c r="AL54" s="42">
        <v>4229</v>
      </c>
      <c r="AM54" s="42">
        <v>4142</v>
      </c>
      <c r="AN54" s="42">
        <v>4300</v>
      </c>
      <c r="AO54" s="42">
        <v>4339</v>
      </c>
      <c r="AP54" s="42">
        <v>4532</v>
      </c>
      <c r="AQ54" s="42">
        <v>5003</v>
      </c>
      <c r="AR54" s="42">
        <v>4982</v>
      </c>
      <c r="AS54" s="42">
        <v>5205</v>
      </c>
      <c r="AT54" s="42">
        <v>5539</v>
      </c>
      <c r="AU54" s="42">
        <v>5662</v>
      </c>
      <c r="AV54" s="42">
        <v>5850</v>
      </c>
      <c r="AW54" s="42">
        <v>5837</v>
      </c>
      <c r="AX54" s="42">
        <v>5973</v>
      </c>
      <c r="AY54" s="42">
        <v>5932</v>
      </c>
      <c r="AZ54" s="42">
        <v>6214</v>
      </c>
      <c r="BA54" s="42">
        <v>6431</v>
      </c>
      <c r="BB54" s="42"/>
      <c r="BC54" s="42">
        <v>6404</v>
      </c>
      <c r="BD54" s="55"/>
      <c r="BE54" s="42"/>
      <c r="BF54" s="42">
        <v>2599</v>
      </c>
      <c r="BG54" s="42">
        <v>2363</v>
      </c>
      <c r="BH54" s="42"/>
      <c r="BI54" s="42"/>
      <c r="BJ54" s="42">
        <v>2214</v>
      </c>
      <c r="BK54" s="42">
        <v>2237</v>
      </c>
      <c r="BL54" s="42">
        <v>2221</v>
      </c>
      <c r="BM54" s="42">
        <v>2248</v>
      </c>
      <c r="BN54" s="42">
        <v>2101</v>
      </c>
      <c r="BO54" s="42">
        <v>2058</v>
      </c>
      <c r="BP54" s="42">
        <v>2051</v>
      </c>
      <c r="BQ54" s="42">
        <v>2081</v>
      </c>
      <c r="BR54" s="42">
        <v>2030</v>
      </c>
      <c r="BS54" s="42">
        <v>2160</v>
      </c>
      <c r="BT54" s="42">
        <v>2203</v>
      </c>
      <c r="BU54" s="42">
        <v>2268</v>
      </c>
      <c r="BV54" s="42">
        <v>2430</v>
      </c>
      <c r="BW54" s="42">
        <v>2493</v>
      </c>
      <c r="BX54" s="42">
        <v>2594</v>
      </c>
      <c r="BY54" s="42">
        <v>2637</v>
      </c>
      <c r="BZ54" s="42">
        <v>2825</v>
      </c>
      <c r="CA54" s="42">
        <v>3196</v>
      </c>
      <c r="CB54" s="42">
        <v>3380</v>
      </c>
      <c r="CC54" s="42"/>
      <c r="CD54" s="42">
        <v>3861</v>
      </c>
      <c r="CE54" s="55"/>
      <c r="CF54" s="42"/>
      <c r="CG54" s="42">
        <v>3320</v>
      </c>
      <c r="CH54" s="42">
        <v>3325</v>
      </c>
      <c r="CI54" s="42"/>
      <c r="CJ54" s="42"/>
      <c r="CK54" s="42">
        <v>3090</v>
      </c>
      <c r="CL54" s="42">
        <v>2991</v>
      </c>
      <c r="CM54" s="42">
        <v>2542</v>
      </c>
      <c r="CN54" s="42">
        <v>2412</v>
      </c>
      <c r="CO54" s="42">
        <v>2235</v>
      </c>
      <c r="CP54" s="42">
        <v>2263</v>
      </c>
      <c r="CQ54" s="42">
        <v>2196</v>
      </c>
      <c r="CR54" s="42">
        <v>2362</v>
      </c>
      <c r="CS54" s="42">
        <v>2820</v>
      </c>
      <c r="CT54" s="42">
        <v>3020</v>
      </c>
      <c r="CU54" s="42">
        <v>2958</v>
      </c>
      <c r="CV54" s="42">
        <v>2963</v>
      </c>
      <c r="CW54" s="42">
        <v>3124</v>
      </c>
      <c r="CX54" s="42">
        <v>3184</v>
      </c>
      <c r="CY54" s="42">
        <v>3318</v>
      </c>
      <c r="CZ54" s="42">
        <v>3583</v>
      </c>
      <c r="DA54" s="42">
        <v>3527</v>
      </c>
      <c r="DB54" s="42">
        <v>3464</v>
      </c>
      <c r="DC54" s="42">
        <v>3457</v>
      </c>
      <c r="DD54" s="42"/>
      <c r="DE54" s="42">
        <v>3848</v>
      </c>
      <c r="DF54" s="55"/>
      <c r="DG54" s="42"/>
      <c r="DH54" s="42">
        <v>672</v>
      </c>
      <c r="DI54" s="42">
        <v>724</v>
      </c>
      <c r="DJ54" s="42"/>
      <c r="DK54" s="42"/>
      <c r="DL54" s="42">
        <v>810</v>
      </c>
      <c r="DM54" s="42">
        <v>844</v>
      </c>
      <c r="DN54" s="42">
        <v>540</v>
      </c>
      <c r="DO54" s="42">
        <v>543</v>
      </c>
      <c r="DP54" s="42">
        <v>571</v>
      </c>
      <c r="DQ54" s="42">
        <v>530</v>
      </c>
      <c r="DR54" s="42">
        <v>612</v>
      </c>
      <c r="DS54" s="42">
        <v>522</v>
      </c>
      <c r="DT54" s="42">
        <v>702</v>
      </c>
      <c r="DU54" s="42">
        <v>602</v>
      </c>
      <c r="DV54" s="42">
        <v>650</v>
      </c>
      <c r="DW54" s="42">
        <v>699</v>
      </c>
      <c r="DX54" s="42">
        <v>662</v>
      </c>
      <c r="DY54" s="42">
        <v>712</v>
      </c>
      <c r="DZ54" s="42">
        <v>718</v>
      </c>
      <c r="EA54" s="42">
        <v>657</v>
      </c>
      <c r="EB54" s="42">
        <v>660</v>
      </c>
      <c r="EC54" s="42">
        <v>690</v>
      </c>
      <c r="ED54" s="42">
        <v>712</v>
      </c>
      <c r="EE54" s="42"/>
      <c r="EF54" s="42">
        <v>626</v>
      </c>
      <c r="EG54" s="55"/>
      <c r="EH54" s="42"/>
      <c r="EI54" s="42">
        <v>774</v>
      </c>
      <c r="EJ54" s="42">
        <v>802</v>
      </c>
      <c r="EK54" s="42"/>
      <c r="EL54" s="42"/>
      <c r="EM54" s="42">
        <v>745</v>
      </c>
      <c r="EN54" s="42">
        <v>761</v>
      </c>
      <c r="EO54" s="42">
        <v>866</v>
      </c>
      <c r="EP54" s="42">
        <v>1041</v>
      </c>
      <c r="EQ54" s="42">
        <v>956</v>
      </c>
      <c r="ER54" s="42">
        <v>1081</v>
      </c>
      <c r="ES54" s="42">
        <v>1084</v>
      </c>
      <c r="ET54" s="42">
        <v>949</v>
      </c>
      <c r="EU54" s="42">
        <v>949</v>
      </c>
      <c r="EV54" s="42">
        <v>987</v>
      </c>
      <c r="EW54" s="42">
        <v>998</v>
      </c>
      <c r="EX54" s="42">
        <v>1170</v>
      </c>
      <c r="EY54" s="42">
        <v>1273</v>
      </c>
      <c r="EZ54" s="42">
        <v>1392</v>
      </c>
      <c r="FA54" s="42">
        <v>1471</v>
      </c>
      <c r="FB54" s="42">
        <v>1541</v>
      </c>
      <c r="FC54" s="42">
        <v>1555</v>
      </c>
      <c r="FD54" s="34">
        <v>1908</v>
      </c>
      <c r="FE54" s="34">
        <v>2182</v>
      </c>
      <c r="FF54" s="34"/>
      <c r="FG54" s="34">
        <v>2471</v>
      </c>
      <c r="FH54" s="24"/>
      <c r="FI54" s="24"/>
      <c r="FJ54" s="24"/>
      <c r="FK54" s="24"/>
      <c r="FL54" s="24"/>
    </row>
    <row r="55" spans="1:168" ht="12" customHeight="1">
      <c r="A55" s="47" t="s">
        <v>82</v>
      </c>
      <c r="B55" s="55"/>
      <c r="C55" s="42"/>
      <c r="D55" s="42">
        <v>639</v>
      </c>
      <c r="E55" s="42">
        <v>620</v>
      </c>
      <c r="F55" s="42"/>
      <c r="G55" s="42"/>
      <c r="H55" s="42">
        <v>804</v>
      </c>
      <c r="I55" s="42">
        <v>883</v>
      </c>
      <c r="J55" s="42">
        <v>864</v>
      </c>
      <c r="K55" s="42">
        <v>839</v>
      </c>
      <c r="L55" s="42">
        <v>826</v>
      </c>
      <c r="M55" s="42">
        <v>838</v>
      </c>
      <c r="N55" s="42">
        <v>748</v>
      </c>
      <c r="O55" s="42">
        <v>867</v>
      </c>
      <c r="P55" s="42">
        <v>937</v>
      </c>
      <c r="Q55" s="42">
        <v>907</v>
      </c>
      <c r="R55" s="42">
        <v>921</v>
      </c>
      <c r="S55" s="42">
        <v>899</v>
      </c>
      <c r="T55" s="42">
        <v>953</v>
      </c>
      <c r="U55" s="42">
        <v>918</v>
      </c>
      <c r="V55" s="42">
        <v>905</v>
      </c>
      <c r="W55" s="42">
        <v>860</v>
      </c>
      <c r="X55" s="42">
        <v>957</v>
      </c>
      <c r="Y55" s="42">
        <v>1023</v>
      </c>
      <c r="Z55" s="42">
        <v>965</v>
      </c>
      <c r="AA55" s="42"/>
      <c r="AB55" s="42">
        <v>839</v>
      </c>
      <c r="AC55" s="55"/>
      <c r="AD55" s="42"/>
      <c r="AE55" s="42">
        <v>1102</v>
      </c>
      <c r="AF55" s="42">
        <v>1143</v>
      </c>
      <c r="AG55" s="42"/>
      <c r="AH55" s="42"/>
      <c r="AI55" s="42">
        <v>1449</v>
      </c>
      <c r="AJ55" s="42">
        <v>1493</v>
      </c>
      <c r="AK55" s="42">
        <v>1352</v>
      </c>
      <c r="AL55" s="42">
        <v>1359</v>
      </c>
      <c r="AM55" s="42">
        <v>1347</v>
      </c>
      <c r="AN55" s="42">
        <v>1260</v>
      </c>
      <c r="AO55" s="42">
        <v>1313</v>
      </c>
      <c r="AP55" s="42">
        <v>1329</v>
      </c>
      <c r="AQ55" s="42">
        <v>1526</v>
      </c>
      <c r="AR55" s="42">
        <v>1379</v>
      </c>
      <c r="AS55" s="42">
        <v>1577</v>
      </c>
      <c r="AT55" s="42">
        <v>1605</v>
      </c>
      <c r="AU55" s="42">
        <v>1675</v>
      </c>
      <c r="AV55" s="42">
        <v>1825</v>
      </c>
      <c r="AW55" s="42">
        <v>1781</v>
      </c>
      <c r="AX55" s="42">
        <v>1766</v>
      </c>
      <c r="AY55" s="42">
        <v>1818</v>
      </c>
      <c r="AZ55" s="42">
        <v>1894</v>
      </c>
      <c r="BA55" s="42">
        <v>1695</v>
      </c>
      <c r="BB55" s="42"/>
      <c r="BC55" s="42">
        <v>1748</v>
      </c>
      <c r="BD55" s="55"/>
      <c r="BE55" s="42"/>
      <c r="BF55" s="42">
        <v>1094</v>
      </c>
      <c r="BG55" s="42">
        <v>968</v>
      </c>
      <c r="BH55" s="42"/>
      <c r="BI55" s="42"/>
      <c r="BJ55" s="42">
        <v>939</v>
      </c>
      <c r="BK55" s="42">
        <v>1105</v>
      </c>
      <c r="BL55" s="42">
        <v>1127</v>
      </c>
      <c r="BM55" s="42">
        <v>1066</v>
      </c>
      <c r="BN55" s="42">
        <v>1096</v>
      </c>
      <c r="BO55" s="42">
        <v>1107</v>
      </c>
      <c r="BP55" s="42">
        <v>1094</v>
      </c>
      <c r="BQ55" s="42">
        <v>1194</v>
      </c>
      <c r="BR55" s="42">
        <v>1233</v>
      </c>
      <c r="BS55" s="42">
        <v>1149</v>
      </c>
      <c r="BT55" s="42">
        <v>1252</v>
      </c>
      <c r="BU55" s="42">
        <v>1273</v>
      </c>
      <c r="BV55" s="42">
        <v>1288</v>
      </c>
      <c r="BW55" s="42">
        <v>1312</v>
      </c>
      <c r="BX55" s="42">
        <v>1342</v>
      </c>
      <c r="BY55" s="42">
        <v>1440</v>
      </c>
      <c r="BZ55" s="42">
        <v>1624</v>
      </c>
      <c r="CA55" s="42">
        <v>1670</v>
      </c>
      <c r="CB55" s="42">
        <v>1634</v>
      </c>
      <c r="CC55" s="42"/>
      <c r="CD55" s="42">
        <v>1758</v>
      </c>
      <c r="CE55" s="55"/>
      <c r="CF55" s="42"/>
      <c r="CG55" s="42">
        <v>758</v>
      </c>
      <c r="CH55" s="42">
        <v>808</v>
      </c>
      <c r="CI55" s="42"/>
      <c r="CJ55" s="42"/>
      <c r="CK55" s="42">
        <v>909</v>
      </c>
      <c r="CL55" s="42">
        <v>934</v>
      </c>
      <c r="CM55" s="42">
        <v>877</v>
      </c>
      <c r="CN55" s="42">
        <v>805</v>
      </c>
      <c r="CO55" s="42">
        <v>695</v>
      </c>
      <c r="CP55" s="42">
        <v>673</v>
      </c>
      <c r="CQ55" s="42">
        <v>656</v>
      </c>
      <c r="CR55" s="42">
        <v>663</v>
      </c>
      <c r="CS55" s="42">
        <v>750</v>
      </c>
      <c r="CT55" s="42">
        <v>715</v>
      </c>
      <c r="CU55" s="42">
        <v>773</v>
      </c>
      <c r="CV55" s="42">
        <v>787</v>
      </c>
      <c r="CW55" s="42">
        <v>830</v>
      </c>
      <c r="CX55" s="42">
        <v>826</v>
      </c>
      <c r="CY55" s="42">
        <v>784</v>
      </c>
      <c r="CZ55" s="42">
        <v>890</v>
      </c>
      <c r="DA55" s="42">
        <v>848</v>
      </c>
      <c r="DB55" s="42">
        <v>949</v>
      </c>
      <c r="DC55" s="42">
        <v>838</v>
      </c>
      <c r="DD55" s="42"/>
      <c r="DE55" s="42">
        <v>928</v>
      </c>
      <c r="DF55" s="55"/>
      <c r="DG55" s="42"/>
      <c r="DH55" s="42">
        <v>489</v>
      </c>
      <c r="DI55" s="42">
        <v>511</v>
      </c>
      <c r="DJ55" s="42"/>
      <c r="DK55" s="42"/>
      <c r="DL55" s="42">
        <v>680</v>
      </c>
      <c r="DM55" s="42">
        <v>732</v>
      </c>
      <c r="DN55" s="42">
        <v>659</v>
      </c>
      <c r="DO55" s="42">
        <v>775</v>
      </c>
      <c r="DP55" s="42">
        <v>635</v>
      </c>
      <c r="DQ55" s="42">
        <v>638</v>
      </c>
      <c r="DR55" s="42">
        <v>622</v>
      </c>
      <c r="DS55" s="42">
        <v>601</v>
      </c>
      <c r="DT55" s="42">
        <v>661</v>
      </c>
      <c r="DU55" s="42">
        <v>649</v>
      </c>
      <c r="DV55" s="42">
        <v>746</v>
      </c>
      <c r="DW55" s="42">
        <v>734</v>
      </c>
      <c r="DX55" s="42">
        <v>834</v>
      </c>
      <c r="DY55" s="42">
        <v>765</v>
      </c>
      <c r="DZ55" s="42">
        <v>710</v>
      </c>
      <c r="EA55" s="42">
        <v>680</v>
      </c>
      <c r="EB55" s="42">
        <v>597</v>
      </c>
      <c r="EC55" s="42">
        <v>580</v>
      </c>
      <c r="ED55" s="42">
        <v>557</v>
      </c>
      <c r="EE55" s="42"/>
      <c r="EF55" s="42">
        <v>447</v>
      </c>
      <c r="EG55" s="55"/>
      <c r="EH55" s="42"/>
      <c r="EI55" s="42">
        <v>727</v>
      </c>
      <c r="EJ55" s="42">
        <v>765</v>
      </c>
      <c r="EK55" s="42"/>
      <c r="EL55" s="42"/>
      <c r="EM55" s="42">
        <v>656</v>
      </c>
      <c r="EN55" s="42">
        <v>526</v>
      </c>
      <c r="EO55" s="42">
        <v>729</v>
      </c>
      <c r="EP55" s="42">
        <v>708</v>
      </c>
      <c r="EQ55" s="42">
        <v>693</v>
      </c>
      <c r="ER55" s="42">
        <v>729</v>
      </c>
      <c r="ES55" s="42">
        <v>644</v>
      </c>
      <c r="ET55" s="42">
        <v>553</v>
      </c>
      <c r="EU55" s="42">
        <v>553</v>
      </c>
      <c r="EV55" s="42">
        <v>642</v>
      </c>
      <c r="EW55" s="42">
        <v>673</v>
      </c>
      <c r="EX55" s="42">
        <v>670</v>
      </c>
      <c r="EY55" s="42">
        <v>717</v>
      </c>
      <c r="EZ55" s="42">
        <v>839</v>
      </c>
      <c r="FA55" s="42">
        <v>816</v>
      </c>
      <c r="FB55" s="42">
        <v>772</v>
      </c>
      <c r="FC55" s="42">
        <v>806</v>
      </c>
      <c r="FD55" s="34">
        <v>830</v>
      </c>
      <c r="FE55" s="34">
        <v>990</v>
      </c>
      <c r="FF55" s="34"/>
      <c r="FG55" s="34">
        <v>1088</v>
      </c>
      <c r="FH55" s="24"/>
      <c r="FI55" s="24"/>
      <c r="FJ55" s="24"/>
      <c r="FK55" s="24"/>
      <c r="FL55" s="24"/>
    </row>
    <row r="56" spans="1:168" ht="12" customHeight="1">
      <c r="A56" s="47" t="s">
        <v>81</v>
      </c>
      <c r="B56" s="55"/>
      <c r="C56" s="42"/>
      <c r="D56" s="42">
        <v>5458</v>
      </c>
      <c r="E56" s="42">
        <v>5770</v>
      </c>
      <c r="F56" s="42"/>
      <c r="G56" s="42"/>
      <c r="H56" s="42">
        <v>7609</v>
      </c>
      <c r="I56" s="42">
        <v>6946</v>
      </c>
      <c r="J56" s="42">
        <v>6859</v>
      </c>
      <c r="K56" s="42">
        <v>6329</v>
      </c>
      <c r="L56" s="42">
        <v>6433</v>
      </c>
      <c r="M56" s="42">
        <v>6442</v>
      </c>
      <c r="N56" s="42">
        <v>6445</v>
      </c>
      <c r="O56" s="42">
        <v>6652</v>
      </c>
      <c r="P56" s="42">
        <v>7612</v>
      </c>
      <c r="Q56" s="42">
        <v>8142</v>
      </c>
      <c r="R56" s="42">
        <v>8026</v>
      </c>
      <c r="S56" s="42">
        <v>8481</v>
      </c>
      <c r="T56" s="42">
        <v>8524</v>
      </c>
      <c r="U56" s="42">
        <v>8507</v>
      </c>
      <c r="V56" s="42">
        <v>8249</v>
      </c>
      <c r="W56" s="42">
        <v>8659</v>
      </c>
      <c r="X56" s="42">
        <v>8620</v>
      </c>
      <c r="Y56" s="42">
        <v>8436</v>
      </c>
      <c r="Z56" s="42">
        <v>8399</v>
      </c>
      <c r="AA56" s="42"/>
      <c r="AB56" s="42">
        <v>7847</v>
      </c>
      <c r="AC56" s="55"/>
      <c r="AD56" s="42"/>
      <c r="AE56" s="42">
        <v>9948</v>
      </c>
      <c r="AF56" s="42">
        <v>10236</v>
      </c>
      <c r="AG56" s="42"/>
      <c r="AH56" s="42"/>
      <c r="AI56" s="42">
        <v>12297</v>
      </c>
      <c r="AJ56" s="42">
        <v>10701</v>
      </c>
      <c r="AK56" s="42">
        <v>11242</v>
      </c>
      <c r="AL56" s="42">
        <v>11136</v>
      </c>
      <c r="AM56" s="42">
        <v>11428</v>
      </c>
      <c r="AN56" s="42">
        <v>11040</v>
      </c>
      <c r="AO56" s="42">
        <v>11305</v>
      </c>
      <c r="AP56" s="42">
        <v>11994</v>
      </c>
      <c r="AQ56" s="42">
        <v>12994</v>
      </c>
      <c r="AR56" s="42">
        <v>12819</v>
      </c>
      <c r="AS56" s="42">
        <v>13451</v>
      </c>
      <c r="AT56" s="42">
        <v>13742</v>
      </c>
      <c r="AU56" s="42">
        <v>13616</v>
      </c>
      <c r="AV56" s="42">
        <v>13972</v>
      </c>
      <c r="AW56" s="42">
        <v>13849</v>
      </c>
      <c r="AX56" s="42">
        <v>14227</v>
      </c>
      <c r="AY56" s="42">
        <v>14544</v>
      </c>
      <c r="AZ56" s="42">
        <v>14579</v>
      </c>
      <c r="BA56" s="42">
        <v>15145</v>
      </c>
      <c r="BB56" s="42"/>
      <c r="BC56" s="42">
        <v>14991</v>
      </c>
      <c r="BD56" s="55"/>
      <c r="BE56" s="42"/>
      <c r="BF56" s="42">
        <v>9957</v>
      </c>
      <c r="BG56" s="42">
        <v>9156</v>
      </c>
      <c r="BH56" s="42"/>
      <c r="BI56" s="42"/>
      <c r="BJ56" s="42">
        <v>7751</v>
      </c>
      <c r="BK56" s="42">
        <v>7607</v>
      </c>
      <c r="BL56" s="42">
        <v>7529</v>
      </c>
      <c r="BM56" s="42">
        <v>7498</v>
      </c>
      <c r="BN56" s="42">
        <v>8007</v>
      </c>
      <c r="BO56" s="42">
        <v>7752</v>
      </c>
      <c r="BP56" s="42">
        <v>7839</v>
      </c>
      <c r="BQ56" s="42">
        <v>7882</v>
      </c>
      <c r="BR56" s="42">
        <v>8016</v>
      </c>
      <c r="BS56" s="42">
        <v>8096</v>
      </c>
      <c r="BT56" s="42">
        <v>8126</v>
      </c>
      <c r="BU56" s="42">
        <v>8257</v>
      </c>
      <c r="BV56" s="42">
        <v>8284</v>
      </c>
      <c r="BW56" s="42">
        <v>8654</v>
      </c>
      <c r="BX56" s="42">
        <v>8793</v>
      </c>
      <c r="BY56" s="42">
        <v>9592</v>
      </c>
      <c r="BZ56" s="42">
        <v>9952</v>
      </c>
      <c r="CA56" s="42">
        <v>10782</v>
      </c>
      <c r="CB56" s="42">
        <v>11506</v>
      </c>
      <c r="CC56" s="42"/>
      <c r="CD56" s="42">
        <v>13036</v>
      </c>
      <c r="CE56" s="55"/>
      <c r="CF56" s="42"/>
      <c r="CG56" s="42">
        <v>8882</v>
      </c>
      <c r="CH56" s="42">
        <v>9121</v>
      </c>
      <c r="CI56" s="42"/>
      <c r="CJ56" s="42"/>
      <c r="CK56" s="42">
        <v>9265</v>
      </c>
      <c r="CL56" s="42">
        <v>7986</v>
      </c>
      <c r="CM56" s="42">
        <v>8349</v>
      </c>
      <c r="CN56" s="42">
        <v>7935</v>
      </c>
      <c r="CO56" s="42">
        <v>7470</v>
      </c>
      <c r="CP56" s="42">
        <v>7268</v>
      </c>
      <c r="CQ56" s="42">
        <v>7263</v>
      </c>
      <c r="CR56" s="42">
        <v>7647</v>
      </c>
      <c r="CS56" s="42">
        <v>8453</v>
      </c>
      <c r="CT56" s="42">
        <v>8745</v>
      </c>
      <c r="CU56" s="42">
        <v>8814</v>
      </c>
      <c r="CV56" s="42">
        <v>8606</v>
      </c>
      <c r="CW56" s="42">
        <v>8992</v>
      </c>
      <c r="CX56" s="42">
        <v>9202</v>
      </c>
      <c r="CY56" s="42">
        <v>9586</v>
      </c>
      <c r="CZ56" s="42">
        <v>10052</v>
      </c>
      <c r="DA56" s="42">
        <v>10258</v>
      </c>
      <c r="DB56" s="42">
        <v>10780</v>
      </c>
      <c r="DC56" s="42">
        <v>10251</v>
      </c>
      <c r="DD56" s="42"/>
      <c r="DE56" s="42">
        <v>10678</v>
      </c>
      <c r="DF56" s="55"/>
      <c r="DG56" s="42"/>
      <c r="DH56" s="42">
        <v>1931</v>
      </c>
      <c r="DI56" s="42">
        <v>2076</v>
      </c>
      <c r="DJ56" s="42"/>
      <c r="DK56" s="42"/>
      <c r="DL56" s="42">
        <v>3022</v>
      </c>
      <c r="DM56" s="42">
        <v>1924</v>
      </c>
      <c r="DN56" s="42">
        <v>2675</v>
      </c>
      <c r="DO56" s="42">
        <v>1694</v>
      </c>
      <c r="DP56" s="42">
        <v>1591</v>
      </c>
      <c r="DQ56" s="42">
        <v>1730</v>
      </c>
      <c r="DR56" s="42">
        <v>1829</v>
      </c>
      <c r="DS56" s="42">
        <v>1944</v>
      </c>
      <c r="DT56" s="42">
        <v>1742</v>
      </c>
      <c r="DU56" s="42">
        <v>1370</v>
      </c>
      <c r="DV56" s="42">
        <v>1288</v>
      </c>
      <c r="DW56" s="42">
        <v>1379</v>
      </c>
      <c r="DX56" s="42">
        <v>1470</v>
      </c>
      <c r="DY56" s="42">
        <v>1330</v>
      </c>
      <c r="DZ56" s="42">
        <v>1346</v>
      </c>
      <c r="EA56" s="42">
        <v>1362</v>
      </c>
      <c r="EB56" s="42">
        <v>1426</v>
      </c>
      <c r="EC56" s="42">
        <v>1449</v>
      </c>
      <c r="ED56" s="42">
        <v>1496</v>
      </c>
      <c r="EE56" s="42"/>
      <c r="EF56" s="42">
        <v>1619</v>
      </c>
      <c r="EG56" s="55"/>
      <c r="EH56" s="42"/>
      <c r="EI56" s="42">
        <v>2554</v>
      </c>
      <c r="EJ56" s="42">
        <v>2529</v>
      </c>
      <c r="EK56" s="42"/>
      <c r="EL56" s="42"/>
      <c r="EM56" s="42">
        <v>2181</v>
      </c>
      <c r="EN56" s="42">
        <v>1967</v>
      </c>
      <c r="EO56" s="42">
        <v>2406</v>
      </c>
      <c r="EP56" s="42">
        <v>2721</v>
      </c>
      <c r="EQ56" s="42">
        <v>2897</v>
      </c>
      <c r="ER56" s="42">
        <v>3202</v>
      </c>
      <c r="ES56" s="42">
        <v>2914</v>
      </c>
      <c r="ET56" s="42">
        <v>2004</v>
      </c>
      <c r="EU56" s="42">
        <v>1973</v>
      </c>
      <c r="EV56" s="42">
        <v>1914</v>
      </c>
      <c r="EW56" s="42">
        <v>2123</v>
      </c>
      <c r="EX56" s="42">
        <v>2452</v>
      </c>
      <c r="EY56" s="42">
        <v>2674</v>
      </c>
      <c r="EZ56" s="42">
        <v>3056</v>
      </c>
      <c r="FA56" s="42">
        <v>3261</v>
      </c>
      <c r="FB56" s="42">
        <v>3589</v>
      </c>
      <c r="FC56" s="42">
        <v>3947</v>
      </c>
      <c r="FD56" s="34">
        <v>4483</v>
      </c>
      <c r="FE56" s="34">
        <v>4942</v>
      </c>
      <c r="FF56" s="34"/>
      <c r="FG56" s="34">
        <v>5983</v>
      </c>
      <c r="FH56" s="24"/>
      <c r="FI56" s="24"/>
      <c r="FJ56" s="24"/>
      <c r="FK56" s="24"/>
      <c r="FL56" s="24"/>
    </row>
    <row r="57" spans="1:168">
      <c r="A57" s="47" t="s">
        <v>89</v>
      </c>
      <c r="B57" s="55"/>
      <c r="C57" s="42"/>
      <c r="D57" s="42">
        <v>771</v>
      </c>
      <c r="E57" s="42">
        <v>797</v>
      </c>
      <c r="F57" s="42"/>
      <c r="G57" s="42"/>
      <c r="H57" s="42">
        <v>1134</v>
      </c>
      <c r="I57" s="42">
        <v>1111</v>
      </c>
      <c r="J57" s="42">
        <v>1237</v>
      </c>
      <c r="K57" s="42">
        <v>1118</v>
      </c>
      <c r="L57" s="42">
        <v>1143</v>
      </c>
      <c r="M57" s="42">
        <v>1087</v>
      </c>
      <c r="N57" s="42">
        <v>1106</v>
      </c>
      <c r="O57" s="42">
        <v>1142</v>
      </c>
      <c r="P57" s="42">
        <v>1111</v>
      </c>
      <c r="Q57" s="42">
        <v>1219</v>
      </c>
      <c r="R57" s="42">
        <v>1247</v>
      </c>
      <c r="S57" s="42">
        <v>1225</v>
      </c>
      <c r="T57" s="42">
        <v>1237</v>
      </c>
      <c r="U57" s="42">
        <v>1170</v>
      </c>
      <c r="V57" s="42">
        <v>1252</v>
      </c>
      <c r="W57" s="42">
        <v>1293</v>
      </c>
      <c r="X57" s="42">
        <v>1294</v>
      </c>
      <c r="Y57" s="42">
        <v>1195</v>
      </c>
      <c r="Z57" s="42">
        <v>1166</v>
      </c>
      <c r="AA57" s="42"/>
      <c r="AB57" s="42">
        <v>1614</v>
      </c>
      <c r="AC57" s="55"/>
      <c r="AD57" s="42"/>
      <c r="AE57" s="42">
        <v>1722</v>
      </c>
      <c r="AF57" s="42">
        <v>1768</v>
      </c>
      <c r="AG57" s="42"/>
      <c r="AH57" s="42"/>
      <c r="AI57" s="42">
        <v>1848</v>
      </c>
      <c r="AJ57" s="42">
        <v>1760</v>
      </c>
      <c r="AK57" s="42">
        <v>1828</v>
      </c>
      <c r="AL57" s="42">
        <v>1745</v>
      </c>
      <c r="AM57" s="42">
        <v>1736</v>
      </c>
      <c r="AN57" s="42">
        <v>1770</v>
      </c>
      <c r="AO57" s="42">
        <v>1754</v>
      </c>
      <c r="AP57" s="42">
        <v>1992</v>
      </c>
      <c r="AQ57" s="42">
        <v>1811</v>
      </c>
      <c r="AR57" s="42">
        <v>1968</v>
      </c>
      <c r="AS57" s="42">
        <v>2132</v>
      </c>
      <c r="AT57" s="42">
        <v>2158</v>
      </c>
      <c r="AU57" s="42">
        <v>2246</v>
      </c>
      <c r="AV57" s="42">
        <v>2271</v>
      </c>
      <c r="AW57" s="42">
        <v>2329</v>
      </c>
      <c r="AX57" s="42">
        <v>2374</v>
      </c>
      <c r="AY57" s="42">
        <v>2453</v>
      </c>
      <c r="AZ57" s="42">
        <v>2345</v>
      </c>
      <c r="BA57" s="42">
        <v>2511</v>
      </c>
      <c r="BB57" s="42"/>
      <c r="BC57" s="42">
        <v>2938</v>
      </c>
      <c r="BD57" s="55"/>
      <c r="BE57" s="42"/>
      <c r="BF57" s="42">
        <v>1383</v>
      </c>
      <c r="BG57" s="42">
        <v>1189</v>
      </c>
      <c r="BH57" s="42"/>
      <c r="BI57" s="42"/>
      <c r="BJ57" s="42">
        <v>1130</v>
      </c>
      <c r="BK57" s="42">
        <v>1253</v>
      </c>
      <c r="BL57" s="42">
        <v>1256</v>
      </c>
      <c r="BM57" s="42">
        <v>1337</v>
      </c>
      <c r="BN57" s="42">
        <v>1357</v>
      </c>
      <c r="BO57" s="42">
        <v>1369</v>
      </c>
      <c r="BP57" s="42">
        <v>1466</v>
      </c>
      <c r="BQ57" s="42">
        <v>1370</v>
      </c>
      <c r="BR57" s="42">
        <v>1269</v>
      </c>
      <c r="BS57" s="42">
        <v>1300</v>
      </c>
      <c r="BT57" s="42">
        <v>1221</v>
      </c>
      <c r="BU57" s="42">
        <v>1206</v>
      </c>
      <c r="BV57" s="42">
        <v>1234</v>
      </c>
      <c r="BW57" s="42">
        <v>1183</v>
      </c>
      <c r="BX57" s="42">
        <v>1259</v>
      </c>
      <c r="BY57" s="42">
        <v>1428</v>
      </c>
      <c r="BZ57" s="42">
        <v>1474</v>
      </c>
      <c r="CA57" s="42">
        <v>1642</v>
      </c>
      <c r="CB57" s="42">
        <v>1724</v>
      </c>
      <c r="CC57" s="42"/>
      <c r="CD57" s="42">
        <v>2092</v>
      </c>
      <c r="CE57" s="55"/>
      <c r="CF57" s="42"/>
      <c r="CG57" s="42">
        <v>1979</v>
      </c>
      <c r="CH57" s="42">
        <v>2007</v>
      </c>
      <c r="CI57" s="42"/>
      <c r="CJ57" s="42"/>
      <c r="CK57" s="42">
        <v>2136</v>
      </c>
      <c r="CL57" s="42">
        <v>2002</v>
      </c>
      <c r="CM57" s="42">
        <v>1848</v>
      </c>
      <c r="CN57" s="42">
        <v>1773</v>
      </c>
      <c r="CO57" s="42">
        <v>1803</v>
      </c>
      <c r="CP57" s="42">
        <v>1733</v>
      </c>
      <c r="CQ57" s="42">
        <v>1851</v>
      </c>
      <c r="CR57" s="42">
        <v>1696</v>
      </c>
      <c r="CS57" s="42">
        <v>1800</v>
      </c>
      <c r="CT57" s="42">
        <v>1832</v>
      </c>
      <c r="CU57" s="42">
        <v>1892</v>
      </c>
      <c r="CV57" s="42">
        <v>1844</v>
      </c>
      <c r="CW57" s="42">
        <v>1974</v>
      </c>
      <c r="CX57" s="42">
        <v>1968</v>
      </c>
      <c r="CY57" s="42">
        <v>2107</v>
      </c>
      <c r="CZ57" s="42">
        <v>2226</v>
      </c>
      <c r="DA57" s="42">
        <v>2148</v>
      </c>
      <c r="DB57" s="42">
        <v>1989</v>
      </c>
      <c r="DC57" s="42">
        <v>2109</v>
      </c>
      <c r="DD57" s="42"/>
      <c r="DE57" s="42">
        <v>2482</v>
      </c>
      <c r="DF57" s="55"/>
      <c r="DG57" s="42"/>
      <c r="DH57" s="42">
        <v>298</v>
      </c>
      <c r="DI57" s="42">
        <v>331</v>
      </c>
      <c r="DJ57" s="42"/>
      <c r="DK57" s="42"/>
      <c r="DL57" s="42">
        <v>542</v>
      </c>
      <c r="DM57" s="42">
        <v>656</v>
      </c>
      <c r="DN57" s="42">
        <v>623</v>
      </c>
      <c r="DO57" s="42">
        <v>591</v>
      </c>
      <c r="DP57" s="42">
        <v>597</v>
      </c>
      <c r="DQ57" s="42">
        <v>591</v>
      </c>
      <c r="DR57" s="42">
        <v>543</v>
      </c>
      <c r="DS57" s="42">
        <v>533</v>
      </c>
      <c r="DT57" s="42">
        <v>467</v>
      </c>
      <c r="DU57" s="42">
        <v>376</v>
      </c>
      <c r="DV57" s="42">
        <v>451</v>
      </c>
      <c r="DW57" s="42">
        <v>439</v>
      </c>
      <c r="DX57" s="42">
        <v>436</v>
      </c>
      <c r="DY57" s="42">
        <v>476</v>
      </c>
      <c r="DZ57" s="42">
        <v>470</v>
      </c>
      <c r="EA57" s="42">
        <v>511</v>
      </c>
      <c r="EB57" s="42">
        <v>457</v>
      </c>
      <c r="EC57" s="42">
        <v>480</v>
      </c>
      <c r="ED57" s="42">
        <v>489</v>
      </c>
      <c r="EE57" s="42"/>
      <c r="EF57" s="42">
        <v>498</v>
      </c>
      <c r="EG57" s="55"/>
      <c r="EH57" s="42"/>
      <c r="EI57" s="42">
        <v>244</v>
      </c>
      <c r="EJ57" s="42">
        <v>263</v>
      </c>
      <c r="EK57" s="42"/>
      <c r="EL57" s="42"/>
      <c r="EM57" s="42">
        <v>217</v>
      </c>
      <c r="EN57" s="42">
        <v>316</v>
      </c>
      <c r="EO57" s="42">
        <v>358</v>
      </c>
      <c r="EP57" s="42">
        <v>420</v>
      </c>
      <c r="EQ57" s="42">
        <v>547</v>
      </c>
      <c r="ER57" s="42">
        <v>554</v>
      </c>
      <c r="ES57" s="42">
        <v>376</v>
      </c>
      <c r="ET57" s="42">
        <v>381</v>
      </c>
      <c r="EU57" s="42">
        <v>381</v>
      </c>
      <c r="EV57" s="42">
        <v>334</v>
      </c>
      <c r="EW57" s="42">
        <v>334</v>
      </c>
      <c r="EX57" s="42">
        <v>362</v>
      </c>
      <c r="EY57" s="42">
        <v>410</v>
      </c>
      <c r="EZ57" s="42">
        <v>450</v>
      </c>
      <c r="FA57" s="42">
        <v>506</v>
      </c>
      <c r="FB57" s="42">
        <v>548</v>
      </c>
      <c r="FC57" s="42">
        <v>583</v>
      </c>
      <c r="FD57" s="34">
        <v>590</v>
      </c>
      <c r="FE57" s="34">
        <v>720</v>
      </c>
      <c r="FF57" s="34"/>
      <c r="FG57" s="34">
        <v>1087</v>
      </c>
      <c r="FH57" s="24"/>
      <c r="FI57" s="24"/>
      <c r="FJ57" s="24"/>
      <c r="FK57" s="24"/>
      <c r="FL57" s="24"/>
    </row>
    <row r="58" spans="1:168">
      <c r="A58" s="47" t="s">
        <v>90</v>
      </c>
      <c r="B58" s="55"/>
      <c r="C58" s="42"/>
      <c r="D58" s="42">
        <v>2569</v>
      </c>
      <c r="E58" s="42">
        <v>2504</v>
      </c>
      <c r="F58" s="42"/>
      <c r="G58" s="42"/>
      <c r="H58" s="42">
        <v>3332</v>
      </c>
      <c r="I58" s="42">
        <v>3446</v>
      </c>
      <c r="J58" s="42">
        <v>3400</v>
      </c>
      <c r="K58" s="42">
        <v>3332</v>
      </c>
      <c r="L58" s="42">
        <v>3366</v>
      </c>
      <c r="M58" s="42">
        <v>3392</v>
      </c>
      <c r="N58" s="42">
        <v>3235</v>
      </c>
      <c r="O58" s="42">
        <v>3758</v>
      </c>
      <c r="P58" s="42">
        <v>4678</v>
      </c>
      <c r="Q58" s="42">
        <v>4859</v>
      </c>
      <c r="R58" s="42">
        <v>5302</v>
      </c>
      <c r="S58" s="42">
        <v>5157</v>
      </c>
      <c r="T58" s="42">
        <v>5614</v>
      </c>
      <c r="U58" s="42">
        <v>5869</v>
      </c>
      <c r="V58" s="42">
        <v>5756</v>
      </c>
      <c r="W58" s="42">
        <v>5943</v>
      </c>
      <c r="X58" s="42">
        <v>6117</v>
      </c>
      <c r="Y58" s="42">
        <v>6356</v>
      </c>
      <c r="Z58" s="42">
        <v>6474</v>
      </c>
      <c r="AA58" s="42"/>
      <c r="AB58" s="42">
        <v>5887</v>
      </c>
      <c r="AC58" s="55"/>
      <c r="AD58" s="42"/>
      <c r="AE58" s="42">
        <v>5215</v>
      </c>
      <c r="AF58" s="42">
        <v>5255</v>
      </c>
      <c r="AG58" s="42"/>
      <c r="AH58" s="42"/>
      <c r="AI58" s="42">
        <v>6341</v>
      </c>
      <c r="AJ58" s="42">
        <v>6675</v>
      </c>
      <c r="AK58" s="42">
        <v>6874</v>
      </c>
      <c r="AL58" s="42">
        <v>6813</v>
      </c>
      <c r="AM58" s="42">
        <v>7106</v>
      </c>
      <c r="AN58" s="42">
        <v>7139</v>
      </c>
      <c r="AO58" s="42">
        <v>7401</v>
      </c>
      <c r="AP58" s="42">
        <v>7701</v>
      </c>
      <c r="AQ58" s="42">
        <v>8221</v>
      </c>
      <c r="AR58" s="42">
        <v>8442</v>
      </c>
      <c r="AS58" s="42">
        <v>8991</v>
      </c>
      <c r="AT58" s="42">
        <v>9210</v>
      </c>
      <c r="AU58" s="42">
        <v>9378</v>
      </c>
      <c r="AV58" s="42">
        <v>9520</v>
      </c>
      <c r="AW58" s="42">
        <v>9784</v>
      </c>
      <c r="AX58" s="42">
        <v>10035</v>
      </c>
      <c r="AY58" s="42">
        <v>10165</v>
      </c>
      <c r="AZ58" s="42">
        <v>10924</v>
      </c>
      <c r="BA58" s="42">
        <v>10946</v>
      </c>
      <c r="BB58" s="42"/>
      <c r="BC58" s="42">
        <v>10807</v>
      </c>
      <c r="BD58" s="55"/>
      <c r="BE58" s="42"/>
      <c r="BF58" s="42">
        <v>5354</v>
      </c>
      <c r="BG58" s="42">
        <v>4834</v>
      </c>
      <c r="BH58" s="42"/>
      <c r="BI58" s="42"/>
      <c r="BJ58" s="42">
        <v>4080</v>
      </c>
      <c r="BK58" s="42">
        <v>4358</v>
      </c>
      <c r="BL58" s="42">
        <v>4537</v>
      </c>
      <c r="BM58" s="42">
        <v>4594</v>
      </c>
      <c r="BN58" s="42">
        <v>4738</v>
      </c>
      <c r="BO58" s="42">
        <v>4970</v>
      </c>
      <c r="BP58" s="42">
        <v>5111</v>
      </c>
      <c r="BQ58" s="42">
        <v>5535</v>
      </c>
      <c r="BR58" s="42">
        <v>5863</v>
      </c>
      <c r="BS58" s="42">
        <v>6020</v>
      </c>
      <c r="BT58" s="42">
        <v>5710</v>
      </c>
      <c r="BU58" s="42">
        <v>5529</v>
      </c>
      <c r="BV58" s="42">
        <v>5493</v>
      </c>
      <c r="BW58" s="42">
        <v>5617</v>
      </c>
      <c r="BX58" s="42">
        <v>5717</v>
      </c>
      <c r="BY58" s="42">
        <v>5972</v>
      </c>
      <c r="BZ58" s="42">
        <v>6288</v>
      </c>
      <c r="CA58" s="42">
        <v>6835</v>
      </c>
      <c r="CB58" s="42">
        <v>7251</v>
      </c>
      <c r="CC58" s="42"/>
      <c r="CD58" s="42">
        <v>8151</v>
      </c>
      <c r="CE58" s="55"/>
      <c r="CF58" s="42"/>
      <c r="CG58" s="42">
        <v>6452</v>
      </c>
      <c r="CH58" s="42">
        <v>6077</v>
      </c>
      <c r="CI58" s="42"/>
      <c r="CJ58" s="42"/>
      <c r="CK58" s="42">
        <v>6160</v>
      </c>
      <c r="CL58" s="42">
        <v>5939</v>
      </c>
      <c r="CM58" s="42">
        <v>5521</v>
      </c>
      <c r="CN58" s="42">
        <v>5038</v>
      </c>
      <c r="CO58" s="42">
        <v>4597</v>
      </c>
      <c r="CP58" s="42">
        <v>4488</v>
      </c>
      <c r="CQ58" s="42">
        <v>4325</v>
      </c>
      <c r="CR58" s="42">
        <v>4565</v>
      </c>
      <c r="CS58" s="42">
        <v>5050</v>
      </c>
      <c r="CT58" s="42">
        <v>5477</v>
      </c>
      <c r="CU58" s="42">
        <v>5679</v>
      </c>
      <c r="CV58" s="42">
        <v>5932</v>
      </c>
      <c r="CW58" s="42">
        <v>5774</v>
      </c>
      <c r="CX58" s="42">
        <v>6059</v>
      </c>
      <c r="CY58" s="42">
        <v>6345</v>
      </c>
      <c r="CZ58" s="42">
        <v>6843</v>
      </c>
      <c r="DA58" s="42">
        <v>6860</v>
      </c>
      <c r="DB58" s="42">
        <v>7197</v>
      </c>
      <c r="DC58" s="42">
        <v>7278</v>
      </c>
      <c r="DD58" s="42"/>
      <c r="DE58" s="42">
        <v>7635</v>
      </c>
      <c r="DF58" s="55"/>
      <c r="DG58" s="42"/>
      <c r="DH58" s="42">
        <v>1349</v>
      </c>
      <c r="DI58" s="42">
        <v>1331</v>
      </c>
      <c r="DJ58" s="42"/>
      <c r="DK58" s="42"/>
      <c r="DL58" s="42">
        <v>1574</v>
      </c>
      <c r="DM58" s="42">
        <v>1882</v>
      </c>
      <c r="DN58" s="42">
        <v>1966</v>
      </c>
      <c r="DO58" s="42">
        <v>1938</v>
      </c>
      <c r="DP58" s="42">
        <v>1995</v>
      </c>
      <c r="DQ58" s="42">
        <v>2061</v>
      </c>
      <c r="DR58" s="42">
        <v>2084</v>
      </c>
      <c r="DS58" s="42">
        <v>2187</v>
      </c>
      <c r="DT58" s="42">
        <v>2011</v>
      </c>
      <c r="DU58" s="42">
        <v>2131</v>
      </c>
      <c r="DV58" s="42">
        <v>2267</v>
      </c>
      <c r="DW58" s="42">
        <v>2289</v>
      </c>
      <c r="DX58" s="42">
        <v>2147</v>
      </c>
      <c r="DY58" s="42">
        <v>1882</v>
      </c>
      <c r="DZ58" s="42">
        <v>2061</v>
      </c>
      <c r="EA58" s="42">
        <v>2029</v>
      </c>
      <c r="EB58" s="42">
        <v>2157</v>
      </c>
      <c r="EC58" s="42">
        <v>2115</v>
      </c>
      <c r="ED58" s="42">
        <v>2016</v>
      </c>
      <c r="EE58" s="42"/>
      <c r="EF58" s="42">
        <v>1788</v>
      </c>
      <c r="EG58" s="55"/>
      <c r="EH58" s="42"/>
      <c r="EI58" s="42">
        <v>1164</v>
      </c>
      <c r="EJ58" s="42">
        <v>1043</v>
      </c>
      <c r="EK58" s="42"/>
      <c r="EL58" s="42"/>
      <c r="EM58" s="42">
        <v>938</v>
      </c>
      <c r="EN58" s="42">
        <v>1015</v>
      </c>
      <c r="EO58" s="42">
        <v>1139</v>
      </c>
      <c r="EP58" s="42">
        <v>1153</v>
      </c>
      <c r="EQ58" s="42">
        <v>1229</v>
      </c>
      <c r="ER58" s="42">
        <v>1202</v>
      </c>
      <c r="ES58" s="42">
        <v>1302</v>
      </c>
      <c r="ET58" s="42">
        <v>992</v>
      </c>
      <c r="EU58" s="42">
        <v>992</v>
      </c>
      <c r="EV58" s="42">
        <v>976</v>
      </c>
      <c r="EW58" s="42">
        <v>1196</v>
      </c>
      <c r="EX58" s="42">
        <v>1234</v>
      </c>
      <c r="EY58" s="42">
        <v>1460</v>
      </c>
      <c r="EZ58" s="42">
        <v>1687</v>
      </c>
      <c r="FA58" s="42">
        <v>1803</v>
      </c>
      <c r="FB58" s="42">
        <v>1928</v>
      </c>
      <c r="FC58" s="42">
        <v>2146</v>
      </c>
      <c r="FD58" s="34">
        <v>2733</v>
      </c>
      <c r="FE58" s="34">
        <v>2436</v>
      </c>
      <c r="FF58" s="34"/>
      <c r="FG58" s="34">
        <v>3650</v>
      </c>
      <c r="FH58" s="24"/>
      <c r="FI58" s="24"/>
      <c r="FJ58" s="24"/>
      <c r="FK58" s="24"/>
      <c r="FL58" s="24"/>
    </row>
    <row r="59" spans="1:168">
      <c r="A59" s="47" t="s">
        <v>93</v>
      </c>
      <c r="B59" s="55"/>
      <c r="C59" s="42"/>
      <c r="D59" s="42">
        <v>15753</v>
      </c>
      <c r="E59" s="42">
        <v>15216</v>
      </c>
      <c r="F59" s="42"/>
      <c r="G59" s="42"/>
      <c r="H59" s="42">
        <v>18314</v>
      </c>
      <c r="I59" s="42">
        <v>18969</v>
      </c>
      <c r="J59" s="42">
        <v>18228</v>
      </c>
      <c r="K59" s="42">
        <v>17701</v>
      </c>
      <c r="L59" s="42">
        <v>18484</v>
      </c>
      <c r="M59" s="42">
        <v>18198</v>
      </c>
      <c r="N59" s="42">
        <v>16610</v>
      </c>
      <c r="O59" s="42">
        <v>17438</v>
      </c>
      <c r="P59" s="42">
        <v>19915</v>
      </c>
      <c r="Q59" s="42">
        <v>20523</v>
      </c>
      <c r="R59" s="42">
        <v>21161</v>
      </c>
      <c r="S59" s="42">
        <v>21267</v>
      </c>
      <c r="T59" s="42">
        <v>21298</v>
      </c>
      <c r="U59" s="42">
        <v>23863</v>
      </c>
      <c r="V59" s="42">
        <v>23683</v>
      </c>
      <c r="W59" s="42">
        <v>24286</v>
      </c>
      <c r="X59" s="42">
        <v>22704</v>
      </c>
      <c r="Y59" s="42">
        <v>22464</v>
      </c>
      <c r="Z59" s="42">
        <v>22456</v>
      </c>
      <c r="AA59" s="42"/>
      <c r="AB59" s="42">
        <v>21326</v>
      </c>
      <c r="AC59" s="55"/>
      <c r="AD59" s="42"/>
      <c r="AE59" s="42">
        <v>18116</v>
      </c>
      <c r="AF59" s="42">
        <v>18144</v>
      </c>
      <c r="AG59" s="42"/>
      <c r="AH59" s="42"/>
      <c r="AI59" s="42">
        <v>23181</v>
      </c>
      <c r="AJ59" s="42">
        <v>23841</v>
      </c>
      <c r="AK59" s="42">
        <v>23737</v>
      </c>
      <c r="AL59" s="42">
        <v>23930</v>
      </c>
      <c r="AM59" s="42">
        <v>24012</v>
      </c>
      <c r="AN59" s="42">
        <v>24315</v>
      </c>
      <c r="AO59" s="42">
        <v>23980</v>
      </c>
      <c r="AP59" s="42">
        <v>23696</v>
      </c>
      <c r="AQ59" s="42">
        <v>25550</v>
      </c>
      <c r="AR59" s="42">
        <v>25895</v>
      </c>
      <c r="AS59" s="42">
        <v>27628</v>
      </c>
      <c r="AT59" s="42">
        <v>28134</v>
      </c>
      <c r="AU59" s="42">
        <v>29004</v>
      </c>
      <c r="AV59" s="42">
        <v>29119</v>
      </c>
      <c r="AW59" s="42">
        <v>30248</v>
      </c>
      <c r="AX59" s="42">
        <v>30922</v>
      </c>
      <c r="AY59" s="42">
        <v>31538</v>
      </c>
      <c r="AZ59" s="42">
        <v>32403</v>
      </c>
      <c r="BA59" s="42">
        <v>33822</v>
      </c>
      <c r="BB59" s="42"/>
      <c r="BC59" s="42">
        <v>33770</v>
      </c>
      <c r="BD59" s="55"/>
      <c r="BE59" s="42"/>
      <c r="BF59" s="42">
        <v>19187</v>
      </c>
      <c r="BG59" s="42">
        <v>17757</v>
      </c>
      <c r="BH59" s="42"/>
      <c r="BI59" s="42"/>
      <c r="BJ59" s="42">
        <v>15976</v>
      </c>
      <c r="BK59" s="42">
        <v>15671</v>
      </c>
      <c r="BL59" s="42">
        <v>15613</v>
      </c>
      <c r="BM59" s="42">
        <v>16025</v>
      </c>
      <c r="BN59" s="42">
        <v>16134</v>
      </c>
      <c r="BO59" s="42">
        <v>16369</v>
      </c>
      <c r="BP59" s="42">
        <v>15707</v>
      </c>
      <c r="BQ59" s="42">
        <v>16296</v>
      </c>
      <c r="BR59" s="42">
        <v>18545</v>
      </c>
      <c r="BS59" s="42">
        <v>18154</v>
      </c>
      <c r="BT59" s="42">
        <v>18120</v>
      </c>
      <c r="BU59" s="42">
        <v>17737</v>
      </c>
      <c r="BV59" s="42">
        <v>17929</v>
      </c>
      <c r="BW59" s="42">
        <v>18528</v>
      </c>
      <c r="BX59" s="42">
        <v>18713</v>
      </c>
      <c r="BY59" s="42">
        <v>19807</v>
      </c>
      <c r="BZ59" s="42">
        <v>20909</v>
      </c>
      <c r="CA59" s="42">
        <v>21895</v>
      </c>
      <c r="CB59" s="42">
        <v>22903</v>
      </c>
      <c r="CC59" s="42"/>
      <c r="CD59" s="42">
        <v>25187</v>
      </c>
      <c r="CE59" s="55"/>
      <c r="CF59" s="42"/>
      <c r="CG59" s="42">
        <v>19269</v>
      </c>
      <c r="CH59" s="42">
        <v>19518</v>
      </c>
      <c r="CI59" s="42"/>
      <c r="CJ59" s="42"/>
      <c r="CK59" s="42">
        <v>19501</v>
      </c>
      <c r="CL59" s="42">
        <v>19183</v>
      </c>
      <c r="CM59" s="42">
        <v>18442</v>
      </c>
      <c r="CN59" s="42">
        <v>17084</v>
      </c>
      <c r="CO59" s="42">
        <v>16660</v>
      </c>
      <c r="CP59" s="42">
        <v>16161</v>
      </c>
      <c r="CQ59" s="42">
        <v>15642</v>
      </c>
      <c r="CR59" s="42">
        <v>16481</v>
      </c>
      <c r="CS59" s="42">
        <v>19866</v>
      </c>
      <c r="CT59" s="42">
        <v>20966</v>
      </c>
      <c r="CU59" s="42">
        <v>21631</v>
      </c>
      <c r="CV59" s="42">
        <v>21939</v>
      </c>
      <c r="CW59" s="42">
        <v>22726</v>
      </c>
      <c r="CX59" s="42">
        <v>23163</v>
      </c>
      <c r="CY59" s="42">
        <v>24491</v>
      </c>
      <c r="CZ59" s="42">
        <v>24021</v>
      </c>
      <c r="DA59" s="42">
        <v>24030</v>
      </c>
      <c r="DB59" s="42">
        <v>23743</v>
      </c>
      <c r="DC59" s="42">
        <v>23566</v>
      </c>
      <c r="DD59" s="42"/>
      <c r="DE59" s="42">
        <v>24198</v>
      </c>
      <c r="DF59" s="55"/>
      <c r="DG59" s="42"/>
      <c r="DH59" s="42">
        <v>4418</v>
      </c>
      <c r="DI59" s="42">
        <v>5321</v>
      </c>
      <c r="DJ59" s="42"/>
      <c r="DK59" s="42"/>
      <c r="DL59" s="42">
        <v>7560</v>
      </c>
      <c r="DM59" s="42">
        <v>8564</v>
      </c>
      <c r="DN59" s="42">
        <v>6469</v>
      </c>
      <c r="DO59" s="42">
        <v>6919</v>
      </c>
      <c r="DP59" s="42">
        <v>7425</v>
      </c>
      <c r="DQ59" s="42">
        <v>7406</v>
      </c>
      <c r="DR59" s="42">
        <v>7518</v>
      </c>
      <c r="DS59" s="42">
        <v>8012</v>
      </c>
      <c r="DT59" s="42">
        <v>8639</v>
      </c>
      <c r="DU59" s="42">
        <v>7807</v>
      </c>
      <c r="DV59" s="42">
        <v>7209</v>
      </c>
      <c r="DW59" s="42">
        <v>7880</v>
      </c>
      <c r="DX59" s="42">
        <v>7510</v>
      </c>
      <c r="DY59" s="42">
        <v>7393</v>
      </c>
      <c r="DZ59" s="42">
        <v>7212</v>
      </c>
      <c r="EA59" s="42">
        <v>7362</v>
      </c>
      <c r="EB59" s="42">
        <v>7069</v>
      </c>
      <c r="EC59" s="42">
        <v>7011</v>
      </c>
      <c r="ED59" s="42">
        <v>6945</v>
      </c>
      <c r="EE59" s="42"/>
      <c r="EF59" s="42">
        <v>4787</v>
      </c>
      <c r="EG59" s="55"/>
      <c r="EH59" s="42"/>
      <c r="EI59" s="42">
        <v>5418</v>
      </c>
      <c r="EJ59" s="42">
        <v>4603</v>
      </c>
      <c r="EK59" s="42"/>
      <c r="EL59" s="42"/>
      <c r="EM59" s="42">
        <v>4835</v>
      </c>
      <c r="EN59" s="42">
        <v>5011</v>
      </c>
      <c r="EO59" s="42">
        <v>5488</v>
      </c>
      <c r="EP59" s="42">
        <v>6445</v>
      </c>
      <c r="EQ59" s="42">
        <v>7183</v>
      </c>
      <c r="ER59" s="42">
        <v>7108</v>
      </c>
      <c r="ES59" s="42">
        <v>7077</v>
      </c>
      <c r="ET59" s="42">
        <v>5196</v>
      </c>
      <c r="EU59" s="42">
        <v>5185</v>
      </c>
      <c r="EV59" s="42">
        <v>5365</v>
      </c>
      <c r="EW59" s="42">
        <v>5684</v>
      </c>
      <c r="EX59" s="42">
        <v>6435</v>
      </c>
      <c r="EY59" s="42">
        <v>7266</v>
      </c>
      <c r="EZ59" s="42">
        <v>7756</v>
      </c>
      <c r="FA59" s="42">
        <v>8019</v>
      </c>
      <c r="FB59" s="42">
        <v>8562</v>
      </c>
      <c r="FC59" s="42">
        <v>8860</v>
      </c>
      <c r="FD59" s="34">
        <v>9671</v>
      </c>
      <c r="FE59" s="34">
        <v>10192</v>
      </c>
      <c r="FF59" s="34"/>
      <c r="FG59" s="34">
        <v>12806</v>
      </c>
      <c r="FH59" s="24"/>
      <c r="FI59" s="24"/>
      <c r="FJ59" s="24"/>
      <c r="FK59" s="24"/>
      <c r="FL59" s="24"/>
    </row>
    <row r="60" spans="1:168">
      <c r="A60" s="47" t="s">
        <v>96</v>
      </c>
      <c r="B60" s="55"/>
      <c r="C60" s="42"/>
      <c r="D60" s="42">
        <v>5965</v>
      </c>
      <c r="E60" s="42">
        <v>6376</v>
      </c>
      <c r="F60" s="42"/>
      <c r="G60" s="42"/>
      <c r="H60" s="42">
        <v>8194</v>
      </c>
      <c r="I60" s="42">
        <v>8303</v>
      </c>
      <c r="J60" s="42">
        <v>8083</v>
      </c>
      <c r="K60" s="42">
        <v>7608</v>
      </c>
      <c r="L60" s="42">
        <v>7412</v>
      </c>
      <c r="M60" s="42">
        <v>7484</v>
      </c>
      <c r="N60" s="42">
        <v>7906</v>
      </c>
      <c r="O60" s="42">
        <v>8232</v>
      </c>
      <c r="P60" s="42">
        <v>10022</v>
      </c>
      <c r="Q60" s="42">
        <v>10946</v>
      </c>
      <c r="R60" s="42">
        <v>11445</v>
      </c>
      <c r="S60" s="42">
        <v>11836</v>
      </c>
      <c r="T60" s="42">
        <v>12229</v>
      </c>
      <c r="U60" s="42">
        <v>12206</v>
      </c>
      <c r="V60" s="42">
        <v>12529</v>
      </c>
      <c r="W60" s="42">
        <v>12567</v>
      </c>
      <c r="X60" s="42">
        <v>12261</v>
      </c>
      <c r="Y60" s="42">
        <v>12410</v>
      </c>
      <c r="Z60" s="42">
        <v>12144</v>
      </c>
      <c r="AA60" s="42"/>
      <c r="AB60" s="42">
        <v>10729</v>
      </c>
      <c r="AC60" s="55"/>
      <c r="AD60" s="42"/>
      <c r="AE60" s="42">
        <v>9884</v>
      </c>
      <c r="AF60" s="42">
        <v>10346</v>
      </c>
      <c r="AG60" s="42"/>
      <c r="AH60" s="42"/>
      <c r="AI60" s="42">
        <v>12779</v>
      </c>
      <c r="AJ60" s="42">
        <v>13077</v>
      </c>
      <c r="AK60" s="42">
        <v>13023</v>
      </c>
      <c r="AL60" s="42">
        <v>12986</v>
      </c>
      <c r="AM60" s="42">
        <v>13033</v>
      </c>
      <c r="AN60" s="42">
        <v>13440</v>
      </c>
      <c r="AO60" s="42">
        <v>13453</v>
      </c>
      <c r="AP60" s="42">
        <v>13805</v>
      </c>
      <c r="AQ60" s="42">
        <v>14397</v>
      </c>
      <c r="AR60" s="42">
        <v>15359</v>
      </c>
      <c r="AS60" s="42">
        <v>16131</v>
      </c>
      <c r="AT60" s="42">
        <v>16833</v>
      </c>
      <c r="AU60" s="42">
        <v>16923</v>
      </c>
      <c r="AV60" s="42">
        <v>17189</v>
      </c>
      <c r="AW60" s="42">
        <v>17479</v>
      </c>
      <c r="AX60" s="42">
        <v>17425</v>
      </c>
      <c r="AY60" s="42">
        <v>18076</v>
      </c>
      <c r="AZ60" s="42">
        <v>18434</v>
      </c>
      <c r="BA60" s="42">
        <v>19019</v>
      </c>
      <c r="BB60" s="42"/>
      <c r="BC60" s="42">
        <v>18823</v>
      </c>
      <c r="BD60" s="55"/>
      <c r="BE60" s="42"/>
      <c r="BF60" s="42">
        <v>13963</v>
      </c>
      <c r="BG60" s="42">
        <v>13276</v>
      </c>
      <c r="BH60" s="42"/>
      <c r="BI60" s="42"/>
      <c r="BJ60" s="42">
        <v>11584</v>
      </c>
      <c r="BK60" s="42">
        <v>11764</v>
      </c>
      <c r="BL60" s="42">
        <v>12089</v>
      </c>
      <c r="BM60" s="42">
        <v>12494</v>
      </c>
      <c r="BN60" s="42">
        <v>12436</v>
      </c>
      <c r="BO60" s="42">
        <v>12446</v>
      </c>
      <c r="BP60" s="42">
        <v>12443</v>
      </c>
      <c r="BQ60" s="42">
        <v>12738</v>
      </c>
      <c r="BR60" s="42">
        <v>14219</v>
      </c>
      <c r="BS60" s="42">
        <v>14136</v>
      </c>
      <c r="BT60" s="42">
        <v>14523</v>
      </c>
      <c r="BU60" s="42">
        <v>14709</v>
      </c>
      <c r="BV60" s="42">
        <v>14787</v>
      </c>
      <c r="BW60" s="42">
        <v>15254</v>
      </c>
      <c r="BX60" s="42">
        <v>15393</v>
      </c>
      <c r="BY60" s="42">
        <v>16495</v>
      </c>
      <c r="BZ60" s="42">
        <v>17015</v>
      </c>
      <c r="CA60" s="42">
        <v>17766</v>
      </c>
      <c r="CB60" s="42">
        <v>18666</v>
      </c>
      <c r="CC60" s="42"/>
      <c r="CD60" s="42">
        <v>20153</v>
      </c>
      <c r="CE60" s="55"/>
      <c r="CF60" s="42"/>
      <c r="CG60" s="42">
        <v>14648</v>
      </c>
      <c r="CH60" s="42">
        <v>15174</v>
      </c>
      <c r="CI60" s="42"/>
      <c r="CJ60" s="42"/>
      <c r="CK60" s="42">
        <v>15482</v>
      </c>
      <c r="CL60" s="42">
        <v>15145</v>
      </c>
      <c r="CM60" s="42">
        <v>14055</v>
      </c>
      <c r="CN60" s="42">
        <v>12828</v>
      </c>
      <c r="CO60" s="42">
        <v>11984</v>
      </c>
      <c r="CP60" s="42">
        <v>11646</v>
      </c>
      <c r="CQ60" s="42">
        <v>12452</v>
      </c>
      <c r="CR60" s="42">
        <v>14121</v>
      </c>
      <c r="CS60" s="42">
        <v>15617</v>
      </c>
      <c r="CT60" s="42">
        <v>16348</v>
      </c>
      <c r="CU60" s="42">
        <v>16532</v>
      </c>
      <c r="CV60" s="42">
        <v>16246</v>
      </c>
      <c r="CW60" s="42">
        <v>16299</v>
      </c>
      <c r="CX60" s="42">
        <v>16277</v>
      </c>
      <c r="CY60" s="42">
        <v>17347</v>
      </c>
      <c r="CZ60" s="42">
        <v>18297</v>
      </c>
      <c r="DA60" s="42">
        <v>17732</v>
      </c>
      <c r="DB60" s="42">
        <v>17020</v>
      </c>
      <c r="DC60" s="42">
        <v>16368</v>
      </c>
      <c r="DD60" s="42"/>
      <c r="DE60" s="42">
        <v>17061</v>
      </c>
      <c r="DF60" s="55"/>
      <c r="DG60" s="42"/>
      <c r="DH60" s="42">
        <v>4835</v>
      </c>
      <c r="DI60" s="42">
        <v>4996</v>
      </c>
      <c r="DJ60" s="42"/>
      <c r="DK60" s="42"/>
      <c r="DL60" s="42">
        <v>7127</v>
      </c>
      <c r="DM60" s="42">
        <v>7544</v>
      </c>
      <c r="DN60" s="42">
        <v>7740</v>
      </c>
      <c r="DO60" s="42">
        <v>7339</v>
      </c>
      <c r="DP60" s="42">
        <v>6879</v>
      </c>
      <c r="DQ60" s="42">
        <v>7040</v>
      </c>
      <c r="DR60" s="42">
        <v>7041</v>
      </c>
      <c r="DS60" s="42">
        <v>7411</v>
      </c>
      <c r="DT60" s="42">
        <v>7109</v>
      </c>
      <c r="DU60" s="42">
        <v>6937</v>
      </c>
      <c r="DV60" s="42">
        <v>6832</v>
      </c>
      <c r="DW60" s="42">
        <v>6706</v>
      </c>
      <c r="DX60" s="42">
        <v>6597</v>
      </c>
      <c r="DY60" s="42">
        <v>6178</v>
      </c>
      <c r="DZ60" s="42">
        <v>6069</v>
      </c>
      <c r="EA60" s="42">
        <v>6021</v>
      </c>
      <c r="EB60" s="42">
        <v>6065</v>
      </c>
      <c r="EC60" s="42">
        <v>6308</v>
      </c>
      <c r="ED60" s="42">
        <v>5444</v>
      </c>
      <c r="EE60" s="42"/>
      <c r="EF60" s="42">
        <v>4482</v>
      </c>
      <c r="EG60" s="55"/>
      <c r="EH60" s="42"/>
      <c r="EI60" s="42">
        <v>4586</v>
      </c>
      <c r="EJ60" s="42">
        <v>4570</v>
      </c>
      <c r="EK60" s="42"/>
      <c r="EL60" s="42"/>
      <c r="EM60" s="42">
        <v>4512</v>
      </c>
      <c r="EN60" s="42">
        <v>4815</v>
      </c>
      <c r="EO60" s="42">
        <v>5083</v>
      </c>
      <c r="EP60" s="42">
        <v>5652</v>
      </c>
      <c r="EQ60" s="42">
        <v>5736</v>
      </c>
      <c r="ER60" s="42">
        <v>5939</v>
      </c>
      <c r="ES60" s="42">
        <v>5681</v>
      </c>
      <c r="ET60" s="42">
        <v>4583</v>
      </c>
      <c r="EU60" s="42">
        <v>4566</v>
      </c>
      <c r="EV60" s="42">
        <v>4675</v>
      </c>
      <c r="EW60" s="42">
        <v>5255</v>
      </c>
      <c r="EX60" s="42">
        <v>6077</v>
      </c>
      <c r="EY60" s="42">
        <v>6497</v>
      </c>
      <c r="EZ60" s="42">
        <v>6956</v>
      </c>
      <c r="FA60" s="42">
        <v>7676</v>
      </c>
      <c r="FB60" s="42">
        <v>7935</v>
      </c>
      <c r="FC60" s="42">
        <v>8528</v>
      </c>
      <c r="FD60" s="34">
        <v>9571</v>
      </c>
      <c r="FE60" s="34">
        <v>10203</v>
      </c>
      <c r="FF60" s="34"/>
      <c r="FG60" s="34">
        <v>11362</v>
      </c>
      <c r="FH60" s="24"/>
      <c r="FI60" s="24"/>
      <c r="FJ60" s="24"/>
      <c r="FK60" s="24"/>
      <c r="FL60" s="24"/>
    </row>
    <row r="61" spans="1:168">
      <c r="A61" s="47" t="s">
        <v>97</v>
      </c>
      <c r="B61" s="55"/>
      <c r="C61" s="42"/>
      <c r="D61" s="42">
        <v>1098</v>
      </c>
      <c r="E61" s="42">
        <v>1152</v>
      </c>
      <c r="F61" s="42"/>
      <c r="G61" s="42"/>
      <c r="H61" s="42">
        <v>1354</v>
      </c>
      <c r="I61" s="42">
        <v>1310</v>
      </c>
      <c r="J61" s="42">
        <v>1275</v>
      </c>
      <c r="K61" s="42">
        <v>1250</v>
      </c>
      <c r="L61" s="42">
        <v>1234</v>
      </c>
      <c r="M61" s="42">
        <v>1099</v>
      </c>
      <c r="N61" s="42">
        <v>1129</v>
      </c>
      <c r="O61" s="42">
        <v>1099</v>
      </c>
      <c r="P61" s="42">
        <v>1214</v>
      </c>
      <c r="Q61" s="42">
        <v>1319</v>
      </c>
      <c r="R61" s="42">
        <v>1342</v>
      </c>
      <c r="S61" s="42">
        <v>1301</v>
      </c>
      <c r="T61" s="42">
        <v>1274</v>
      </c>
      <c r="U61" s="42">
        <v>1308</v>
      </c>
      <c r="V61" s="42">
        <v>1332</v>
      </c>
      <c r="W61" s="42">
        <v>1310</v>
      </c>
      <c r="X61" s="42">
        <v>1362</v>
      </c>
      <c r="Y61" s="42">
        <v>1272</v>
      </c>
      <c r="Z61" s="42">
        <v>1256</v>
      </c>
      <c r="AA61" s="42"/>
      <c r="AB61" s="42">
        <v>1252</v>
      </c>
      <c r="AC61" s="55"/>
      <c r="AD61" s="42"/>
      <c r="AE61" s="42">
        <v>1527</v>
      </c>
      <c r="AF61" s="42">
        <v>1617</v>
      </c>
      <c r="AG61" s="42"/>
      <c r="AH61" s="42"/>
      <c r="AI61" s="42">
        <v>2257</v>
      </c>
      <c r="AJ61" s="42">
        <v>2190</v>
      </c>
      <c r="AK61" s="42">
        <v>2195</v>
      </c>
      <c r="AL61" s="42">
        <v>2157</v>
      </c>
      <c r="AM61" s="42">
        <v>2245</v>
      </c>
      <c r="AN61" s="42">
        <v>2046</v>
      </c>
      <c r="AO61" s="42">
        <v>1906</v>
      </c>
      <c r="AP61" s="42">
        <v>1990</v>
      </c>
      <c r="AQ61" s="42">
        <v>2307</v>
      </c>
      <c r="AR61" s="42">
        <v>2245</v>
      </c>
      <c r="AS61" s="42">
        <v>2319</v>
      </c>
      <c r="AT61" s="42">
        <v>2516</v>
      </c>
      <c r="AU61" s="42">
        <v>2429</v>
      </c>
      <c r="AV61" s="42">
        <v>2501</v>
      </c>
      <c r="AW61" s="42">
        <v>2564</v>
      </c>
      <c r="AX61" s="42">
        <v>2643</v>
      </c>
      <c r="AY61" s="42">
        <v>2599</v>
      </c>
      <c r="AZ61" s="42">
        <v>2653</v>
      </c>
      <c r="BA61" s="42">
        <v>2620</v>
      </c>
      <c r="BB61" s="42"/>
      <c r="BC61" s="42">
        <v>2987</v>
      </c>
      <c r="BD61" s="55"/>
      <c r="BE61" s="42"/>
      <c r="BF61" s="42">
        <v>1586</v>
      </c>
      <c r="BG61" s="42">
        <v>1425</v>
      </c>
      <c r="BH61" s="42"/>
      <c r="BI61" s="42"/>
      <c r="BJ61" s="42">
        <v>1167</v>
      </c>
      <c r="BK61" s="42">
        <v>1425</v>
      </c>
      <c r="BL61" s="42">
        <v>1449</v>
      </c>
      <c r="BM61" s="42">
        <v>1471</v>
      </c>
      <c r="BN61" s="42">
        <v>1511</v>
      </c>
      <c r="BO61" s="42">
        <v>1410</v>
      </c>
      <c r="BP61" s="42">
        <v>1399</v>
      </c>
      <c r="BQ61" s="42">
        <v>1539</v>
      </c>
      <c r="BR61" s="42">
        <v>1526</v>
      </c>
      <c r="BS61" s="42">
        <v>1575</v>
      </c>
      <c r="BT61" s="42">
        <v>1646</v>
      </c>
      <c r="BU61" s="42">
        <v>1596</v>
      </c>
      <c r="BV61" s="42">
        <v>1539</v>
      </c>
      <c r="BW61" s="42">
        <v>1738</v>
      </c>
      <c r="BX61" s="42">
        <v>1696</v>
      </c>
      <c r="BY61" s="42">
        <v>1783</v>
      </c>
      <c r="BZ61" s="42">
        <v>1880</v>
      </c>
      <c r="CA61" s="42">
        <v>1923</v>
      </c>
      <c r="CB61" s="42">
        <v>2086</v>
      </c>
      <c r="CC61" s="42"/>
      <c r="CD61" s="42">
        <v>2185</v>
      </c>
      <c r="CE61" s="55"/>
      <c r="CF61" s="42"/>
      <c r="CG61" s="42">
        <v>2358</v>
      </c>
      <c r="CH61" s="42">
        <v>2614</v>
      </c>
      <c r="CI61" s="42"/>
      <c r="CJ61" s="42"/>
      <c r="CK61" s="42">
        <v>3124</v>
      </c>
      <c r="CL61" s="42">
        <v>2987</v>
      </c>
      <c r="CM61" s="42">
        <v>2687</v>
      </c>
      <c r="CN61" s="42">
        <v>2432</v>
      </c>
      <c r="CO61" s="42">
        <v>2181</v>
      </c>
      <c r="CP61" s="42">
        <v>2124</v>
      </c>
      <c r="CQ61" s="42">
        <v>2165</v>
      </c>
      <c r="CR61" s="42">
        <v>2258</v>
      </c>
      <c r="CS61" s="42">
        <v>2368</v>
      </c>
      <c r="CT61" s="42">
        <v>2244</v>
      </c>
      <c r="CU61" s="42">
        <v>2344</v>
      </c>
      <c r="CV61" s="42">
        <v>2291</v>
      </c>
      <c r="CW61" s="42">
        <v>2637</v>
      </c>
      <c r="CX61" s="42">
        <v>2531</v>
      </c>
      <c r="CY61" s="42">
        <v>2522</v>
      </c>
      <c r="CZ61" s="42">
        <v>2525</v>
      </c>
      <c r="DA61" s="42">
        <v>2670</v>
      </c>
      <c r="DB61" s="42">
        <v>2640</v>
      </c>
      <c r="DC61" s="42">
        <v>2634</v>
      </c>
      <c r="DD61" s="42"/>
      <c r="DE61" s="42">
        <v>2679</v>
      </c>
      <c r="DF61" s="55"/>
      <c r="DG61" s="42"/>
      <c r="DH61" s="42">
        <v>329</v>
      </c>
      <c r="DI61" s="42">
        <v>367</v>
      </c>
      <c r="DJ61" s="42"/>
      <c r="DK61" s="42"/>
      <c r="DL61" s="42">
        <v>652</v>
      </c>
      <c r="DM61" s="42">
        <v>663</v>
      </c>
      <c r="DN61" s="42">
        <v>604</v>
      </c>
      <c r="DO61" s="42">
        <v>686</v>
      </c>
      <c r="DP61" s="42">
        <v>624</v>
      </c>
      <c r="DQ61" s="42">
        <v>626</v>
      </c>
      <c r="DR61" s="42">
        <v>603</v>
      </c>
      <c r="DS61" s="42">
        <v>654</v>
      </c>
      <c r="DT61" s="42">
        <v>697</v>
      </c>
      <c r="DU61" s="42">
        <v>687</v>
      </c>
      <c r="DV61" s="42">
        <v>651</v>
      </c>
      <c r="DW61" s="42">
        <v>705</v>
      </c>
      <c r="DX61" s="42">
        <v>674</v>
      </c>
      <c r="DY61" s="42">
        <v>686</v>
      </c>
      <c r="DZ61" s="42">
        <v>580</v>
      </c>
      <c r="EA61" s="42">
        <v>681</v>
      </c>
      <c r="EB61" s="42">
        <v>633</v>
      </c>
      <c r="EC61" s="42">
        <v>488</v>
      </c>
      <c r="ED61" s="42">
        <v>502</v>
      </c>
      <c r="EE61" s="42"/>
      <c r="EF61" s="42">
        <v>401</v>
      </c>
      <c r="EG61" s="55"/>
      <c r="EH61" s="42"/>
      <c r="EI61" s="42">
        <v>486</v>
      </c>
      <c r="EJ61" s="42">
        <v>449</v>
      </c>
      <c r="EK61" s="42"/>
      <c r="EL61" s="42"/>
      <c r="EM61" s="42">
        <v>393</v>
      </c>
      <c r="EN61" s="42">
        <v>450</v>
      </c>
      <c r="EO61" s="42">
        <v>533</v>
      </c>
      <c r="EP61" s="42">
        <v>546</v>
      </c>
      <c r="EQ61" s="42">
        <v>568</v>
      </c>
      <c r="ER61" s="42">
        <v>560</v>
      </c>
      <c r="ES61" s="42">
        <v>490</v>
      </c>
      <c r="ET61" s="42">
        <v>312</v>
      </c>
      <c r="EU61" s="42">
        <v>312</v>
      </c>
      <c r="EV61" s="42">
        <v>300</v>
      </c>
      <c r="EW61" s="42">
        <v>297</v>
      </c>
      <c r="EX61" s="42">
        <v>390</v>
      </c>
      <c r="EY61" s="42">
        <v>449</v>
      </c>
      <c r="EZ61" s="42">
        <v>467</v>
      </c>
      <c r="FA61" s="42">
        <v>513</v>
      </c>
      <c r="FB61" s="42">
        <v>566</v>
      </c>
      <c r="FC61" s="42">
        <v>556</v>
      </c>
      <c r="FD61" s="34">
        <v>625</v>
      </c>
      <c r="FE61" s="34">
        <v>642</v>
      </c>
      <c r="FF61" s="34"/>
      <c r="FG61" s="34">
        <v>907</v>
      </c>
      <c r="FH61" s="24"/>
      <c r="FI61" s="24"/>
      <c r="FJ61" s="24"/>
      <c r="FK61" s="24"/>
      <c r="FL61" s="24"/>
    </row>
    <row r="62" spans="1:168">
      <c r="A62" s="48" t="s">
        <v>100</v>
      </c>
      <c r="B62" s="56"/>
      <c r="C62" s="44"/>
      <c r="D62" s="44">
        <v>748</v>
      </c>
      <c r="E62" s="44">
        <v>798</v>
      </c>
      <c r="F62" s="44"/>
      <c r="G62" s="44"/>
      <c r="H62" s="44">
        <v>891</v>
      </c>
      <c r="I62" s="44">
        <v>919</v>
      </c>
      <c r="J62" s="44">
        <v>927</v>
      </c>
      <c r="K62" s="44">
        <v>966</v>
      </c>
      <c r="L62" s="44">
        <v>1000</v>
      </c>
      <c r="M62" s="44">
        <v>1002</v>
      </c>
      <c r="N62" s="44">
        <v>1049</v>
      </c>
      <c r="O62" s="44">
        <v>1212</v>
      </c>
      <c r="P62" s="44">
        <v>1122</v>
      </c>
      <c r="Q62" s="44">
        <v>1087</v>
      </c>
      <c r="R62" s="44">
        <v>1045</v>
      </c>
      <c r="S62" s="44">
        <v>1035</v>
      </c>
      <c r="T62" s="44">
        <v>1027</v>
      </c>
      <c r="U62" s="44">
        <v>1114</v>
      </c>
      <c r="V62" s="44">
        <v>1088</v>
      </c>
      <c r="W62" s="44">
        <v>1099</v>
      </c>
      <c r="X62" s="44">
        <v>1219</v>
      </c>
      <c r="Y62" s="44">
        <v>1230</v>
      </c>
      <c r="Z62" s="44">
        <v>1149</v>
      </c>
      <c r="AA62" s="44"/>
      <c r="AB62" s="44">
        <v>1009</v>
      </c>
      <c r="AC62" s="56"/>
      <c r="AD62" s="44"/>
      <c r="AE62" s="44">
        <v>1173</v>
      </c>
      <c r="AF62" s="44">
        <v>1255</v>
      </c>
      <c r="AG62" s="44"/>
      <c r="AH62" s="44"/>
      <c r="AI62" s="44">
        <v>1284</v>
      </c>
      <c r="AJ62" s="44">
        <v>1470</v>
      </c>
      <c r="AK62" s="44">
        <v>1452</v>
      </c>
      <c r="AL62" s="44">
        <v>1410</v>
      </c>
      <c r="AM62" s="44">
        <v>1360</v>
      </c>
      <c r="AN62" s="44">
        <v>1260</v>
      </c>
      <c r="AO62" s="44">
        <v>1332</v>
      </c>
      <c r="AP62" s="44">
        <v>1283</v>
      </c>
      <c r="AQ62" s="44">
        <v>1201</v>
      </c>
      <c r="AR62" s="44">
        <v>1239</v>
      </c>
      <c r="AS62" s="44">
        <v>1401</v>
      </c>
      <c r="AT62" s="44">
        <v>1460</v>
      </c>
      <c r="AU62" s="44">
        <v>1531</v>
      </c>
      <c r="AV62" s="44">
        <v>1644</v>
      </c>
      <c r="AW62" s="44">
        <v>1670</v>
      </c>
      <c r="AX62" s="44">
        <v>1682</v>
      </c>
      <c r="AY62" s="44">
        <v>1685</v>
      </c>
      <c r="AZ62" s="44">
        <v>1625</v>
      </c>
      <c r="BA62" s="44">
        <v>1560</v>
      </c>
      <c r="BB62" s="44"/>
      <c r="BC62" s="44">
        <v>1618</v>
      </c>
      <c r="BD62" s="56"/>
      <c r="BE62" s="44"/>
      <c r="BF62" s="44">
        <v>746</v>
      </c>
      <c r="BG62" s="44">
        <v>727</v>
      </c>
      <c r="BH62" s="44"/>
      <c r="BI62" s="44"/>
      <c r="BJ62" s="44">
        <v>796</v>
      </c>
      <c r="BK62" s="44">
        <v>745</v>
      </c>
      <c r="BL62" s="44">
        <v>813</v>
      </c>
      <c r="BM62" s="44">
        <v>831</v>
      </c>
      <c r="BN62" s="44">
        <v>830</v>
      </c>
      <c r="BO62" s="44">
        <v>847</v>
      </c>
      <c r="BP62" s="44">
        <v>848</v>
      </c>
      <c r="BQ62" s="44">
        <v>964</v>
      </c>
      <c r="BR62" s="44">
        <v>940</v>
      </c>
      <c r="BS62" s="44">
        <v>822</v>
      </c>
      <c r="BT62" s="44">
        <v>878</v>
      </c>
      <c r="BU62" s="44">
        <v>912</v>
      </c>
      <c r="BV62" s="44">
        <v>948</v>
      </c>
      <c r="BW62" s="44">
        <v>916</v>
      </c>
      <c r="BX62" s="44">
        <v>1122</v>
      </c>
      <c r="BY62" s="44">
        <v>1304</v>
      </c>
      <c r="BZ62" s="44">
        <v>1359</v>
      </c>
      <c r="CA62" s="44">
        <v>1518</v>
      </c>
      <c r="CB62" s="44">
        <v>1607</v>
      </c>
      <c r="CC62" s="44"/>
      <c r="CD62" s="44">
        <v>1538</v>
      </c>
      <c r="CE62" s="56"/>
      <c r="CF62" s="44"/>
      <c r="CG62" s="44">
        <v>669</v>
      </c>
      <c r="CH62" s="44">
        <v>702</v>
      </c>
      <c r="CI62" s="44"/>
      <c r="CJ62" s="44"/>
      <c r="CK62" s="44">
        <v>679</v>
      </c>
      <c r="CL62" s="44">
        <v>704</v>
      </c>
      <c r="CM62" s="44">
        <v>587</v>
      </c>
      <c r="CN62" s="44">
        <v>538</v>
      </c>
      <c r="CO62" s="44">
        <v>537</v>
      </c>
      <c r="CP62" s="44">
        <v>516</v>
      </c>
      <c r="CQ62" s="44">
        <v>496</v>
      </c>
      <c r="CR62" s="44">
        <v>631</v>
      </c>
      <c r="CS62" s="44">
        <v>582</v>
      </c>
      <c r="CT62" s="44">
        <v>636</v>
      </c>
      <c r="CU62" s="44">
        <v>622</v>
      </c>
      <c r="CV62" s="44">
        <v>669</v>
      </c>
      <c r="CW62" s="44">
        <v>685</v>
      </c>
      <c r="CX62" s="44">
        <v>689</v>
      </c>
      <c r="CY62" s="44">
        <v>826</v>
      </c>
      <c r="CZ62" s="44">
        <v>823</v>
      </c>
      <c r="DA62" s="44">
        <v>820</v>
      </c>
      <c r="DB62" s="44">
        <v>783</v>
      </c>
      <c r="DC62" s="44">
        <v>778</v>
      </c>
      <c r="DD62" s="44"/>
      <c r="DE62" s="44">
        <v>767</v>
      </c>
      <c r="DF62" s="56"/>
      <c r="DG62" s="44"/>
      <c r="DH62" s="44">
        <v>290</v>
      </c>
      <c r="DI62" s="44">
        <v>310</v>
      </c>
      <c r="DJ62" s="44"/>
      <c r="DK62" s="44"/>
      <c r="DL62" s="44">
        <v>418</v>
      </c>
      <c r="DM62" s="44">
        <v>418</v>
      </c>
      <c r="DN62" s="44">
        <v>427</v>
      </c>
      <c r="DO62" s="44">
        <v>347</v>
      </c>
      <c r="DP62" s="44">
        <v>328</v>
      </c>
      <c r="DQ62" s="44">
        <v>298</v>
      </c>
      <c r="DR62" s="44">
        <v>289</v>
      </c>
      <c r="DS62" s="44">
        <v>281</v>
      </c>
      <c r="DT62" s="44">
        <v>268</v>
      </c>
      <c r="DU62" s="44">
        <v>289</v>
      </c>
      <c r="DV62" s="44">
        <v>328</v>
      </c>
      <c r="DW62" s="44">
        <v>286</v>
      </c>
      <c r="DX62" s="44">
        <v>287</v>
      </c>
      <c r="DY62" s="44">
        <v>269</v>
      </c>
      <c r="DZ62" s="44">
        <v>311</v>
      </c>
      <c r="EA62" s="44">
        <v>288</v>
      </c>
      <c r="EB62" s="44">
        <v>292</v>
      </c>
      <c r="EC62" s="44">
        <v>282</v>
      </c>
      <c r="ED62" s="44">
        <v>270</v>
      </c>
      <c r="EE62" s="44"/>
      <c r="EF62" s="44">
        <v>220</v>
      </c>
      <c r="EG62" s="56"/>
      <c r="EH62" s="44"/>
      <c r="EI62" s="44">
        <v>210</v>
      </c>
      <c r="EJ62" s="44">
        <v>209</v>
      </c>
      <c r="EK62" s="44"/>
      <c r="EL62" s="44"/>
      <c r="EM62" s="44">
        <v>165</v>
      </c>
      <c r="EN62" s="44">
        <v>180</v>
      </c>
      <c r="EO62" s="44">
        <v>172</v>
      </c>
      <c r="EP62" s="44">
        <v>218</v>
      </c>
      <c r="EQ62" s="44">
        <v>223</v>
      </c>
      <c r="ER62" s="44">
        <v>196</v>
      </c>
      <c r="ES62" s="44">
        <v>218</v>
      </c>
      <c r="ET62" s="44">
        <v>166</v>
      </c>
      <c r="EU62" s="44">
        <v>150</v>
      </c>
      <c r="EV62" s="44">
        <v>168</v>
      </c>
      <c r="EW62" s="44">
        <v>205</v>
      </c>
      <c r="EX62" s="44">
        <v>218</v>
      </c>
      <c r="EY62" s="44">
        <v>205</v>
      </c>
      <c r="EZ62" s="44">
        <v>274</v>
      </c>
      <c r="FA62" s="44">
        <v>266</v>
      </c>
      <c r="FB62" s="44">
        <v>272</v>
      </c>
      <c r="FC62" s="44">
        <v>320</v>
      </c>
      <c r="FD62" s="130">
        <v>333</v>
      </c>
      <c r="FE62" s="34">
        <v>347</v>
      </c>
      <c r="FF62" s="34"/>
      <c r="FG62" s="34">
        <v>390</v>
      </c>
      <c r="FH62" s="24"/>
      <c r="FI62" s="24"/>
      <c r="FJ62" s="24"/>
      <c r="FK62" s="24"/>
      <c r="FL62" s="24"/>
    </row>
    <row r="63" spans="1:168">
      <c r="A63" s="50" t="s">
        <v>74</v>
      </c>
      <c r="B63" s="58"/>
      <c r="C63" s="49"/>
      <c r="D63" s="49">
        <v>792</v>
      </c>
      <c r="E63" s="49">
        <v>817</v>
      </c>
      <c r="F63" s="49"/>
      <c r="G63" s="49"/>
      <c r="H63" s="49">
        <v>1087</v>
      </c>
      <c r="I63" s="49">
        <v>1081</v>
      </c>
      <c r="J63" s="49">
        <v>985</v>
      </c>
      <c r="K63" s="49">
        <v>960</v>
      </c>
      <c r="L63" s="49">
        <v>926</v>
      </c>
      <c r="M63" s="49">
        <v>1024</v>
      </c>
      <c r="N63" s="49">
        <v>1126</v>
      </c>
      <c r="O63" s="49">
        <v>1053</v>
      </c>
      <c r="P63" s="49">
        <v>1185</v>
      </c>
      <c r="Q63" s="49">
        <v>1188</v>
      </c>
      <c r="R63" s="49">
        <v>1264</v>
      </c>
      <c r="S63" s="49">
        <v>1200</v>
      </c>
      <c r="T63" s="49">
        <v>1146</v>
      </c>
      <c r="U63" s="49">
        <v>1138</v>
      </c>
      <c r="V63" s="49">
        <v>1137</v>
      </c>
      <c r="W63" s="49">
        <v>1045</v>
      </c>
      <c r="X63" s="49">
        <v>1028</v>
      </c>
      <c r="Y63" s="49">
        <v>1005</v>
      </c>
      <c r="Z63" s="49">
        <v>1035</v>
      </c>
      <c r="AA63" s="49"/>
      <c r="AB63" s="49">
        <v>871</v>
      </c>
      <c r="AC63" s="58"/>
      <c r="AD63" s="49"/>
      <c r="AE63" s="49">
        <v>2053</v>
      </c>
      <c r="AF63" s="49">
        <v>2378</v>
      </c>
      <c r="AG63" s="49"/>
      <c r="AH63" s="49"/>
      <c r="AI63" s="49">
        <v>3086</v>
      </c>
      <c r="AJ63" s="49">
        <v>2828</v>
      </c>
      <c r="AK63" s="49">
        <v>2601</v>
      </c>
      <c r="AL63" s="49">
        <v>2568</v>
      </c>
      <c r="AM63" s="49">
        <v>2472</v>
      </c>
      <c r="AN63" s="49">
        <v>2590</v>
      </c>
      <c r="AO63" s="49">
        <v>2493</v>
      </c>
      <c r="AP63" s="49">
        <v>2303</v>
      </c>
      <c r="AQ63" s="49">
        <v>2771</v>
      </c>
      <c r="AR63" s="49">
        <v>2713</v>
      </c>
      <c r="AS63" s="49">
        <v>3281</v>
      </c>
      <c r="AT63" s="49">
        <v>3387</v>
      </c>
      <c r="AU63" s="49">
        <v>3255</v>
      </c>
      <c r="AV63" s="49">
        <v>3662</v>
      </c>
      <c r="AW63" s="49">
        <v>3490</v>
      </c>
      <c r="AX63" s="49">
        <v>3506</v>
      </c>
      <c r="AY63" s="49">
        <v>3404</v>
      </c>
      <c r="AZ63" s="49">
        <v>3709</v>
      </c>
      <c r="BA63" s="49">
        <v>3861</v>
      </c>
      <c r="BB63" s="49"/>
      <c r="BC63" s="49">
        <v>3665</v>
      </c>
      <c r="BD63" s="58"/>
      <c r="BE63" s="49"/>
      <c r="BF63" s="49">
        <v>1300</v>
      </c>
      <c r="BG63" s="49">
        <v>1224</v>
      </c>
      <c r="BH63" s="49"/>
      <c r="BI63" s="49"/>
      <c r="BJ63" s="49">
        <v>1180</v>
      </c>
      <c r="BK63" s="49">
        <v>1267</v>
      </c>
      <c r="BL63" s="49">
        <v>1038</v>
      </c>
      <c r="BM63" s="49">
        <v>1084</v>
      </c>
      <c r="BN63" s="49">
        <v>1164</v>
      </c>
      <c r="BO63" s="49">
        <v>1071</v>
      </c>
      <c r="BP63" s="49">
        <v>1125</v>
      </c>
      <c r="BQ63" s="49">
        <v>1004</v>
      </c>
      <c r="BR63" s="49">
        <v>1888</v>
      </c>
      <c r="BS63" s="49">
        <v>2001</v>
      </c>
      <c r="BT63" s="49">
        <v>1412</v>
      </c>
      <c r="BU63" s="49">
        <v>1929</v>
      </c>
      <c r="BV63" s="49">
        <v>1544</v>
      </c>
      <c r="BW63" s="49">
        <v>1514</v>
      </c>
      <c r="BX63" s="49">
        <v>1533</v>
      </c>
      <c r="BY63" s="49">
        <v>1043</v>
      </c>
      <c r="BZ63" s="49">
        <v>955</v>
      </c>
      <c r="CA63" s="49">
        <v>1133</v>
      </c>
      <c r="CB63" s="49">
        <v>1161</v>
      </c>
      <c r="CC63" s="49"/>
      <c r="CD63" s="49">
        <v>1200</v>
      </c>
      <c r="CE63" s="58"/>
      <c r="CF63" s="49"/>
      <c r="CG63" s="49">
        <v>1455</v>
      </c>
      <c r="CH63" s="49">
        <v>1520</v>
      </c>
      <c r="CI63" s="49"/>
      <c r="CJ63" s="49"/>
      <c r="CK63" s="49">
        <v>1764</v>
      </c>
      <c r="CL63" s="49">
        <v>1708</v>
      </c>
      <c r="CM63" s="49">
        <v>1461</v>
      </c>
      <c r="CN63" s="49">
        <v>1364</v>
      </c>
      <c r="CO63" s="49">
        <v>1245</v>
      </c>
      <c r="CP63" s="49">
        <v>1349</v>
      </c>
      <c r="CQ63" s="49">
        <v>1372</v>
      </c>
      <c r="CR63" s="49">
        <v>1329</v>
      </c>
      <c r="CS63" s="49">
        <v>1961</v>
      </c>
      <c r="CT63" s="49">
        <v>2248</v>
      </c>
      <c r="CU63" s="49">
        <v>1961</v>
      </c>
      <c r="CV63" s="49">
        <v>2669</v>
      </c>
      <c r="CW63" s="49">
        <v>2940</v>
      </c>
      <c r="CX63" s="49">
        <v>3010</v>
      </c>
      <c r="CY63" s="49">
        <v>3427</v>
      </c>
      <c r="CZ63" s="49">
        <v>1699</v>
      </c>
      <c r="DA63" s="49">
        <v>1491</v>
      </c>
      <c r="DB63" s="49">
        <v>1745</v>
      </c>
      <c r="DC63" s="49">
        <v>1638</v>
      </c>
      <c r="DD63" s="49"/>
      <c r="DE63" s="49">
        <v>1752</v>
      </c>
      <c r="DF63" s="58"/>
      <c r="DG63" s="49"/>
      <c r="DH63" s="49">
        <v>151</v>
      </c>
      <c r="DI63" s="49">
        <v>128</v>
      </c>
      <c r="DJ63" s="49"/>
      <c r="DK63" s="49"/>
      <c r="DL63" s="49">
        <v>198</v>
      </c>
      <c r="DM63" s="49">
        <v>229</v>
      </c>
      <c r="DN63" s="49">
        <v>220</v>
      </c>
      <c r="DO63" s="49">
        <v>158</v>
      </c>
      <c r="DP63" s="49">
        <v>290</v>
      </c>
      <c r="DQ63" s="49">
        <v>166</v>
      </c>
      <c r="DR63" s="49">
        <v>152</v>
      </c>
      <c r="DS63" s="49">
        <v>107</v>
      </c>
      <c r="DT63" s="49">
        <v>72</v>
      </c>
      <c r="DU63" s="49">
        <v>74</v>
      </c>
      <c r="DV63" s="49">
        <v>83</v>
      </c>
      <c r="DW63" s="49">
        <v>80</v>
      </c>
      <c r="DX63" s="49">
        <v>135</v>
      </c>
      <c r="DY63" s="49">
        <v>101</v>
      </c>
      <c r="DZ63" s="49">
        <v>76</v>
      </c>
      <c r="EA63" s="49">
        <v>71</v>
      </c>
      <c r="EB63" s="49">
        <v>68</v>
      </c>
      <c r="EC63" s="49">
        <v>69</v>
      </c>
      <c r="ED63" s="49">
        <v>53</v>
      </c>
      <c r="EE63" s="49"/>
      <c r="EF63" s="49">
        <v>65</v>
      </c>
      <c r="EG63" s="58"/>
      <c r="EH63" s="49"/>
      <c r="EI63" s="49">
        <v>549</v>
      </c>
      <c r="EJ63" s="49">
        <v>457</v>
      </c>
      <c r="EK63" s="49"/>
      <c r="EL63" s="49"/>
      <c r="EM63" s="49">
        <v>376</v>
      </c>
      <c r="EN63" s="49">
        <v>465</v>
      </c>
      <c r="EO63" s="49">
        <v>478</v>
      </c>
      <c r="EP63" s="49">
        <v>458</v>
      </c>
      <c r="EQ63" s="49">
        <v>575</v>
      </c>
      <c r="ER63" s="49">
        <v>502</v>
      </c>
      <c r="ES63" s="49">
        <v>538</v>
      </c>
      <c r="ET63" s="49">
        <v>355</v>
      </c>
      <c r="EU63" s="49">
        <v>355</v>
      </c>
      <c r="EV63" s="49">
        <v>379</v>
      </c>
      <c r="EW63" s="49">
        <v>428</v>
      </c>
      <c r="EX63" s="49">
        <v>460</v>
      </c>
      <c r="EY63" s="49">
        <v>518</v>
      </c>
      <c r="EZ63" s="49">
        <v>565</v>
      </c>
      <c r="FA63" s="49">
        <v>548</v>
      </c>
      <c r="FB63" s="49">
        <v>479</v>
      </c>
      <c r="FC63" s="49">
        <v>434</v>
      </c>
      <c r="FD63" s="130">
        <v>663</v>
      </c>
      <c r="FE63" s="138">
        <v>657</v>
      </c>
      <c r="FF63" s="138"/>
      <c r="FG63" s="138">
        <v>681</v>
      </c>
      <c r="FH63" s="24"/>
      <c r="FI63" s="24"/>
      <c r="FJ63" s="24"/>
      <c r="FK63" s="24"/>
      <c r="FL63" s="24"/>
    </row>
    <row r="64" spans="1:168">
      <c r="B64" s="24"/>
      <c r="D64" s="34"/>
      <c r="E64" s="34"/>
      <c r="F64" s="24"/>
      <c r="H64" s="35"/>
      <c r="I64" s="35"/>
      <c r="J64" s="35"/>
      <c r="K64" s="35"/>
      <c r="L64" s="34"/>
      <c r="M64" s="23"/>
      <c r="N64" s="23"/>
      <c r="O64" s="23"/>
      <c r="P64" s="23"/>
      <c r="Q64" s="23"/>
      <c r="R64" s="23"/>
      <c r="S64" s="23"/>
      <c r="T64" s="23"/>
      <c r="U64" s="23"/>
      <c r="V64" s="24"/>
      <c r="W64" s="24"/>
      <c r="X64" s="24"/>
      <c r="Y64" s="24"/>
      <c r="Z64" s="24"/>
      <c r="AA64" s="24"/>
      <c r="AB64" s="24"/>
      <c r="AC64" s="24"/>
      <c r="AD64" s="24"/>
      <c r="AE64" s="34"/>
      <c r="AF64" s="34"/>
      <c r="AG64" s="24"/>
      <c r="AH64" s="24"/>
      <c r="AI64" s="34"/>
      <c r="AJ64" s="34"/>
      <c r="AK64" s="35"/>
      <c r="AL64" s="35"/>
      <c r="AM64" s="34"/>
      <c r="AN64" s="34"/>
      <c r="AO64" s="34"/>
      <c r="AP64" s="23"/>
      <c r="AQ64" s="23"/>
      <c r="AR64" s="23"/>
      <c r="AS64" s="23"/>
      <c r="AT64" s="23"/>
      <c r="AU64" s="23"/>
      <c r="AV64" s="23"/>
      <c r="AW64" s="24"/>
      <c r="AX64" s="24"/>
      <c r="AY64" s="24"/>
      <c r="AZ64" s="24"/>
      <c r="BA64" s="24"/>
      <c r="BB64" s="24"/>
      <c r="BC64" s="24"/>
      <c r="BD64" s="24"/>
      <c r="BE64" s="24"/>
      <c r="BF64" s="34"/>
      <c r="BG64" s="34"/>
      <c r="BH64" s="24"/>
      <c r="BI64" s="24"/>
      <c r="BJ64" s="34"/>
      <c r="BK64" s="34"/>
      <c r="BL64" s="35"/>
      <c r="BM64" s="35"/>
      <c r="BN64" s="34"/>
      <c r="BO64" s="34"/>
      <c r="BP64" s="34"/>
      <c r="BQ64" s="23"/>
      <c r="BR64" s="23"/>
      <c r="BS64" s="23"/>
      <c r="BT64" s="23"/>
      <c r="BU64" s="23"/>
      <c r="BV64" s="23"/>
      <c r="BW64" s="23"/>
      <c r="BX64" s="24"/>
      <c r="BY64" s="24"/>
      <c r="BZ64" s="24"/>
      <c r="CA64" s="24"/>
      <c r="CB64" s="24"/>
      <c r="CC64" s="24"/>
      <c r="CD64" s="24"/>
      <c r="CE64" s="24"/>
      <c r="CF64" s="24"/>
      <c r="CG64" s="34"/>
      <c r="CH64" s="34"/>
      <c r="CI64" s="24"/>
      <c r="CJ64" s="24"/>
      <c r="CK64" s="34"/>
      <c r="CL64" s="34"/>
      <c r="CM64" s="35"/>
      <c r="CN64" s="35"/>
      <c r="CO64" s="34"/>
      <c r="CP64" s="34"/>
      <c r="CQ64" s="34"/>
      <c r="CR64" s="23"/>
      <c r="CS64" s="23"/>
      <c r="CT64" s="23"/>
      <c r="CU64" s="23"/>
      <c r="CV64" s="23"/>
      <c r="CW64" s="23"/>
      <c r="CX64" s="23"/>
      <c r="CY64" s="24"/>
      <c r="CZ64" s="24"/>
      <c r="DA64" s="24"/>
      <c r="DB64" s="24"/>
      <c r="DC64" s="24"/>
      <c r="DD64" s="24"/>
      <c r="DE64" s="24"/>
      <c r="DF64" s="24"/>
      <c r="DG64" s="24"/>
      <c r="DH64" s="34"/>
      <c r="DI64" s="34"/>
      <c r="DJ64" s="24"/>
      <c r="DK64" s="24"/>
      <c r="DL64" s="34"/>
      <c r="DM64" s="34"/>
      <c r="DN64" s="35"/>
      <c r="DO64" s="35"/>
      <c r="DP64" s="34"/>
      <c r="DQ64" s="34"/>
      <c r="DR64" s="34"/>
      <c r="DS64" s="23"/>
      <c r="DT64" s="23"/>
      <c r="DU64" s="23"/>
      <c r="DV64" s="23"/>
      <c r="DW64" s="23"/>
      <c r="DX64" s="23"/>
      <c r="DY64" s="23"/>
      <c r="DZ64" s="24"/>
      <c r="EA64" s="24"/>
      <c r="EB64" s="24"/>
      <c r="EC64" s="24"/>
      <c r="ED64" s="24"/>
      <c r="EE64" s="24"/>
      <c r="EF64" s="24"/>
      <c r="EG64" s="24"/>
      <c r="EH64" s="24"/>
      <c r="EI64" s="34"/>
      <c r="EJ64" s="34"/>
      <c r="EK64" s="24"/>
      <c r="EL64" s="24"/>
      <c r="EM64" s="34"/>
      <c r="EN64" s="34"/>
      <c r="EO64" s="35"/>
      <c r="EP64" s="35"/>
      <c r="EQ64" s="34"/>
      <c r="ER64" s="34"/>
      <c r="ES64" s="34"/>
      <c r="EV64" s="34"/>
      <c r="EW64" s="34"/>
      <c r="EX64" s="34"/>
      <c r="EY64" s="34"/>
      <c r="EZ64" s="23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</row>
    <row r="65" spans="2:168">
      <c r="B65" s="24"/>
      <c r="C65" s="24" t="s">
        <v>29</v>
      </c>
      <c r="D65" s="24" t="s">
        <v>29</v>
      </c>
      <c r="E65" s="24" t="s">
        <v>29</v>
      </c>
      <c r="F65" s="24"/>
      <c r="G65" s="24" t="s">
        <v>29</v>
      </c>
      <c r="H65" s="24" t="s">
        <v>29</v>
      </c>
      <c r="I65" s="24" t="s">
        <v>29</v>
      </c>
      <c r="J65" s="24" t="s">
        <v>29</v>
      </c>
      <c r="K65" s="24" t="s">
        <v>29</v>
      </c>
      <c r="L65" s="24" t="s">
        <v>29</v>
      </c>
      <c r="M65" s="24" t="s">
        <v>29</v>
      </c>
      <c r="N65" s="24" t="s">
        <v>29</v>
      </c>
      <c r="O65" s="24" t="s">
        <v>104</v>
      </c>
      <c r="P65" s="24" t="s">
        <v>29</v>
      </c>
      <c r="Q65" s="24"/>
      <c r="R65" s="24"/>
      <c r="S65" s="24"/>
      <c r="T65" s="24"/>
      <c r="U65" s="24"/>
      <c r="V65" s="64" t="s">
        <v>29</v>
      </c>
      <c r="W65" s="64"/>
      <c r="X65" s="64"/>
      <c r="Y65" s="64" t="s">
        <v>29</v>
      </c>
      <c r="Z65" s="64"/>
      <c r="AA65" s="64"/>
      <c r="AB65" s="64"/>
      <c r="AC65" s="24"/>
      <c r="AD65" s="24"/>
      <c r="AE65" s="24" t="s">
        <v>29</v>
      </c>
      <c r="AF65" s="24" t="s">
        <v>29</v>
      </c>
      <c r="AG65" s="24"/>
      <c r="AH65" s="24"/>
      <c r="AI65" s="24" t="s">
        <v>29</v>
      </c>
      <c r="AJ65" s="24" t="s">
        <v>29</v>
      </c>
      <c r="AK65" s="24" t="s">
        <v>29</v>
      </c>
      <c r="AL65" s="24" t="s">
        <v>29</v>
      </c>
      <c r="AM65" s="24" t="s">
        <v>29</v>
      </c>
      <c r="AN65" s="24" t="s">
        <v>29</v>
      </c>
      <c r="AO65" s="24" t="s">
        <v>29</v>
      </c>
      <c r="AP65" s="24" t="s">
        <v>104</v>
      </c>
      <c r="AQ65" s="24" t="s">
        <v>29</v>
      </c>
      <c r="AR65" s="24"/>
      <c r="AS65" s="24"/>
      <c r="AT65" s="24"/>
      <c r="AU65" s="24"/>
      <c r="AV65" s="24"/>
      <c r="AW65" s="64" t="s">
        <v>29</v>
      </c>
      <c r="AX65" s="64"/>
      <c r="AY65" s="64"/>
      <c r="AZ65" s="64" t="s">
        <v>29</v>
      </c>
      <c r="BA65" s="64"/>
      <c r="BB65" s="64"/>
      <c r="BC65" s="64"/>
      <c r="BD65" s="24"/>
      <c r="BE65" s="24"/>
      <c r="BF65" s="24" t="s">
        <v>29</v>
      </c>
      <c r="BG65" s="24" t="s">
        <v>29</v>
      </c>
      <c r="BH65" s="24"/>
      <c r="BI65" s="24"/>
      <c r="BJ65" s="24" t="s">
        <v>29</v>
      </c>
      <c r="BK65" s="24" t="s">
        <v>29</v>
      </c>
      <c r="BL65" s="24" t="s">
        <v>29</v>
      </c>
      <c r="BM65" s="24" t="s">
        <v>29</v>
      </c>
      <c r="BN65" s="24" t="s">
        <v>29</v>
      </c>
      <c r="BO65" s="24" t="s">
        <v>29</v>
      </c>
      <c r="BP65" s="24" t="s">
        <v>29</v>
      </c>
      <c r="BQ65" s="24" t="s">
        <v>104</v>
      </c>
      <c r="BR65" s="24" t="s">
        <v>29</v>
      </c>
      <c r="BS65" s="24"/>
      <c r="BT65" s="24"/>
      <c r="BU65" s="24"/>
      <c r="BV65" s="24"/>
      <c r="BW65" s="24"/>
      <c r="BX65" s="64" t="s">
        <v>29</v>
      </c>
      <c r="BY65" s="64"/>
      <c r="BZ65" s="64"/>
      <c r="CA65" s="64" t="s">
        <v>29</v>
      </c>
      <c r="CB65" s="64"/>
      <c r="CC65" s="64"/>
      <c r="CD65" s="64"/>
      <c r="CE65" s="24"/>
      <c r="CF65" s="24"/>
      <c r="CG65" s="24" t="s">
        <v>29</v>
      </c>
      <c r="CH65" s="24" t="s">
        <v>29</v>
      </c>
      <c r="CI65" s="24"/>
      <c r="CJ65" s="24"/>
      <c r="CK65" s="24" t="s">
        <v>29</v>
      </c>
      <c r="CL65" s="24" t="s">
        <v>29</v>
      </c>
      <c r="CM65" s="24" t="s">
        <v>29</v>
      </c>
      <c r="CN65" s="24" t="s">
        <v>29</v>
      </c>
      <c r="CO65" s="24" t="s">
        <v>29</v>
      </c>
      <c r="CP65" s="24" t="s">
        <v>29</v>
      </c>
      <c r="CQ65" s="24" t="s">
        <v>29</v>
      </c>
      <c r="CR65" s="24" t="s">
        <v>104</v>
      </c>
      <c r="CS65" s="24" t="s">
        <v>29</v>
      </c>
      <c r="CT65" s="24"/>
      <c r="CU65" s="24"/>
      <c r="CV65" s="24"/>
      <c r="CW65" s="24"/>
      <c r="CX65" s="24"/>
      <c r="CY65" s="64" t="s">
        <v>29</v>
      </c>
      <c r="CZ65" s="64"/>
      <c r="DA65" s="64"/>
      <c r="DB65" s="64" t="s">
        <v>29</v>
      </c>
      <c r="DC65" s="64"/>
      <c r="DD65" s="64"/>
      <c r="DE65" s="64"/>
      <c r="DF65" s="24"/>
      <c r="DG65" s="24"/>
      <c r="DH65" s="24" t="s">
        <v>29</v>
      </c>
      <c r="DI65" s="24" t="s">
        <v>29</v>
      </c>
      <c r="DJ65" s="24"/>
      <c r="DK65" s="24"/>
      <c r="DL65" s="24" t="s">
        <v>29</v>
      </c>
      <c r="DM65" s="24" t="s">
        <v>29</v>
      </c>
      <c r="DN65" s="24" t="s">
        <v>29</v>
      </c>
      <c r="DO65" s="24" t="s">
        <v>29</v>
      </c>
      <c r="DP65" s="24" t="s">
        <v>29</v>
      </c>
      <c r="DQ65" s="24" t="s">
        <v>29</v>
      </c>
      <c r="DR65" s="24" t="s">
        <v>29</v>
      </c>
      <c r="DS65" s="24" t="s">
        <v>104</v>
      </c>
      <c r="DT65" s="24" t="s">
        <v>29</v>
      </c>
      <c r="DU65" s="24"/>
      <c r="DV65" s="24"/>
      <c r="DW65" s="24"/>
      <c r="DX65" s="24"/>
      <c r="DY65" s="24"/>
      <c r="DZ65" s="64" t="s">
        <v>29</v>
      </c>
      <c r="EA65" s="64"/>
      <c r="EB65" s="64"/>
      <c r="EC65" s="64" t="s">
        <v>29</v>
      </c>
      <c r="ED65" s="64"/>
      <c r="EE65" s="64"/>
      <c r="EF65" s="64"/>
      <c r="EG65" s="24"/>
      <c r="EH65" s="24"/>
      <c r="EI65" s="24" t="s">
        <v>29</v>
      </c>
      <c r="EJ65" s="24" t="s">
        <v>29</v>
      </c>
      <c r="EK65" s="24"/>
      <c r="EL65" s="24"/>
      <c r="EM65" s="24" t="s">
        <v>29</v>
      </c>
      <c r="EN65" s="24" t="s">
        <v>29</v>
      </c>
      <c r="EO65" s="24" t="s">
        <v>29</v>
      </c>
      <c r="EP65" s="24" t="s">
        <v>29</v>
      </c>
      <c r="EQ65" s="24" t="s">
        <v>29</v>
      </c>
      <c r="ER65" s="24" t="s">
        <v>29</v>
      </c>
      <c r="ES65" s="24" t="s">
        <v>29</v>
      </c>
      <c r="ET65" s="24" t="s">
        <v>104</v>
      </c>
      <c r="EU65" s="24" t="s">
        <v>29</v>
      </c>
      <c r="EV65" s="34"/>
      <c r="EW65" s="34"/>
      <c r="EX65" s="34"/>
      <c r="EY65" s="34"/>
      <c r="EZ65" s="24"/>
      <c r="FA65" s="64" t="s">
        <v>29</v>
      </c>
      <c r="FB65" s="64"/>
      <c r="FC65" s="24"/>
      <c r="FD65" s="64" t="s">
        <v>29</v>
      </c>
      <c r="FE65" s="64"/>
      <c r="FF65" s="64"/>
      <c r="FG65" s="64"/>
      <c r="FH65" s="24"/>
      <c r="FI65" s="24"/>
      <c r="FJ65" s="24"/>
      <c r="FK65" s="24"/>
      <c r="FL65" s="24"/>
    </row>
    <row r="66" spans="2:168">
      <c r="B66" s="24"/>
      <c r="C66" s="24" t="s">
        <v>31</v>
      </c>
      <c r="D66" s="24" t="s">
        <v>30</v>
      </c>
      <c r="E66" s="24" t="s">
        <v>30</v>
      </c>
      <c r="F66" s="24"/>
      <c r="G66" s="24" t="s">
        <v>31</v>
      </c>
      <c r="H66" s="24" t="s">
        <v>30</v>
      </c>
      <c r="I66" s="24" t="s">
        <v>30</v>
      </c>
      <c r="J66" s="24" t="s">
        <v>30</v>
      </c>
      <c r="K66" s="24" t="s">
        <v>30</v>
      </c>
      <c r="L66" s="24" t="s">
        <v>30</v>
      </c>
      <c r="M66" s="24" t="s">
        <v>30</v>
      </c>
      <c r="N66" s="24" t="s">
        <v>30</v>
      </c>
      <c r="O66" s="24" t="s">
        <v>30</v>
      </c>
      <c r="P66" s="24" t="s">
        <v>108</v>
      </c>
      <c r="Q66" s="24"/>
      <c r="R66" s="24"/>
      <c r="S66" s="24"/>
      <c r="T66" s="24"/>
      <c r="U66" s="24"/>
      <c r="V66" s="65" t="s">
        <v>108</v>
      </c>
      <c r="W66" s="65"/>
      <c r="X66" s="65"/>
      <c r="Y66" s="65" t="s">
        <v>108</v>
      </c>
      <c r="Z66" s="65"/>
      <c r="AA66" s="65"/>
      <c r="AB66" s="65"/>
      <c r="AC66" s="24"/>
      <c r="AD66" s="24"/>
      <c r="AE66" s="24" t="s">
        <v>30</v>
      </c>
      <c r="AF66" s="24" t="s">
        <v>30</v>
      </c>
      <c r="AG66" s="24"/>
      <c r="AH66" s="24"/>
      <c r="AI66" s="24" t="s">
        <v>30</v>
      </c>
      <c r="AJ66" s="24" t="s">
        <v>30</v>
      </c>
      <c r="AK66" s="24" t="s">
        <v>30</v>
      </c>
      <c r="AL66" s="24" t="s">
        <v>30</v>
      </c>
      <c r="AM66" s="24" t="s">
        <v>30</v>
      </c>
      <c r="AN66" s="24" t="s">
        <v>30</v>
      </c>
      <c r="AO66" s="24" t="s">
        <v>30</v>
      </c>
      <c r="AP66" s="24" t="s">
        <v>30</v>
      </c>
      <c r="AQ66" s="24" t="s">
        <v>108</v>
      </c>
      <c r="AR66" s="24"/>
      <c r="AS66" s="24"/>
      <c r="AT66" s="24"/>
      <c r="AU66" s="24"/>
      <c r="AV66" s="24"/>
      <c r="AW66" s="65" t="s">
        <v>108</v>
      </c>
      <c r="AX66" s="65"/>
      <c r="AY66" s="65"/>
      <c r="AZ66" s="65" t="s">
        <v>108</v>
      </c>
      <c r="BA66" s="65"/>
      <c r="BB66" s="65"/>
      <c r="BC66" s="65"/>
      <c r="BD66" s="24"/>
      <c r="BE66" s="24"/>
      <c r="BF66" s="24" t="s">
        <v>30</v>
      </c>
      <c r="BG66" s="24" t="s">
        <v>30</v>
      </c>
      <c r="BH66" s="24"/>
      <c r="BI66" s="24"/>
      <c r="BJ66" s="24" t="s">
        <v>30</v>
      </c>
      <c r="BK66" s="24" t="s">
        <v>30</v>
      </c>
      <c r="BL66" s="24" t="s">
        <v>30</v>
      </c>
      <c r="BM66" s="24" t="s">
        <v>30</v>
      </c>
      <c r="BN66" s="24" t="s">
        <v>30</v>
      </c>
      <c r="BO66" s="24" t="s">
        <v>30</v>
      </c>
      <c r="BP66" s="24" t="s">
        <v>30</v>
      </c>
      <c r="BQ66" s="24" t="s">
        <v>30</v>
      </c>
      <c r="BR66" s="24" t="s">
        <v>108</v>
      </c>
      <c r="BS66" s="24"/>
      <c r="BT66" s="24"/>
      <c r="BU66" s="24"/>
      <c r="BV66" s="24"/>
      <c r="BW66" s="24"/>
      <c r="BX66" s="65" t="s">
        <v>108</v>
      </c>
      <c r="BY66" s="65"/>
      <c r="BZ66" s="65"/>
      <c r="CA66" s="65" t="s">
        <v>108</v>
      </c>
      <c r="CB66" s="65"/>
      <c r="CC66" s="65"/>
      <c r="CD66" s="65"/>
      <c r="CE66" s="24"/>
      <c r="CF66" s="24"/>
      <c r="CG66" s="24" t="s">
        <v>30</v>
      </c>
      <c r="CH66" s="24" t="s">
        <v>30</v>
      </c>
      <c r="CI66" s="24"/>
      <c r="CJ66" s="24"/>
      <c r="CK66" s="24" t="s">
        <v>30</v>
      </c>
      <c r="CL66" s="24" t="s">
        <v>30</v>
      </c>
      <c r="CM66" s="24" t="s">
        <v>30</v>
      </c>
      <c r="CN66" s="24" t="s">
        <v>30</v>
      </c>
      <c r="CO66" s="24" t="s">
        <v>30</v>
      </c>
      <c r="CP66" s="24" t="s">
        <v>30</v>
      </c>
      <c r="CQ66" s="24" t="s">
        <v>30</v>
      </c>
      <c r="CR66" s="24" t="s">
        <v>30</v>
      </c>
      <c r="CS66" s="24" t="s">
        <v>108</v>
      </c>
      <c r="CT66" s="24"/>
      <c r="CU66" s="24"/>
      <c r="CV66" s="24"/>
      <c r="CW66" s="24"/>
      <c r="CX66" s="24"/>
      <c r="CY66" s="65" t="s">
        <v>108</v>
      </c>
      <c r="CZ66" s="65"/>
      <c r="DA66" s="65"/>
      <c r="DB66" s="65" t="s">
        <v>108</v>
      </c>
      <c r="DC66" s="65"/>
      <c r="DD66" s="65"/>
      <c r="DE66" s="65"/>
      <c r="DF66" s="24"/>
      <c r="DG66" s="24"/>
      <c r="DH66" s="24" t="s">
        <v>30</v>
      </c>
      <c r="DI66" s="24" t="s">
        <v>30</v>
      </c>
      <c r="DJ66" s="24"/>
      <c r="DK66" s="24"/>
      <c r="DL66" s="24" t="s">
        <v>30</v>
      </c>
      <c r="DM66" s="24" t="s">
        <v>30</v>
      </c>
      <c r="DN66" s="24" t="s">
        <v>30</v>
      </c>
      <c r="DO66" s="24" t="s">
        <v>30</v>
      </c>
      <c r="DP66" s="24" t="s">
        <v>30</v>
      </c>
      <c r="DQ66" s="24" t="s">
        <v>30</v>
      </c>
      <c r="DR66" s="24" t="s">
        <v>30</v>
      </c>
      <c r="DS66" s="24" t="s">
        <v>30</v>
      </c>
      <c r="DT66" s="24" t="s">
        <v>108</v>
      </c>
      <c r="DU66" s="24"/>
      <c r="DV66" s="24"/>
      <c r="DW66" s="24"/>
      <c r="DX66" s="24"/>
      <c r="DY66" s="24"/>
      <c r="DZ66" s="65" t="s">
        <v>108</v>
      </c>
      <c r="EA66" s="65"/>
      <c r="EB66" s="65"/>
      <c r="EC66" s="65" t="s">
        <v>108</v>
      </c>
      <c r="ED66" s="65"/>
      <c r="EE66" s="65"/>
      <c r="EF66" s="65"/>
      <c r="EG66" s="24"/>
      <c r="EH66" s="24"/>
      <c r="EI66" s="24" t="s">
        <v>30</v>
      </c>
      <c r="EJ66" s="24" t="s">
        <v>30</v>
      </c>
      <c r="EK66" s="24"/>
      <c r="EL66" s="24"/>
      <c r="EM66" s="24" t="s">
        <v>30</v>
      </c>
      <c r="EN66" s="24" t="s">
        <v>30</v>
      </c>
      <c r="EO66" s="24" t="s">
        <v>30</v>
      </c>
      <c r="EP66" s="24" t="s">
        <v>30</v>
      </c>
      <c r="EQ66" s="24" t="s">
        <v>30</v>
      </c>
      <c r="ER66" s="24" t="s">
        <v>30</v>
      </c>
      <c r="ES66" s="24" t="s">
        <v>30</v>
      </c>
      <c r="ET66" s="24" t="s">
        <v>30</v>
      </c>
      <c r="EU66" s="24" t="s">
        <v>108</v>
      </c>
      <c r="EV66" s="34"/>
      <c r="EW66" s="34"/>
      <c r="EX66" s="34"/>
      <c r="EY66" s="34"/>
      <c r="EZ66" s="24"/>
      <c r="FA66" s="65" t="s">
        <v>108</v>
      </c>
      <c r="FB66" s="65"/>
      <c r="FC66" s="24"/>
      <c r="FD66" s="65" t="s">
        <v>108</v>
      </c>
      <c r="FE66" s="65"/>
      <c r="FF66" s="65"/>
      <c r="FG66" s="65"/>
      <c r="FH66" s="24"/>
      <c r="FI66" s="24"/>
      <c r="FJ66" s="24"/>
      <c r="FK66" s="24"/>
      <c r="FL66" s="24"/>
    </row>
    <row r="67" spans="2:168">
      <c r="B67" s="24"/>
      <c r="C67" s="24" t="s">
        <v>33</v>
      </c>
      <c r="D67" s="24" t="s">
        <v>32</v>
      </c>
      <c r="E67" s="24" t="s">
        <v>32</v>
      </c>
      <c r="F67" s="24"/>
      <c r="G67" s="24" t="s">
        <v>33</v>
      </c>
      <c r="H67" s="24" t="s">
        <v>32</v>
      </c>
      <c r="I67" s="24" t="s">
        <v>32</v>
      </c>
      <c r="J67" s="24" t="s">
        <v>32</v>
      </c>
      <c r="K67" s="24" t="s">
        <v>32</v>
      </c>
      <c r="L67" s="24" t="s">
        <v>32</v>
      </c>
      <c r="M67" s="24" t="s">
        <v>32</v>
      </c>
      <c r="N67" s="24" t="s">
        <v>32</v>
      </c>
      <c r="O67" s="24" t="s">
        <v>32</v>
      </c>
      <c r="P67" s="24" t="s">
        <v>109</v>
      </c>
      <c r="Q67" s="24"/>
      <c r="R67" s="24"/>
      <c r="S67" s="24"/>
      <c r="T67" s="24"/>
      <c r="U67" s="24"/>
      <c r="V67" s="65" t="s">
        <v>109</v>
      </c>
      <c r="W67" s="65"/>
      <c r="X67" s="65"/>
      <c r="Y67" s="65" t="s">
        <v>109</v>
      </c>
      <c r="Z67" s="65"/>
      <c r="AA67" s="65"/>
      <c r="AB67" s="65"/>
      <c r="AC67" s="24"/>
      <c r="AD67" s="24"/>
      <c r="AE67" s="24" t="s">
        <v>32</v>
      </c>
      <c r="AF67" s="24" t="s">
        <v>32</v>
      </c>
      <c r="AG67" s="24"/>
      <c r="AH67" s="24"/>
      <c r="AI67" s="24" t="s">
        <v>32</v>
      </c>
      <c r="AJ67" s="24" t="s">
        <v>32</v>
      </c>
      <c r="AK67" s="24" t="s">
        <v>32</v>
      </c>
      <c r="AL67" s="24" t="s">
        <v>32</v>
      </c>
      <c r="AM67" s="24" t="s">
        <v>32</v>
      </c>
      <c r="AN67" s="24" t="s">
        <v>32</v>
      </c>
      <c r="AO67" s="24" t="s">
        <v>32</v>
      </c>
      <c r="AP67" s="24" t="s">
        <v>32</v>
      </c>
      <c r="AQ67" s="24" t="s">
        <v>109</v>
      </c>
      <c r="AR67" s="24"/>
      <c r="AS67" s="24"/>
      <c r="AT67" s="24"/>
      <c r="AU67" s="24"/>
      <c r="AV67" s="24"/>
      <c r="AW67" s="65" t="s">
        <v>109</v>
      </c>
      <c r="AX67" s="65"/>
      <c r="AY67" s="65"/>
      <c r="AZ67" s="65" t="s">
        <v>109</v>
      </c>
      <c r="BA67" s="65"/>
      <c r="BB67" s="65"/>
      <c r="BC67" s="65"/>
      <c r="BD67" s="24"/>
      <c r="BE67" s="24"/>
      <c r="BF67" s="24" t="s">
        <v>32</v>
      </c>
      <c r="BG67" s="24" t="s">
        <v>32</v>
      </c>
      <c r="BH67" s="24"/>
      <c r="BI67" s="24"/>
      <c r="BJ67" s="24" t="s">
        <v>32</v>
      </c>
      <c r="BK67" s="24" t="s">
        <v>32</v>
      </c>
      <c r="BL67" s="24" t="s">
        <v>32</v>
      </c>
      <c r="BM67" s="24" t="s">
        <v>32</v>
      </c>
      <c r="BN67" s="24" t="s">
        <v>32</v>
      </c>
      <c r="BO67" s="24" t="s">
        <v>32</v>
      </c>
      <c r="BP67" s="24" t="s">
        <v>32</v>
      </c>
      <c r="BQ67" s="24" t="s">
        <v>32</v>
      </c>
      <c r="BR67" s="24" t="s">
        <v>109</v>
      </c>
      <c r="BS67" s="24"/>
      <c r="BT67" s="24"/>
      <c r="BU67" s="24"/>
      <c r="BV67" s="24"/>
      <c r="BW67" s="24"/>
      <c r="BX67" s="65" t="s">
        <v>109</v>
      </c>
      <c r="BY67" s="65"/>
      <c r="BZ67" s="65"/>
      <c r="CA67" s="65" t="s">
        <v>109</v>
      </c>
      <c r="CB67" s="65"/>
      <c r="CC67" s="65"/>
      <c r="CD67" s="65"/>
      <c r="CE67" s="24"/>
      <c r="CF67" s="24"/>
      <c r="CG67" s="24" t="s">
        <v>32</v>
      </c>
      <c r="CH67" s="24" t="s">
        <v>32</v>
      </c>
      <c r="CI67" s="24"/>
      <c r="CJ67" s="24"/>
      <c r="CK67" s="24" t="s">
        <v>32</v>
      </c>
      <c r="CL67" s="24" t="s">
        <v>32</v>
      </c>
      <c r="CM67" s="24" t="s">
        <v>32</v>
      </c>
      <c r="CN67" s="24" t="s">
        <v>32</v>
      </c>
      <c r="CO67" s="24" t="s">
        <v>32</v>
      </c>
      <c r="CP67" s="24" t="s">
        <v>32</v>
      </c>
      <c r="CQ67" s="24" t="s">
        <v>32</v>
      </c>
      <c r="CR67" s="24" t="s">
        <v>32</v>
      </c>
      <c r="CS67" s="24" t="s">
        <v>109</v>
      </c>
      <c r="CT67" s="24"/>
      <c r="CU67" s="24"/>
      <c r="CV67" s="24"/>
      <c r="CW67" s="24"/>
      <c r="CX67" s="24"/>
      <c r="CY67" s="65" t="s">
        <v>109</v>
      </c>
      <c r="CZ67" s="65"/>
      <c r="DA67" s="65"/>
      <c r="DB67" s="65" t="s">
        <v>109</v>
      </c>
      <c r="DC67" s="65"/>
      <c r="DD67" s="65"/>
      <c r="DE67" s="65"/>
      <c r="DF67" s="24"/>
      <c r="DG67" s="24"/>
      <c r="DH67" s="24" t="s">
        <v>32</v>
      </c>
      <c r="DI67" s="24" t="s">
        <v>32</v>
      </c>
      <c r="DJ67" s="24"/>
      <c r="DK67" s="24"/>
      <c r="DL67" s="24" t="s">
        <v>32</v>
      </c>
      <c r="DM67" s="24" t="s">
        <v>32</v>
      </c>
      <c r="DN67" s="24" t="s">
        <v>32</v>
      </c>
      <c r="DO67" s="24" t="s">
        <v>32</v>
      </c>
      <c r="DP67" s="24" t="s">
        <v>32</v>
      </c>
      <c r="DQ67" s="24" t="s">
        <v>32</v>
      </c>
      <c r="DR67" s="24" t="s">
        <v>32</v>
      </c>
      <c r="DS67" s="24" t="s">
        <v>32</v>
      </c>
      <c r="DT67" s="24" t="s">
        <v>109</v>
      </c>
      <c r="DU67" s="24"/>
      <c r="DV67" s="24"/>
      <c r="DW67" s="24"/>
      <c r="DX67" s="24"/>
      <c r="DY67" s="24"/>
      <c r="DZ67" s="65" t="s">
        <v>109</v>
      </c>
      <c r="EA67" s="65"/>
      <c r="EB67" s="65"/>
      <c r="EC67" s="65" t="s">
        <v>109</v>
      </c>
      <c r="ED67" s="65"/>
      <c r="EE67" s="65"/>
      <c r="EF67" s="65"/>
      <c r="EG67" s="24"/>
      <c r="EH67" s="24"/>
      <c r="EI67" s="24" t="s">
        <v>32</v>
      </c>
      <c r="EJ67" s="24" t="s">
        <v>32</v>
      </c>
      <c r="EK67" s="24"/>
      <c r="EL67" s="24"/>
      <c r="EM67" s="24" t="s">
        <v>32</v>
      </c>
      <c r="EN67" s="24" t="s">
        <v>32</v>
      </c>
      <c r="EO67" s="24" t="s">
        <v>32</v>
      </c>
      <c r="EP67" s="24" t="s">
        <v>32</v>
      </c>
      <c r="EQ67" s="24" t="s">
        <v>32</v>
      </c>
      <c r="ER67" s="24" t="s">
        <v>32</v>
      </c>
      <c r="ES67" s="24" t="s">
        <v>32</v>
      </c>
      <c r="ET67" s="24" t="s">
        <v>32</v>
      </c>
      <c r="EU67" s="24" t="s">
        <v>109</v>
      </c>
      <c r="EV67" s="34"/>
      <c r="EW67" s="34"/>
      <c r="EX67" s="34"/>
      <c r="EY67" s="34"/>
      <c r="EZ67" s="24"/>
      <c r="FA67" s="65" t="s">
        <v>109</v>
      </c>
      <c r="FB67" s="65"/>
      <c r="FC67" s="24"/>
      <c r="FD67" s="65" t="s">
        <v>109</v>
      </c>
      <c r="FE67" s="65"/>
      <c r="FF67" s="65"/>
      <c r="FG67" s="65"/>
      <c r="FH67" s="24"/>
      <c r="FI67" s="24"/>
      <c r="FJ67" s="24"/>
      <c r="FK67" s="24"/>
      <c r="FL67" s="24"/>
    </row>
    <row r="68" spans="2:168">
      <c r="B68" s="24"/>
      <c r="C68" s="24" t="s">
        <v>34</v>
      </c>
      <c r="D68" s="24" t="s">
        <v>31</v>
      </c>
      <c r="E68" s="24" t="s">
        <v>31</v>
      </c>
      <c r="F68" s="24"/>
      <c r="G68" s="24" t="s">
        <v>34</v>
      </c>
      <c r="H68" s="24" t="s">
        <v>31</v>
      </c>
      <c r="I68" s="24" t="s">
        <v>31</v>
      </c>
      <c r="J68" s="24" t="s">
        <v>31</v>
      </c>
      <c r="K68" s="24" t="s">
        <v>31</v>
      </c>
      <c r="L68" s="24" t="s">
        <v>31</v>
      </c>
      <c r="M68" s="24" t="s">
        <v>31</v>
      </c>
      <c r="N68" s="24" t="s">
        <v>31</v>
      </c>
      <c r="O68" s="24" t="s">
        <v>105</v>
      </c>
      <c r="P68" s="24" t="s">
        <v>110</v>
      </c>
      <c r="Q68" s="24"/>
      <c r="R68" s="24"/>
      <c r="S68" s="24"/>
      <c r="T68" s="24"/>
      <c r="U68" s="24"/>
      <c r="V68" s="65" t="s">
        <v>110</v>
      </c>
      <c r="W68" s="65"/>
      <c r="X68" s="65"/>
      <c r="Y68" s="65" t="s">
        <v>110</v>
      </c>
      <c r="Z68" s="65"/>
      <c r="AA68" s="65"/>
      <c r="AB68" s="65"/>
      <c r="AC68" s="24"/>
      <c r="AD68" s="24"/>
      <c r="AE68" s="24" t="s">
        <v>31</v>
      </c>
      <c r="AF68" s="24" t="s">
        <v>31</v>
      </c>
      <c r="AG68" s="24"/>
      <c r="AH68" s="24"/>
      <c r="AI68" s="24" t="s">
        <v>31</v>
      </c>
      <c r="AJ68" s="24" t="s">
        <v>31</v>
      </c>
      <c r="AK68" s="24" t="s">
        <v>31</v>
      </c>
      <c r="AL68" s="24" t="s">
        <v>31</v>
      </c>
      <c r="AM68" s="24" t="s">
        <v>31</v>
      </c>
      <c r="AN68" s="24" t="s">
        <v>31</v>
      </c>
      <c r="AO68" s="24" t="s">
        <v>31</v>
      </c>
      <c r="AP68" s="24" t="s">
        <v>105</v>
      </c>
      <c r="AQ68" s="24" t="s">
        <v>110</v>
      </c>
      <c r="AR68" s="24"/>
      <c r="AS68" s="24"/>
      <c r="AT68" s="24"/>
      <c r="AU68" s="24"/>
      <c r="AV68" s="24"/>
      <c r="AW68" s="65" t="s">
        <v>110</v>
      </c>
      <c r="AX68" s="65"/>
      <c r="AY68" s="65"/>
      <c r="AZ68" s="65" t="s">
        <v>110</v>
      </c>
      <c r="BA68" s="65"/>
      <c r="BB68" s="65"/>
      <c r="BC68" s="65"/>
      <c r="BD68" s="24"/>
      <c r="BE68" s="24"/>
      <c r="BF68" s="24" t="s">
        <v>31</v>
      </c>
      <c r="BG68" s="24" t="s">
        <v>31</v>
      </c>
      <c r="BH68" s="24"/>
      <c r="BI68" s="24"/>
      <c r="BJ68" s="24" t="s">
        <v>31</v>
      </c>
      <c r="BK68" s="24" t="s">
        <v>31</v>
      </c>
      <c r="BL68" s="24" t="s">
        <v>31</v>
      </c>
      <c r="BM68" s="24" t="s">
        <v>31</v>
      </c>
      <c r="BN68" s="24" t="s">
        <v>31</v>
      </c>
      <c r="BO68" s="24" t="s">
        <v>31</v>
      </c>
      <c r="BP68" s="24" t="s">
        <v>31</v>
      </c>
      <c r="BQ68" s="24" t="s">
        <v>105</v>
      </c>
      <c r="BR68" s="24" t="s">
        <v>110</v>
      </c>
      <c r="BS68" s="24"/>
      <c r="BT68" s="24"/>
      <c r="BU68" s="24"/>
      <c r="BV68" s="24"/>
      <c r="BW68" s="24"/>
      <c r="BX68" s="65" t="s">
        <v>110</v>
      </c>
      <c r="BY68" s="65"/>
      <c r="BZ68" s="65"/>
      <c r="CA68" s="65" t="s">
        <v>110</v>
      </c>
      <c r="CB68" s="65"/>
      <c r="CC68" s="65"/>
      <c r="CD68" s="65"/>
      <c r="CE68" s="24"/>
      <c r="CF68" s="24"/>
      <c r="CG68" s="24" t="s">
        <v>31</v>
      </c>
      <c r="CH68" s="24" t="s">
        <v>31</v>
      </c>
      <c r="CI68" s="24"/>
      <c r="CJ68" s="24"/>
      <c r="CK68" s="24" t="s">
        <v>31</v>
      </c>
      <c r="CL68" s="24" t="s">
        <v>31</v>
      </c>
      <c r="CM68" s="24" t="s">
        <v>31</v>
      </c>
      <c r="CN68" s="24" t="s">
        <v>31</v>
      </c>
      <c r="CO68" s="24" t="s">
        <v>31</v>
      </c>
      <c r="CP68" s="24" t="s">
        <v>31</v>
      </c>
      <c r="CQ68" s="24" t="s">
        <v>31</v>
      </c>
      <c r="CR68" s="24" t="s">
        <v>105</v>
      </c>
      <c r="CS68" s="24" t="s">
        <v>110</v>
      </c>
      <c r="CT68" s="24"/>
      <c r="CU68" s="24"/>
      <c r="CV68" s="24"/>
      <c r="CW68" s="24"/>
      <c r="CX68" s="24"/>
      <c r="CY68" s="65" t="s">
        <v>110</v>
      </c>
      <c r="CZ68" s="65"/>
      <c r="DA68" s="65"/>
      <c r="DB68" s="65" t="s">
        <v>110</v>
      </c>
      <c r="DC68" s="65"/>
      <c r="DD68" s="65"/>
      <c r="DE68" s="65"/>
      <c r="DF68" s="24"/>
      <c r="DG68" s="24"/>
      <c r="DH68" s="24" t="s">
        <v>31</v>
      </c>
      <c r="DI68" s="24" t="s">
        <v>31</v>
      </c>
      <c r="DJ68" s="24"/>
      <c r="DK68" s="24"/>
      <c r="DL68" s="24" t="s">
        <v>31</v>
      </c>
      <c r="DM68" s="24" t="s">
        <v>31</v>
      </c>
      <c r="DN68" s="24" t="s">
        <v>31</v>
      </c>
      <c r="DO68" s="24" t="s">
        <v>31</v>
      </c>
      <c r="DP68" s="24" t="s">
        <v>31</v>
      </c>
      <c r="DQ68" s="24" t="s">
        <v>31</v>
      </c>
      <c r="DR68" s="24" t="s">
        <v>31</v>
      </c>
      <c r="DS68" s="24" t="s">
        <v>105</v>
      </c>
      <c r="DT68" s="24" t="s">
        <v>110</v>
      </c>
      <c r="DU68" s="24"/>
      <c r="DV68" s="24"/>
      <c r="DW68" s="24"/>
      <c r="DX68" s="24"/>
      <c r="DY68" s="24"/>
      <c r="DZ68" s="65" t="s">
        <v>110</v>
      </c>
      <c r="EA68" s="65"/>
      <c r="EB68" s="65"/>
      <c r="EC68" s="65" t="s">
        <v>110</v>
      </c>
      <c r="ED68" s="65"/>
      <c r="EE68" s="65"/>
      <c r="EF68" s="65"/>
      <c r="EG68" s="24"/>
      <c r="EH68" s="24"/>
      <c r="EI68" s="24" t="s">
        <v>31</v>
      </c>
      <c r="EJ68" s="24" t="s">
        <v>31</v>
      </c>
      <c r="EK68" s="24"/>
      <c r="EL68" s="24"/>
      <c r="EM68" s="24" t="s">
        <v>31</v>
      </c>
      <c r="EN68" s="24" t="s">
        <v>31</v>
      </c>
      <c r="EO68" s="24" t="s">
        <v>31</v>
      </c>
      <c r="EP68" s="24" t="s">
        <v>31</v>
      </c>
      <c r="EQ68" s="24" t="s">
        <v>31</v>
      </c>
      <c r="ER68" s="24" t="s">
        <v>31</v>
      </c>
      <c r="ES68" s="24" t="s">
        <v>31</v>
      </c>
      <c r="ET68" s="24" t="s">
        <v>105</v>
      </c>
      <c r="EU68" s="24" t="s">
        <v>110</v>
      </c>
      <c r="EV68" s="34"/>
      <c r="EW68" s="34"/>
      <c r="EX68" s="34"/>
      <c r="EY68" s="34"/>
      <c r="EZ68" s="24"/>
      <c r="FA68" s="65" t="s">
        <v>110</v>
      </c>
      <c r="FB68" s="65"/>
      <c r="FC68" s="24"/>
      <c r="FD68" s="65" t="s">
        <v>110</v>
      </c>
      <c r="FE68" s="65"/>
      <c r="FF68" s="65"/>
      <c r="FG68" s="65"/>
      <c r="FH68" s="24"/>
      <c r="FI68" s="24"/>
      <c r="FJ68" s="24"/>
      <c r="FK68" s="24"/>
      <c r="FL68" s="24"/>
    </row>
    <row r="69" spans="2:168">
      <c r="B69" s="24"/>
      <c r="C69" s="24" t="s">
        <v>8</v>
      </c>
      <c r="D69" s="24" t="s">
        <v>57</v>
      </c>
      <c r="E69" s="24" t="s">
        <v>57</v>
      </c>
      <c r="F69" s="24"/>
      <c r="G69" s="24" t="s">
        <v>11</v>
      </c>
      <c r="H69" s="24" t="s">
        <v>57</v>
      </c>
      <c r="I69" s="24" t="s">
        <v>57</v>
      </c>
      <c r="J69" s="24" t="s">
        <v>57</v>
      </c>
      <c r="K69" s="24" t="s">
        <v>57</v>
      </c>
      <c r="L69" s="24" t="s">
        <v>57</v>
      </c>
      <c r="M69" s="24" t="s">
        <v>57</v>
      </c>
      <c r="N69" s="24" t="s">
        <v>57</v>
      </c>
      <c r="O69" s="24" t="s">
        <v>106</v>
      </c>
      <c r="P69" s="24" t="s">
        <v>35</v>
      </c>
      <c r="Q69" s="24"/>
      <c r="R69" s="24"/>
      <c r="S69" s="24"/>
      <c r="T69" s="24"/>
      <c r="U69" s="24"/>
      <c r="V69" s="65" t="s">
        <v>35</v>
      </c>
      <c r="W69" s="65"/>
      <c r="X69" s="65"/>
      <c r="Y69" s="65" t="s">
        <v>35</v>
      </c>
      <c r="Z69" s="65"/>
      <c r="AA69" s="65"/>
      <c r="AB69" s="65"/>
      <c r="AC69" s="24"/>
      <c r="AD69" s="24"/>
      <c r="AE69" s="24" t="s">
        <v>57</v>
      </c>
      <c r="AF69" s="24" t="s">
        <v>57</v>
      </c>
      <c r="AG69" s="24"/>
      <c r="AH69" s="24"/>
      <c r="AI69" s="24" t="s">
        <v>57</v>
      </c>
      <c r="AJ69" s="24" t="s">
        <v>57</v>
      </c>
      <c r="AK69" s="24" t="s">
        <v>57</v>
      </c>
      <c r="AL69" s="24" t="s">
        <v>57</v>
      </c>
      <c r="AM69" s="24" t="s">
        <v>57</v>
      </c>
      <c r="AN69" s="24" t="s">
        <v>57</v>
      </c>
      <c r="AO69" s="24" t="s">
        <v>57</v>
      </c>
      <c r="AP69" s="24" t="s">
        <v>106</v>
      </c>
      <c r="AQ69" s="24" t="s">
        <v>35</v>
      </c>
      <c r="AR69" s="24"/>
      <c r="AS69" s="24"/>
      <c r="AT69" s="24"/>
      <c r="AU69" s="24"/>
      <c r="AV69" s="24"/>
      <c r="AW69" s="65" t="s">
        <v>35</v>
      </c>
      <c r="AX69" s="65"/>
      <c r="AY69" s="65"/>
      <c r="AZ69" s="65" t="s">
        <v>35</v>
      </c>
      <c r="BA69" s="65"/>
      <c r="BB69" s="65"/>
      <c r="BC69" s="65"/>
      <c r="BD69" s="24"/>
      <c r="BE69" s="24"/>
      <c r="BF69" s="24" t="s">
        <v>57</v>
      </c>
      <c r="BG69" s="24" t="s">
        <v>57</v>
      </c>
      <c r="BH69" s="24"/>
      <c r="BI69" s="24"/>
      <c r="BJ69" s="24" t="s">
        <v>57</v>
      </c>
      <c r="BK69" s="24" t="s">
        <v>57</v>
      </c>
      <c r="BL69" s="24" t="s">
        <v>57</v>
      </c>
      <c r="BM69" s="24" t="s">
        <v>57</v>
      </c>
      <c r="BN69" s="24" t="s">
        <v>57</v>
      </c>
      <c r="BO69" s="24" t="s">
        <v>57</v>
      </c>
      <c r="BP69" s="24" t="s">
        <v>57</v>
      </c>
      <c r="BQ69" s="24" t="s">
        <v>106</v>
      </c>
      <c r="BR69" s="24" t="s">
        <v>35</v>
      </c>
      <c r="BS69" s="24"/>
      <c r="BT69" s="24"/>
      <c r="BU69" s="24"/>
      <c r="BV69" s="24"/>
      <c r="BW69" s="24"/>
      <c r="BX69" s="65" t="s">
        <v>35</v>
      </c>
      <c r="BY69" s="65"/>
      <c r="BZ69" s="65"/>
      <c r="CA69" s="65" t="s">
        <v>35</v>
      </c>
      <c r="CB69" s="65"/>
      <c r="CC69" s="65"/>
      <c r="CD69" s="65"/>
      <c r="CE69" s="24"/>
      <c r="CF69" s="24"/>
      <c r="CG69" s="24" t="s">
        <v>57</v>
      </c>
      <c r="CH69" s="24" t="s">
        <v>57</v>
      </c>
      <c r="CI69" s="24"/>
      <c r="CJ69" s="24"/>
      <c r="CK69" s="24" t="s">
        <v>57</v>
      </c>
      <c r="CL69" s="24" t="s">
        <v>57</v>
      </c>
      <c r="CM69" s="24" t="s">
        <v>57</v>
      </c>
      <c r="CN69" s="24" t="s">
        <v>57</v>
      </c>
      <c r="CO69" s="24" t="s">
        <v>57</v>
      </c>
      <c r="CP69" s="24" t="s">
        <v>57</v>
      </c>
      <c r="CQ69" s="24" t="s">
        <v>57</v>
      </c>
      <c r="CR69" s="24" t="s">
        <v>106</v>
      </c>
      <c r="CS69" s="24" t="s">
        <v>35</v>
      </c>
      <c r="CT69" s="24"/>
      <c r="CU69" s="24"/>
      <c r="CV69" s="24"/>
      <c r="CW69" s="24"/>
      <c r="CX69" s="24"/>
      <c r="CY69" s="65" t="s">
        <v>35</v>
      </c>
      <c r="CZ69" s="65"/>
      <c r="DA69" s="65"/>
      <c r="DB69" s="65" t="s">
        <v>35</v>
      </c>
      <c r="DC69" s="65"/>
      <c r="DD69" s="65"/>
      <c r="DE69" s="65"/>
      <c r="DF69" s="24"/>
      <c r="DG69" s="24"/>
      <c r="DH69" s="24" t="s">
        <v>57</v>
      </c>
      <c r="DI69" s="24" t="s">
        <v>57</v>
      </c>
      <c r="DJ69" s="24"/>
      <c r="DK69" s="24"/>
      <c r="DL69" s="24" t="s">
        <v>57</v>
      </c>
      <c r="DM69" s="24" t="s">
        <v>57</v>
      </c>
      <c r="DN69" s="24" t="s">
        <v>57</v>
      </c>
      <c r="DO69" s="24" t="s">
        <v>57</v>
      </c>
      <c r="DP69" s="24" t="s">
        <v>57</v>
      </c>
      <c r="DQ69" s="24" t="s">
        <v>57</v>
      </c>
      <c r="DR69" s="24" t="s">
        <v>57</v>
      </c>
      <c r="DS69" s="24" t="s">
        <v>106</v>
      </c>
      <c r="DT69" s="24" t="s">
        <v>35</v>
      </c>
      <c r="DU69" s="24"/>
      <c r="DV69" s="24"/>
      <c r="DW69" s="24"/>
      <c r="DX69" s="24"/>
      <c r="DY69" s="24"/>
      <c r="DZ69" s="65" t="s">
        <v>35</v>
      </c>
      <c r="EA69" s="65"/>
      <c r="EB69" s="65"/>
      <c r="EC69" s="65" t="s">
        <v>35</v>
      </c>
      <c r="ED69" s="65"/>
      <c r="EE69" s="65"/>
      <c r="EF69" s="65"/>
      <c r="EG69" s="24"/>
      <c r="EH69" s="24"/>
      <c r="EI69" s="24" t="s">
        <v>57</v>
      </c>
      <c r="EJ69" s="24" t="s">
        <v>57</v>
      </c>
      <c r="EK69" s="24"/>
      <c r="EL69" s="24"/>
      <c r="EM69" s="24" t="s">
        <v>57</v>
      </c>
      <c r="EN69" s="24" t="s">
        <v>57</v>
      </c>
      <c r="EO69" s="24" t="s">
        <v>57</v>
      </c>
      <c r="EP69" s="24" t="s">
        <v>57</v>
      </c>
      <c r="EQ69" s="24" t="s">
        <v>57</v>
      </c>
      <c r="ER69" s="24" t="s">
        <v>57</v>
      </c>
      <c r="ES69" s="24" t="s">
        <v>57</v>
      </c>
      <c r="ET69" s="24" t="s">
        <v>106</v>
      </c>
      <c r="EU69" s="24" t="s">
        <v>35</v>
      </c>
      <c r="EV69" s="34"/>
      <c r="EW69" s="34"/>
      <c r="EX69" s="34"/>
      <c r="EY69" s="34"/>
      <c r="EZ69" s="24"/>
      <c r="FA69" s="65" t="s">
        <v>35</v>
      </c>
      <c r="FB69" s="65"/>
      <c r="FC69" s="24"/>
      <c r="FD69" s="65" t="s">
        <v>35</v>
      </c>
      <c r="FE69" s="65"/>
      <c r="FF69" s="65"/>
      <c r="FG69" s="65"/>
      <c r="FH69" s="24"/>
      <c r="FI69" s="24"/>
      <c r="FJ69" s="24"/>
      <c r="FK69" s="24"/>
      <c r="FL69" s="24"/>
    </row>
    <row r="70" spans="2:168">
      <c r="B70" s="24"/>
      <c r="C70" s="24" t="s">
        <v>36</v>
      </c>
      <c r="D70" s="24" t="s">
        <v>58</v>
      </c>
      <c r="E70" s="24" t="s">
        <v>58</v>
      </c>
      <c r="F70" s="24"/>
      <c r="G70" s="24" t="s">
        <v>37</v>
      </c>
      <c r="H70" s="24" t="s">
        <v>58</v>
      </c>
      <c r="I70" s="24" t="s">
        <v>58</v>
      </c>
      <c r="J70" s="24" t="s">
        <v>58</v>
      </c>
      <c r="K70" s="24" t="s">
        <v>58</v>
      </c>
      <c r="L70" s="24" t="s">
        <v>58</v>
      </c>
      <c r="M70" s="24" t="s">
        <v>58</v>
      </c>
      <c r="N70" s="24" t="s">
        <v>58</v>
      </c>
      <c r="O70" s="24" t="s">
        <v>57</v>
      </c>
      <c r="P70" s="24" t="s">
        <v>111</v>
      </c>
      <c r="Q70" s="24"/>
      <c r="R70" s="24"/>
      <c r="S70" s="24"/>
      <c r="T70" s="24"/>
      <c r="U70" s="24"/>
      <c r="V70" s="65" t="s">
        <v>111</v>
      </c>
      <c r="W70" s="65"/>
      <c r="X70" s="65"/>
      <c r="Y70" s="65" t="s">
        <v>111</v>
      </c>
      <c r="Z70" s="65"/>
      <c r="AA70" s="65"/>
      <c r="AB70" s="65"/>
      <c r="AC70" s="24"/>
      <c r="AD70" s="24"/>
      <c r="AE70" s="24" t="s">
        <v>58</v>
      </c>
      <c r="AF70" s="24" t="s">
        <v>58</v>
      </c>
      <c r="AG70" s="24"/>
      <c r="AH70" s="24"/>
      <c r="AI70" s="24" t="s">
        <v>58</v>
      </c>
      <c r="AJ70" s="24" t="s">
        <v>58</v>
      </c>
      <c r="AK70" s="24" t="s">
        <v>58</v>
      </c>
      <c r="AL70" s="24" t="s">
        <v>58</v>
      </c>
      <c r="AM70" s="24" t="s">
        <v>58</v>
      </c>
      <c r="AN70" s="24" t="s">
        <v>58</v>
      </c>
      <c r="AO70" s="24" t="s">
        <v>58</v>
      </c>
      <c r="AP70" s="24" t="s">
        <v>57</v>
      </c>
      <c r="AQ70" s="24" t="s">
        <v>111</v>
      </c>
      <c r="AR70" s="24"/>
      <c r="AS70" s="24"/>
      <c r="AT70" s="24"/>
      <c r="AU70" s="24"/>
      <c r="AV70" s="24"/>
      <c r="AW70" s="65" t="s">
        <v>111</v>
      </c>
      <c r="AX70" s="65"/>
      <c r="AY70" s="65"/>
      <c r="AZ70" s="65" t="s">
        <v>111</v>
      </c>
      <c r="BA70" s="65"/>
      <c r="BB70" s="65"/>
      <c r="BC70" s="65"/>
      <c r="BD70" s="24"/>
      <c r="BE70" s="24"/>
      <c r="BF70" s="24" t="s">
        <v>58</v>
      </c>
      <c r="BG70" s="24" t="s">
        <v>58</v>
      </c>
      <c r="BH70" s="24"/>
      <c r="BI70" s="24"/>
      <c r="BJ70" s="24" t="s">
        <v>58</v>
      </c>
      <c r="BK70" s="24" t="s">
        <v>58</v>
      </c>
      <c r="BL70" s="24" t="s">
        <v>58</v>
      </c>
      <c r="BM70" s="24" t="s">
        <v>58</v>
      </c>
      <c r="BN70" s="24" t="s">
        <v>58</v>
      </c>
      <c r="BO70" s="24" t="s">
        <v>58</v>
      </c>
      <c r="BP70" s="24" t="s">
        <v>58</v>
      </c>
      <c r="BQ70" s="24" t="s">
        <v>57</v>
      </c>
      <c r="BR70" s="24" t="s">
        <v>111</v>
      </c>
      <c r="BS70" s="24"/>
      <c r="BT70" s="24"/>
      <c r="BU70" s="24"/>
      <c r="BV70" s="24"/>
      <c r="BW70" s="24"/>
      <c r="BX70" s="65" t="s">
        <v>111</v>
      </c>
      <c r="BY70" s="65"/>
      <c r="BZ70" s="65"/>
      <c r="CA70" s="65" t="s">
        <v>111</v>
      </c>
      <c r="CB70" s="65"/>
      <c r="CC70" s="65"/>
      <c r="CD70" s="65"/>
      <c r="CE70" s="24"/>
      <c r="CF70" s="24"/>
      <c r="CG70" s="24" t="s">
        <v>58</v>
      </c>
      <c r="CH70" s="24" t="s">
        <v>58</v>
      </c>
      <c r="CI70" s="24"/>
      <c r="CJ70" s="24"/>
      <c r="CK70" s="24" t="s">
        <v>58</v>
      </c>
      <c r="CL70" s="24" t="s">
        <v>58</v>
      </c>
      <c r="CM70" s="24" t="s">
        <v>58</v>
      </c>
      <c r="CN70" s="24" t="s">
        <v>58</v>
      </c>
      <c r="CO70" s="24" t="s">
        <v>58</v>
      </c>
      <c r="CP70" s="24" t="s">
        <v>58</v>
      </c>
      <c r="CQ70" s="24" t="s">
        <v>58</v>
      </c>
      <c r="CR70" s="24" t="s">
        <v>57</v>
      </c>
      <c r="CS70" s="24" t="s">
        <v>111</v>
      </c>
      <c r="CT70" s="24"/>
      <c r="CU70" s="24"/>
      <c r="CV70" s="24"/>
      <c r="CW70" s="24"/>
      <c r="CX70" s="24"/>
      <c r="CY70" s="65" t="s">
        <v>111</v>
      </c>
      <c r="CZ70" s="65"/>
      <c r="DA70" s="65"/>
      <c r="DB70" s="65" t="s">
        <v>111</v>
      </c>
      <c r="DC70" s="65"/>
      <c r="DD70" s="65"/>
      <c r="DE70" s="65"/>
      <c r="DF70" s="24"/>
      <c r="DG70" s="24"/>
      <c r="DH70" s="24" t="s">
        <v>58</v>
      </c>
      <c r="DI70" s="24" t="s">
        <v>58</v>
      </c>
      <c r="DJ70" s="24"/>
      <c r="DK70" s="24"/>
      <c r="DL70" s="24" t="s">
        <v>58</v>
      </c>
      <c r="DM70" s="24" t="s">
        <v>58</v>
      </c>
      <c r="DN70" s="24" t="s">
        <v>58</v>
      </c>
      <c r="DO70" s="24" t="s">
        <v>58</v>
      </c>
      <c r="DP70" s="24" t="s">
        <v>58</v>
      </c>
      <c r="DQ70" s="24" t="s">
        <v>58</v>
      </c>
      <c r="DR70" s="24" t="s">
        <v>58</v>
      </c>
      <c r="DS70" s="24" t="s">
        <v>57</v>
      </c>
      <c r="DT70" s="24" t="s">
        <v>111</v>
      </c>
      <c r="DU70" s="24"/>
      <c r="DV70" s="24"/>
      <c r="DW70" s="24"/>
      <c r="DX70" s="24"/>
      <c r="DY70" s="24"/>
      <c r="DZ70" s="65" t="s">
        <v>111</v>
      </c>
      <c r="EA70" s="65"/>
      <c r="EB70" s="65"/>
      <c r="EC70" s="65" t="s">
        <v>111</v>
      </c>
      <c r="ED70" s="65"/>
      <c r="EE70" s="65"/>
      <c r="EF70" s="65"/>
      <c r="EG70" s="24"/>
      <c r="EH70" s="24"/>
      <c r="EI70" s="24" t="s">
        <v>58</v>
      </c>
      <c r="EJ70" s="24" t="s">
        <v>58</v>
      </c>
      <c r="EK70" s="24"/>
      <c r="EL70" s="24"/>
      <c r="EM70" s="24" t="s">
        <v>58</v>
      </c>
      <c r="EN70" s="24" t="s">
        <v>58</v>
      </c>
      <c r="EO70" s="24" t="s">
        <v>58</v>
      </c>
      <c r="EP70" s="24" t="s">
        <v>58</v>
      </c>
      <c r="EQ70" s="24" t="s">
        <v>58</v>
      </c>
      <c r="ER70" s="24" t="s">
        <v>58</v>
      </c>
      <c r="ES70" s="24" t="s">
        <v>58</v>
      </c>
      <c r="ET70" s="24" t="s">
        <v>57</v>
      </c>
      <c r="EU70" s="24" t="s">
        <v>111</v>
      </c>
      <c r="EV70" s="34"/>
      <c r="EW70" s="34"/>
      <c r="EX70" s="34"/>
      <c r="EY70" s="34"/>
      <c r="EZ70" s="24"/>
      <c r="FA70" s="65" t="s">
        <v>111</v>
      </c>
      <c r="FB70" s="65"/>
      <c r="FC70" s="24"/>
      <c r="FD70" s="65" t="s">
        <v>111</v>
      </c>
      <c r="FE70" s="65"/>
      <c r="FF70" s="65"/>
      <c r="FG70" s="65"/>
      <c r="FH70" s="24"/>
      <c r="FI70" s="24"/>
      <c r="FJ70" s="24"/>
      <c r="FK70" s="24"/>
      <c r="FL70" s="24"/>
    </row>
    <row r="71" spans="2:168">
      <c r="B71" s="24"/>
      <c r="C71" s="24" t="s">
        <v>38</v>
      </c>
      <c r="D71" s="24" t="s">
        <v>61</v>
      </c>
      <c r="E71" s="24" t="s">
        <v>64</v>
      </c>
      <c r="F71" s="24"/>
      <c r="G71" s="24" t="s">
        <v>38</v>
      </c>
      <c r="H71" s="24" t="s">
        <v>45</v>
      </c>
      <c r="I71" s="24" t="s">
        <v>63</v>
      </c>
      <c r="J71" s="24" t="s">
        <v>13</v>
      </c>
      <c r="K71" s="24" t="s">
        <v>65</v>
      </c>
      <c r="L71" s="24" t="s">
        <v>52</v>
      </c>
      <c r="M71" s="24" t="s">
        <v>60</v>
      </c>
      <c r="N71" s="24" t="s">
        <v>67</v>
      </c>
      <c r="O71" s="24" t="s">
        <v>58</v>
      </c>
      <c r="P71" s="24" t="s">
        <v>112</v>
      </c>
      <c r="Q71" s="24"/>
      <c r="R71" s="24"/>
      <c r="S71" s="24"/>
      <c r="T71" s="24"/>
      <c r="U71" s="24"/>
      <c r="V71" s="65" t="s">
        <v>143</v>
      </c>
      <c r="W71" s="65"/>
      <c r="X71" s="65"/>
      <c r="Y71" s="65" t="s">
        <v>143</v>
      </c>
      <c r="Z71" s="65"/>
      <c r="AA71" s="65"/>
      <c r="AB71" s="65"/>
      <c r="AC71" s="24"/>
      <c r="AD71" s="24"/>
      <c r="AE71" s="24" t="s">
        <v>61</v>
      </c>
      <c r="AF71" s="24" t="s">
        <v>64</v>
      </c>
      <c r="AG71" s="24"/>
      <c r="AH71" s="24"/>
      <c r="AI71" s="24" t="s">
        <v>45</v>
      </c>
      <c r="AJ71" s="24" t="s">
        <v>63</v>
      </c>
      <c r="AK71" s="24" t="s">
        <v>13</v>
      </c>
      <c r="AL71" s="24" t="s">
        <v>65</v>
      </c>
      <c r="AM71" s="24" t="s">
        <v>52</v>
      </c>
      <c r="AN71" s="24" t="s">
        <v>60</v>
      </c>
      <c r="AO71" s="24" t="s">
        <v>67</v>
      </c>
      <c r="AP71" s="24" t="s">
        <v>58</v>
      </c>
      <c r="AQ71" s="24" t="s">
        <v>112</v>
      </c>
      <c r="AR71" s="24"/>
      <c r="AS71" s="24"/>
      <c r="AT71" s="24"/>
      <c r="AU71" s="24"/>
      <c r="AV71" s="24"/>
      <c r="AW71" s="65" t="s">
        <v>143</v>
      </c>
      <c r="AX71" s="65"/>
      <c r="AY71" s="65"/>
      <c r="AZ71" s="65" t="s">
        <v>143</v>
      </c>
      <c r="BA71" s="65"/>
      <c r="BB71" s="65"/>
      <c r="BC71" s="65"/>
      <c r="BD71" s="24"/>
      <c r="BE71" s="24"/>
      <c r="BF71" s="24" t="s">
        <v>61</v>
      </c>
      <c r="BG71" s="24" t="s">
        <v>64</v>
      </c>
      <c r="BH71" s="24"/>
      <c r="BI71" s="24"/>
      <c r="BJ71" s="24" t="s">
        <v>45</v>
      </c>
      <c r="BK71" s="24" t="s">
        <v>63</v>
      </c>
      <c r="BL71" s="24" t="s">
        <v>13</v>
      </c>
      <c r="BM71" s="24" t="s">
        <v>65</v>
      </c>
      <c r="BN71" s="24" t="s">
        <v>52</v>
      </c>
      <c r="BO71" s="24" t="s">
        <v>60</v>
      </c>
      <c r="BP71" s="24" t="s">
        <v>67</v>
      </c>
      <c r="BQ71" s="24" t="s">
        <v>58</v>
      </c>
      <c r="BR71" s="24" t="s">
        <v>112</v>
      </c>
      <c r="BS71" s="24"/>
      <c r="BT71" s="24"/>
      <c r="BU71" s="24"/>
      <c r="BV71" s="24"/>
      <c r="BW71" s="24"/>
      <c r="BX71" s="65" t="s">
        <v>143</v>
      </c>
      <c r="BY71" s="65"/>
      <c r="BZ71" s="65"/>
      <c r="CA71" s="65" t="s">
        <v>143</v>
      </c>
      <c r="CB71" s="65"/>
      <c r="CC71" s="65"/>
      <c r="CD71" s="65"/>
      <c r="CE71" s="24"/>
      <c r="CF71" s="24"/>
      <c r="CG71" s="24" t="s">
        <v>61</v>
      </c>
      <c r="CH71" s="24" t="s">
        <v>64</v>
      </c>
      <c r="CI71" s="24"/>
      <c r="CJ71" s="24"/>
      <c r="CK71" s="24" t="s">
        <v>45</v>
      </c>
      <c r="CL71" s="24" t="s">
        <v>63</v>
      </c>
      <c r="CM71" s="24" t="s">
        <v>13</v>
      </c>
      <c r="CN71" s="24" t="s">
        <v>65</v>
      </c>
      <c r="CO71" s="24" t="s">
        <v>52</v>
      </c>
      <c r="CP71" s="24" t="s">
        <v>60</v>
      </c>
      <c r="CQ71" s="24" t="s">
        <v>67</v>
      </c>
      <c r="CR71" s="24" t="s">
        <v>58</v>
      </c>
      <c r="CS71" s="24" t="s">
        <v>112</v>
      </c>
      <c r="CT71" s="24"/>
      <c r="CU71" s="24"/>
      <c r="CV71" s="24"/>
      <c r="CW71" s="24"/>
      <c r="CX71" s="24"/>
      <c r="CY71" s="65" t="s">
        <v>143</v>
      </c>
      <c r="CZ71" s="65"/>
      <c r="DA71" s="65"/>
      <c r="DB71" s="65" t="s">
        <v>143</v>
      </c>
      <c r="DC71" s="65"/>
      <c r="DD71" s="65"/>
      <c r="DE71" s="65"/>
      <c r="DF71" s="24"/>
      <c r="DG71" s="24"/>
      <c r="DH71" s="24" t="s">
        <v>61</v>
      </c>
      <c r="DI71" s="24" t="s">
        <v>64</v>
      </c>
      <c r="DJ71" s="24"/>
      <c r="DK71" s="24"/>
      <c r="DL71" s="24" t="s">
        <v>45</v>
      </c>
      <c r="DM71" s="24" t="s">
        <v>63</v>
      </c>
      <c r="DN71" s="24" t="s">
        <v>13</v>
      </c>
      <c r="DO71" s="24" t="s">
        <v>65</v>
      </c>
      <c r="DP71" s="24" t="s">
        <v>52</v>
      </c>
      <c r="DQ71" s="24" t="s">
        <v>60</v>
      </c>
      <c r="DR71" s="24" t="s">
        <v>67</v>
      </c>
      <c r="DS71" s="24" t="s">
        <v>58</v>
      </c>
      <c r="DT71" s="24" t="s">
        <v>112</v>
      </c>
      <c r="DU71" s="24"/>
      <c r="DV71" s="24"/>
      <c r="DW71" s="24"/>
      <c r="DX71" s="24"/>
      <c r="DY71" s="24"/>
      <c r="DZ71" s="65" t="s">
        <v>143</v>
      </c>
      <c r="EA71" s="65"/>
      <c r="EB71" s="65"/>
      <c r="EC71" s="65" t="s">
        <v>143</v>
      </c>
      <c r="ED71" s="65"/>
      <c r="EE71" s="65"/>
      <c r="EF71" s="65"/>
      <c r="EG71" s="24"/>
      <c r="EH71" s="24"/>
      <c r="EI71" s="24" t="s">
        <v>61</v>
      </c>
      <c r="EJ71" s="24" t="s">
        <v>64</v>
      </c>
      <c r="EK71" s="24"/>
      <c r="EL71" s="24"/>
      <c r="EM71" s="24" t="s">
        <v>45</v>
      </c>
      <c r="EN71" s="24" t="s">
        <v>63</v>
      </c>
      <c r="EO71" s="24" t="s">
        <v>13</v>
      </c>
      <c r="EP71" s="24" t="s">
        <v>65</v>
      </c>
      <c r="EQ71" s="24" t="s">
        <v>52</v>
      </c>
      <c r="ER71" s="24" t="s">
        <v>60</v>
      </c>
      <c r="ES71" s="24" t="s">
        <v>67</v>
      </c>
      <c r="ET71" s="24" t="s">
        <v>58</v>
      </c>
      <c r="EU71" s="24" t="s">
        <v>112</v>
      </c>
      <c r="EV71" s="34"/>
      <c r="EW71" s="34"/>
      <c r="EX71" s="34"/>
      <c r="EY71" s="34"/>
      <c r="EZ71" s="24"/>
      <c r="FA71" s="65" t="s">
        <v>143</v>
      </c>
      <c r="FB71" s="65"/>
      <c r="FC71" s="24"/>
      <c r="FD71" s="65" t="s">
        <v>143</v>
      </c>
      <c r="FE71" s="65"/>
      <c r="FF71" s="65"/>
      <c r="FG71" s="65"/>
      <c r="FH71" s="24"/>
      <c r="FI71" s="24"/>
      <c r="FJ71" s="24"/>
      <c r="FK71" s="24"/>
      <c r="FL71" s="24"/>
    </row>
    <row r="72" spans="2:168">
      <c r="B72" s="24"/>
      <c r="C72" s="24" t="s">
        <v>39</v>
      </c>
      <c r="D72" s="24"/>
      <c r="E72" s="24"/>
      <c r="F72" s="24"/>
      <c r="G72" s="24" t="s">
        <v>40</v>
      </c>
      <c r="H72" s="24"/>
      <c r="I72" s="24"/>
      <c r="J72" s="24"/>
      <c r="K72" s="24"/>
      <c r="L72" s="24"/>
      <c r="M72" s="24"/>
      <c r="N72" s="24"/>
      <c r="O72" s="24" t="s">
        <v>68</v>
      </c>
      <c r="P72" s="24" t="s">
        <v>113</v>
      </c>
      <c r="Q72" s="24"/>
      <c r="R72" s="24"/>
      <c r="S72" s="24"/>
      <c r="T72" s="24"/>
      <c r="U72" s="24"/>
      <c r="V72" s="65" t="s">
        <v>144</v>
      </c>
      <c r="W72" s="65"/>
      <c r="X72" s="65"/>
      <c r="Y72" s="65" t="s">
        <v>144</v>
      </c>
      <c r="Z72" s="65"/>
      <c r="AA72" s="65"/>
      <c r="AB72" s="65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 t="s">
        <v>68</v>
      </c>
      <c r="AQ72" s="24" t="s">
        <v>113</v>
      </c>
      <c r="AR72" s="24"/>
      <c r="AS72" s="24"/>
      <c r="AT72" s="24"/>
      <c r="AU72" s="24"/>
      <c r="AV72" s="24"/>
      <c r="AW72" s="65" t="s">
        <v>144</v>
      </c>
      <c r="AX72" s="65"/>
      <c r="AY72" s="65"/>
      <c r="AZ72" s="65" t="s">
        <v>144</v>
      </c>
      <c r="BA72" s="65"/>
      <c r="BB72" s="65"/>
      <c r="BC72" s="65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 t="s">
        <v>68</v>
      </c>
      <c r="BR72" s="24" t="s">
        <v>113</v>
      </c>
      <c r="BS72" s="24"/>
      <c r="BT72" s="24"/>
      <c r="BU72" s="24"/>
      <c r="BV72" s="24"/>
      <c r="BW72" s="24"/>
      <c r="BX72" s="65" t="s">
        <v>144</v>
      </c>
      <c r="BY72" s="65"/>
      <c r="BZ72" s="65"/>
      <c r="CA72" s="65" t="s">
        <v>144</v>
      </c>
      <c r="CB72" s="65"/>
      <c r="CC72" s="65"/>
      <c r="CD72" s="65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 t="s">
        <v>68</v>
      </c>
      <c r="CS72" s="24" t="s">
        <v>113</v>
      </c>
      <c r="CT72" s="24"/>
      <c r="CU72" s="24"/>
      <c r="CV72" s="24"/>
      <c r="CW72" s="24"/>
      <c r="CX72" s="24"/>
      <c r="CY72" s="65" t="s">
        <v>144</v>
      </c>
      <c r="CZ72" s="65"/>
      <c r="DA72" s="65"/>
      <c r="DB72" s="65" t="s">
        <v>144</v>
      </c>
      <c r="DC72" s="65"/>
      <c r="DD72" s="65"/>
      <c r="DE72" s="65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 t="s">
        <v>68</v>
      </c>
      <c r="DT72" s="24" t="s">
        <v>113</v>
      </c>
      <c r="DU72" s="24"/>
      <c r="DV72" s="24"/>
      <c r="DW72" s="24"/>
      <c r="DX72" s="24"/>
      <c r="DY72" s="24"/>
      <c r="DZ72" s="65" t="s">
        <v>144</v>
      </c>
      <c r="EA72" s="65"/>
      <c r="EB72" s="65"/>
      <c r="EC72" s="65" t="s">
        <v>144</v>
      </c>
      <c r="ED72" s="65"/>
      <c r="EE72" s="65"/>
      <c r="EF72" s="65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 t="s">
        <v>68</v>
      </c>
      <c r="EU72" s="24" t="s">
        <v>113</v>
      </c>
      <c r="EV72" s="34"/>
      <c r="EW72" s="34"/>
      <c r="EX72" s="34"/>
      <c r="EY72" s="34"/>
      <c r="EZ72" s="24"/>
      <c r="FA72" s="65" t="s">
        <v>144</v>
      </c>
      <c r="FB72" s="65"/>
      <c r="FC72" s="24"/>
      <c r="FD72" s="65" t="s">
        <v>144</v>
      </c>
      <c r="FE72" s="65"/>
      <c r="FF72" s="65"/>
      <c r="FG72" s="65"/>
      <c r="FH72" s="24"/>
      <c r="FI72" s="24"/>
      <c r="FJ72" s="24"/>
      <c r="FK72" s="24"/>
      <c r="FL72" s="24"/>
    </row>
    <row r="73" spans="2:168">
      <c r="B73" s="24"/>
      <c r="C73" s="24" t="s">
        <v>41</v>
      </c>
      <c r="D73" s="24"/>
      <c r="E73" s="24"/>
      <c r="F73" s="24"/>
      <c r="G73" s="24" t="s">
        <v>42</v>
      </c>
      <c r="H73" s="24"/>
      <c r="I73" s="24"/>
      <c r="J73" s="24"/>
      <c r="K73" s="24"/>
      <c r="L73" s="24"/>
      <c r="M73" s="24"/>
      <c r="N73" s="24"/>
      <c r="O73" s="24"/>
      <c r="P73" s="24" t="s">
        <v>114</v>
      </c>
      <c r="Q73" s="24"/>
      <c r="R73" s="24"/>
      <c r="S73" s="24"/>
      <c r="T73" s="24"/>
      <c r="U73" s="24"/>
      <c r="V73" s="65" t="s">
        <v>145</v>
      </c>
      <c r="W73" s="65"/>
      <c r="X73" s="65"/>
      <c r="Y73" s="65" t="s">
        <v>145</v>
      </c>
      <c r="Z73" s="65"/>
      <c r="AA73" s="65"/>
      <c r="AB73" s="65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 t="s">
        <v>114</v>
      </c>
      <c r="AR73" s="24"/>
      <c r="AS73" s="24"/>
      <c r="AT73" s="24"/>
      <c r="AU73" s="24"/>
      <c r="AV73" s="24"/>
      <c r="AW73" s="65" t="s">
        <v>145</v>
      </c>
      <c r="AX73" s="65"/>
      <c r="AY73" s="65"/>
      <c r="AZ73" s="65" t="s">
        <v>145</v>
      </c>
      <c r="BA73" s="65"/>
      <c r="BB73" s="65"/>
      <c r="BC73" s="65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 t="s">
        <v>114</v>
      </c>
      <c r="BS73" s="24"/>
      <c r="BT73" s="24"/>
      <c r="BU73" s="24"/>
      <c r="BV73" s="24"/>
      <c r="BW73" s="24"/>
      <c r="BX73" s="65" t="s">
        <v>145</v>
      </c>
      <c r="BY73" s="65"/>
      <c r="BZ73" s="65"/>
      <c r="CA73" s="65" t="s">
        <v>145</v>
      </c>
      <c r="CB73" s="65"/>
      <c r="CC73" s="65"/>
      <c r="CD73" s="65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 t="s">
        <v>114</v>
      </c>
      <c r="CT73" s="24"/>
      <c r="CU73" s="24"/>
      <c r="CV73" s="24"/>
      <c r="CW73" s="24"/>
      <c r="CX73" s="24"/>
      <c r="CY73" s="65" t="s">
        <v>145</v>
      </c>
      <c r="CZ73" s="65"/>
      <c r="DA73" s="65"/>
      <c r="DB73" s="65" t="s">
        <v>145</v>
      </c>
      <c r="DC73" s="65"/>
      <c r="DD73" s="65"/>
      <c r="DE73" s="65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 t="s">
        <v>114</v>
      </c>
      <c r="DU73" s="24"/>
      <c r="DV73" s="24"/>
      <c r="DW73" s="24"/>
      <c r="DX73" s="24"/>
      <c r="DY73" s="24"/>
      <c r="DZ73" s="65" t="s">
        <v>145</v>
      </c>
      <c r="EA73" s="65"/>
      <c r="EB73" s="65"/>
      <c r="EC73" s="65" t="s">
        <v>145</v>
      </c>
      <c r="ED73" s="65"/>
      <c r="EE73" s="65"/>
      <c r="EF73" s="65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 t="s">
        <v>114</v>
      </c>
      <c r="EV73" s="34"/>
      <c r="EW73" s="34"/>
      <c r="EX73" s="34"/>
      <c r="EY73" s="34"/>
      <c r="EZ73" s="24"/>
      <c r="FA73" s="65" t="s">
        <v>145</v>
      </c>
      <c r="FB73" s="65"/>
      <c r="FC73" s="24"/>
      <c r="FD73" s="65" t="s">
        <v>145</v>
      </c>
      <c r="FE73" s="65"/>
      <c r="FF73" s="65"/>
      <c r="FG73" s="65"/>
      <c r="FH73" s="24"/>
      <c r="FI73" s="24"/>
      <c r="FJ73" s="24"/>
      <c r="FK73" s="24"/>
      <c r="FL73" s="24"/>
    </row>
    <row r="74" spans="2:168">
      <c r="B74" s="24"/>
      <c r="C74" s="24" t="s">
        <v>43</v>
      </c>
      <c r="D74" s="24"/>
      <c r="E74" s="24"/>
      <c r="F74" s="24"/>
      <c r="G74" s="24" t="s">
        <v>43</v>
      </c>
      <c r="H74" s="24"/>
      <c r="I74" s="24"/>
      <c r="J74" s="24"/>
      <c r="K74" s="24"/>
      <c r="L74" s="24"/>
      <c r="M74" s="24"/>
      <c r="N74" s="24"/>
      <c r="O74" s="24"/>
      <c r="P74" s="24" t="s">
        <v>115</v>
      </c>
      <c r="Q74" s="24"/>
      <c r="R74" s="24"/>
      <c r="S74" s="24"/>
      <c r="T74" s="24"/>
      <c r="U74" s="24"/>
      <c r="V74" s="65" t="s">
        <v>146</v>
      </c>
      <c r="W74" s="65"/>
      <c r="X74" s="65"/>
      <c r="Y74" s="65" t="s">
        <v>268</v>
      </c>
      <c r="Z74" s="65"/>
      <c r="AA74" s="65"/>
      <c r="AB74" s="65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 t="s">
        <v>115</v>
      </c>
      <c r="AR74" s="24"/>
      <c r="AS74" s="24"/>
      <c r="AT74" s="24"/>
      <c r="AU74" s="24"/>
      <c r="AV74" s="24"/>
      <c r="AW74" s="65" t="s">
        <v>146</v>
      </c>
      <c r="AX74" s="65"/>
      <c r="AY74" s="65"/>
      <c r="AZ74" s="65" t="s">
        <v>268</v>
      </c>
      <c r="BA74" s="65"/>
      <c r="BB74" s="65"/>
      <c r="BC74" s="65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 t="s">
        <v>115</v>
      </c>
      <c r="BS74" s="24"/>
      <c r="BT74" s="24"/>
      <c r="BU74" s="24"/>
      <c r="BV74" s="24"/>
      <c r="BW74" s="24"/>
      <c r="BX74" s="65" t="s">
        <v>146</v>
      </c>
      <c r="BY74" s="65"/>
      <c r="BZ74" s="65"/>
      <c r="CA74" s="65" t="s">
        <v>268</v>
      </c>
      <c r="CB74" s="65"/>
      <c r="CC74" s="65"/>
      <c r="CD74" s="65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 t="s">
        <v>115</v>
      </c>
      <c r="CT74" s="24"/>
      <c r="CU74" s="24"/>
      <c r="CV74" s="24"/>
      <c r="CW74" s="24"/>
      <c r="CX74" s="24"/>
      <c r="CY74" s="65" t="s">
        <v>146</v>
      </c>
      <c r="CZ74" s="65"/>
      <c r="DA74" s="65"/>
      <c r="DB74" s="65" t="s">
        <v>268</v>
      </c>
      <c r="DC74" s="65"/>
      <c r="DD74" s="65"/>
      <c r="DE74" s="65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 t="s">
        <v>115</v>
      </c>
      <c r="DU74" s="24"/>
      <c r="DV74" s="24"/>
      <c r="DW74" s="24"/>
      <c r="DX74" s="24"/>
      <c r="DY74" s="24"/>
      <c r="DZ74" s="65" t="s">
        <v>146</v>
      </c>
      <c r="EA74" s="65"/>
      <c r="EB74" s="65"/>
      <c r="EC74" s="65" t="s">
        <v>268</v>
      </c>
      <c r="ED74" s="65"/>
      <c r="EE74" s="65"/>
      <c r="EF74" s="65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 t="s">
        <v>115</v>
      </c>
      <c r="EV74" s="34"/>
      <c r="EW74" s="34"/>
      <c r="EX74" s="34"/>
      <c r="EY74" s="34"/>
      <c r="EZ74" s="24"/>
      <c r="FA74" s="65" t="s">
        <v>146</v>
      </c>
      <c r="FB74" s="65"/>
      <c r="FC74" s="24"/>
      <c r="FD74" s="65" t="s">
        <v>268</v>
      </c>
      <c r="FE74" s="65"/>
      <c r="FF74" s="65"/>
      <c r="FG74" s="65"/>
      <c r="FH74" s="24"/>
      <c r="FI74" s="24"/>
      <c r="FJ74" s="24"/>
      <c r="FK74" s="24"/>
      <c r="FL74" s="24"/>
    </row>
    <row r="75" spans="2:168">
      <c r="B75" s="24"/>
      <c r="C75" s="24"/>
      <c r="D75" s="24"/>
      <c r="E75" s="24"/>
      <c r="F75" s="24"/>
      <c r="G75" s="24" t="s">
        <v>44</v>
      </c>
      <c r="H75" s="24"/>
      <c r="I75" s="24"/>
      <c r="J75" s="24"/>
      <c r="K75" s="24"/>
      <c r="L75" s="24"/>
      <c r="M75" s="24"/>
      <c r="N75" s="24"/>
      <c r="O75" s="24"/>
      <c r="P75" s="24" t="s">
        <v>116</v>
      </c>
      <c r="Q75" s="24"/>
      <c r="R75" s="24"/>
      <c r="S75" s="24"/>
      <c r="T75" s="24"/>
      <c r="U75" s="24"/>
      <c r="V75" s="65" t="s">
        <v>116</v>
      </c>
      <c r="W75" s="65"/>
      <c r="X75" s="65"/>
      <c r="Y75" s="65" t="s">
        <v>116</v>
      </c>
      <c r="Z75" s="65"/>
      <c r="AA75" s="65"/>
      <c r="AB75" s="65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 t="s">
        <v>116</v>
      </c>
      <c r="AR75" s="24"/>
      <c r="AS75" s="24"/>
      <c r="AT75" s="24"/>
      <c r="AU75" s="24"/>
      <c r="AV75" s="24"/>
      <c r="AW75" s="65" t="s">
        <v>116</v>
      </c>
      <c r="AX75" s="65"/>
      <c r="AY75" s="65"/>
      <c r="AZ75" s="65" t="s">
        <v>116</v>
      </c>
      <c r="BA75" s="65"/>
      <c r="BB75" s="65"/>
      <c r="BC75" s="65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 t="s">
        <v>116</v>
      </c>
      <c r="BS75" s="24"/>
      <c r="BT75" s="24"/>
      <c r="BU75" s="24"/>
      <c r="BV75" s="24"/>
      <c r="BW75" s="24"/>
      <c r="BX75" s="65" t="s">
        <v>116</v>
      </c>
      <c r="BY75" s="65"/>
      <c r="BZ75" s="65"/>
      <c r="CA75" s="65" t="s">
        <v>116</v>
      </c>
      <c r="CB75" s="65"/>
      <c r="CC75" s="65"/>
      <c r="CD75" s="65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 t="s">
        <v>116</v>
      </c>
      <c r="CT75" s="24"/>
      <c r="CU75" s="24"/>
      <c r="CV75" s="24"/>
      <c r="CW75" s="24"/>
      <c r="CX75" s="24"/>
      <c r="CY75" s="65" t="s">
        <v>116</v>
      </c>
      <c r="CZ75" s="65"/>
      <c r="DA75" s="65"/>
      <c r="DB75" s="65" t="s">
        <v>116</v>
      </c>
      <c r="DC75" s="65"/>
      <c r="DD75" s="65"/>
      <c r="DE75" s="65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 t="s">
        <v>116</v>
      </c>
      <c r="DU75" s="24"/>
      <c r="DV75" s="24"/>
      <c r="DW75" s="24"/>
      <c r="DX75" s="24"/>
      <c r="DY75" s="24"/>
      <c r="DZ75" s="65" t="s">
        <v>116</v>
      </c>
      <c r="EA75" s="65"/>
      <c r="EB75" s="65"/>
      <c r="EC75" s="65" t="s">
        <v>116</v>
      </c>
      <c r="ED75" s="65"/>
      <c r="EE75" s="65"/>
      <c r="EF75" s="65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 t="s">
        <v>116</v>
      </c>
      <c r="EV75" s="34"/>
      <c r="EW75" s="34"/>
      <c r="EX75" s="34"/>
      <c r="EY75" s="34"/>
      <c r="EZ75" s="24"/>
      <c r="FA75" s="65" t="s">
        <v>116</v>
      </c>
      <c r="FB75" s="65"/>
      <c r="FC75" s="24"/>
      <c r="FD75" s="65" t="s">
        <v>116</v>
      </c>
      <c r="FE75" s="65"/>
      <c r="FF75" s="65"/>
      <c r="FG75" s="65"/>
      <c r="FH75" s="24"/>
      <c r="FI75" s="24"/>
      <c r="FJ75" s="24"/>
      <c r="FK75" s="24"/>
      <c r="FL75" s="24"/>
    </row>
    <row r="76" spans="2:168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34"/>
      <c r="EW76" s="34"/>
      <c r="EX76" s="34"/>
      <c r="EY76" s="3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</row>
    <row r="77" spans="2:168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34"/>
      <c r="EW77" s="34"/>
      <c r="EX77" s="34"/>
      <c r="EY77" s="3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</row>
    <row r="78" spans="2:168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34"/>
      <c r="EW78" s="34"/>
      <c r="EX78" s="34"/>
      <c r="EY78" s="3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</row>
    <row r="79" spans="2:168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34"/>
      <c r="EW79" s="34"/>
      <c r="EX79" s="34"/>
      <c r="EY79" s="3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</row>
    <row r="80" spans="2:168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34"/>
      <c r="EW80" s="34"/>
      <c r="EX80" s="34"/>
      <c r="EY80" s="3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</row>
    <row r="81" spans="2:168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34"/>
      <c r="EW81" s="34"/>
      <c r="EX81" s="34"/>
      <c r="EY81" s="3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</row>
    <row r="82" spans="2:168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34"/>
      <c r="EW82" s="34"/>
      <c r="EX82" s="34"/>
      <c r="EY82" s="3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</row>
    <row r="83" spans="2:168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34"/>
      <c r="EW83" s="34"/>
      <c r="EX83" s="34"/>
      <c r="EY83" s="3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</row>
    <row r="84" spans="2:168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34"/>
      <c r="EW84" s="34"/>
      <c r="EX84" s="34"/>
      <c r="EY84" s="3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</row>
    <row r="85" spans="2:168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34"/>
      <c r="EW85" s="34"/>
      <c r="EX85" s="34"/>
      <c r="EY85" s="3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</row>
    <row r="86" spans="2:168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34"/>
      <c r="EW86" s="34"/>
      <c r="EX86" s="34"/>
      <c r="EY86" s="3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</row>
    <row r="87" spans="2:168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34"/>
      <c r="EW87" s="34"/>
      <c r="EX87" s="34"/>
      <c r="EY87" s="3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</row>
    <row r="88" spans="2:168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34"/>
      <c r="EW88" s="34"/>
      <c r="EX88" s="34"/>
      <c r="EY88" s="3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</row>
    <row r="89" spans="2:168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34"/>
      <c r="EW89" s="34"/>
      <c r="EX89" s="34"/>
      <c r="EY89" s="3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</row>
    <row r="90" spans="2:168" ht="9.9499999999999993" customHeight="1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34"/>
      <c r="EW90" s="34"/>
      <c r="EX90" s="34"/>
      <c r="EY90" s="3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</row>
    <row r="91" spans="2:168" ht="9.9499999999999993" customHeight="1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34"/>
      <c r="EW91" s="34"/>
      <c r="EX91" s="34"/>
      <c r="EY91" s="3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</row>
    <row r="92" spans="2:168" ht="9.9499999999999993" customHeight="1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34"/>
      <c r="EW92" s="34"/>
      <c r="EX92" s="34"/>
      <c r="EY92" s="3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</row>
    <row r="93" spans="2:168" ht="9.9499999999999993" customHeight="1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34"/>
      <c r="EW93" s="34"/>
      <c r="EX93" s="34"/>
      <c r="EY93" s="3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</row>
    <row r="94" spans="2:168" ht="9.9499999999999993" customHeight="1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34"/>
      <c r="EW94" s="34"/>
      <c r="EX94" s="34"/>
      <c r="EY94" s="3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</row>
    <row r="95" spans="2:168" ht="9.9499999999999993" customHeight="1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34"/>
      <c r="EW95" s="34"/>
      <c r="EX95" s="34"/>
      <c r="EY95" s="3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</row>
    <row r="96" spans="2:168" ht="9.9499999999999993" customHeight="1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34"/>
      <c r="EW96" s="34"/>
      <c r="EX96" s="34"/>
      <c r="EY96" s="3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</row>
    <row r="97" spans="2:168" ht="9.9499999999999993" customHeight="1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34"/>
      <c r="EW97" s="34"/>
      <c r="EX97" s="34"/>
      <c r="EY97" s="3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</row>
    <row r="98" spans="2:168" ht="9.9499999999999993" customHeight="1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34"/>
      <c r="EW98" s="34"/>
      <c r="EX98" s="34"/>
      <c r="EY98" s="3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</row>
    <row r="99" spans="2:168" ht="9.9499999999999993" customHeight="1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34"/>
      <c r="EW99" s="34"/>
      <c r="EX99" s="34"/>
      <c r="EY99" s="3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</row>
    <row r="100" spans="2:168" ht="9.9499999999999993" customHeight="1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34"/>
      <c r="EW100" s="34"/>
      <c r="EX100" s="34"/>
      <c r="EY100" s="3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</row>
    <row r="101" spans="2:168" ht="9.9499999999999993" customHeight="1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34"/>
      <c r="EW101" s="34"/>
      <c r="EX101" s="34"/>
      <c r="EY101" s="3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</row>
    <row r="102" spans="2:168" ht="9.9499999999999993" customHeight="1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34"/>
      <c r="EW102" s="34"/>
      <c r="EX102" s="34"/>
      <c r="EY102" s="3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</row>
    <row r="103" spans="2:168" ht="9.9499999999999993" customHeight="1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34"/>
      <c r="EW103" s="34"/>
      <c r="EX103" s="34"/>
      <c r="EY103" s="3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</row>
    <row r="104" spans="2:168" ht="9.9499999999999993" customHeight="1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34"/>
      <c r="EW104" s="34"/>
      <c r="EX104" s="34"/>
      <c r="EY104" s="3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</row>
    <row r="105" spans="2:168" ht="9.9499999999999993" customHeight="1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34"/>
      <c r="EW105" s="34"/>
      <c r="EX105" s="34"/>
      <c r="EY105" s="3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</row>
    <row r="106" spans="2:168" ht="9.9499999999999993" customHeight="1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34"/>
      <c r="EW106" s="34"/>
      <c r="EX106" s="34"/>
      <c r="EY106" s="3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</row>
    <row r="107" spans="2:168" ht="9.9499999999999993" customHeight="1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34"/>
      <c r="EW107" s="34"/>
      <c r="EX107" s="34"/>
      <c r="EY107" s="3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</row>
    <row r="108" spans="2:168" ht="9.9499999999999993" customHeight="1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34"/>
      <c r="EW108" s="34"/>
      <c r="EX108" s="34"/>
      <c r="EY108" s="3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</row>
    <row r="109" spans="2:168" ht="9.9499999999999993" customHeight="1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34"/>
      <c r="EW109" s="34"/>
      <c r="EX109" s="34"/>
      <c r="EY109" s="3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</row>
    <row r="110" spans="2:168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34"/>
      <c r="EW110" s="34"/>
      <c r="EX110" s="34"/>
      <c r="EY110" s="3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</row>
    <row r="111" spans="2:168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34"/>
      <c r="EW111" s="34"/>
      <c r="EX111" s="34"/>
      <c r="EY111" s="3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</row>
    <row r="112" spans="2:168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34"/>
      <c r="EW112" s="34"/>
      <c r="EX112" s="34"/>
      <c r="EY112" s="3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</row>
    <row r="113" spans="2:168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34"/>
      <c r="EW113" s="34"/>
      <c r="EX113" s="34"/>
      <c r="EY113" s="3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</row>
    <row r="114" spans="2:168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34"/>
      <c r="EW114" s="34"/>
      <c r="EX114" s="34"/>
      <c r="EY114" s="3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</row>
    <row r="115" spans="2:168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34"/>
      <c r="EW115" s="34"/>
      <c r="EX115" s="34"/>
      <c r="EY115" s="3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</row>
    <row r="116" spans="2:168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34"/>
      <c r="EW116" s="34"/>
      <c r="EX116" s="34"/>
      <c r="EY116" s="3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</row>
    <row r="117" spans="2:168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34"/>
      <c r="EW117" s="34"/>
      <c r="EX117" s="34"/>
      <c r="EY117" s="3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</row>
    <row r="118" spans="2:168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34"/>
      <c r="EW118" s="34"/>
      <c r="EX118" s="34"/>
      <c r="EY118" s="3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</row>
    <row r="119" spans="2:168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34"/>
      <c r="EW119" s="34"/>
      <c r="EX119" s="34"/>
      <c r="EY119" s="3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</row>
    <row r="120" spans="2:168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34"/>
      <c r="EW120" s="34"/>
      <c r="EX120" s="34"/>
      <c r="EY120" s="3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</row>
    <row r="121" spans="2:168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34"/>
      <c r="EW121" s="34"/>
      <c r="EX121" s="34"/>
      <c r="EY121" s="3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</row>
    <row r="122" spans="2:168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34"/>
      <c r="EW122" s="34"/>
      <c r="EX122" s="34"/>
      <c r="EY122" s="3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</row>
    <row r="123" spans="2:168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34"/>
      <c r="EW123" s="34"/>
      <c r="EX123" s="34"/>
      <c r="EY123" s="3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</row>
    <row r="124" spans="2:168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34"/>
      <c r="EW124" s="34"/>
      <c r="EX124" s="34"/>
      <c r="EY124" s="3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</row>
    <row r="125" spans="2:168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34"/>
      <c r="EW125" s="34"/>
      <c r="EX125" s="34"/>
      <c r="EY125" s="3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</row>
    <row r="126" spans="2:168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34"/>
      <c r="EW126" s="34"/>
      <c r="EX126" s="34"/>
      <c r="EY126" s="3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</row>
    <row r="127" spans="2:168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V127" s="34"/>
      <c r="EW127" s="34"/>
      <c r="EX127" s="34"/>
      <c r="EY127" s="3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</row>
    <row r="128" spans="2:168"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AP128" s="24"/>
      <c r="AQ128" s="24"/>
      <c r="AR128" s="24"/>
      <c r="AS128" s="24"/>
      <c r="AT128" s="24"/>
      <c r="AU128" s="24"/>
      <c r="AV128" s="24"/>
      <c r="BQ128" s="24"/>
      <c r="BR128" s="24"/>
      <c r="BS128" s="24"/>
      <c r="BT128" s="24"/>
      <c r="BU128" s="24"/>
      <c r="BV128" s="24"/>
      <c r="BW128" s="24"/>
      <c r="CR128" s="24"/>
      <c r="CS128" s="24"/>
      <c r="CT128" s="24"/>
      <c r="CU128" s="24"/>
      <c r="CV128" s="24"/>
      <c r="CW128" s="24"/>
      <c r="CX128" s="24"/>
      <c r="DS128" s="24"/>
      <c r="DT128" s="24"/>
      <c r="DU128" s="24"/>
      <c r="DV128" s="24"/>
      <c r="DW128" s="24"/>
      <c r="DX128" s="24"/>
      <c r="DY128" s="24"/>
      <c r="EZ128" s="24"/>
    </row>
    <row r="129" spans="10:156"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AP129" s="24"/>
      <c r="AQ129" s="24"/>
      <c r="AR129" s="24"/>
      <c r="AS129" s="24"/>
      <c r="AT129" s="24"/>
      <c r="AU129" s="24"/>
      <c r="AV129" s="24"/>
      <c r="BQ129" s="24"/>
      <c r="BR129" s="24"/>
      <c r="BS129" s="24"/>
      <c r="BT129" s="24"/>
      <c r="BU129" s="24"/>
      <c r="BV129" s="24"/>
      <c r="BW129" s="24"/>
      <c r="CR129" s="24"/>
      <c r="CS129" s="24"/>
      <c r="CT129" s="24"/>
      <c r="CU129" s="24"/>
      <c r="CV129" s="24"/>
      <c r="CW129" s="24"/>
      <c r="CX129" s="24"/>
      <c r="DS129" s="24"/>
      <c r="DT129" s="24"/>
      <c r="DU129" s="24"/>
      <c r="DV129" s="24"/>
      <c r="DW129" s="24"/>
      <c r="DX129" s="24"/>
      <c r="DY129" s="24"/>
      <c r="EZ129" s="24"/>
    </row>
    <row r="130" spans="10:156">
      <c r="M130" s="24"/>
      <c r="N130" s="24"/>
      <c r="O130" s="24"/>
      <c r="P130" s="24"/>
      <c r="Q130" s="24"/>
      <c r="R130" s="24"/>
      <c r="S130" s="24"/>
      <c r="T130" s="24"/>
      <c r="U130" s="24"/>
      <c r="AP130" s="24"/>
      <c r="AQ130" s="24"/>
      <c r="AR130" s="24"/>
      <c r="AS130" s="24"/>
      <c r="AT130" s="24"/>
      <c r="AU130" s="24"/>
      <c r="AV130" s="24"/>
      <c r="BQ130" s="24"/>
      <c r="BR130" s="24"/>
      <c r="BS130" s="24"/>
      <c r="BT130" s="24"/>
      <c r="BU130" s="24"/>
      <c r="BV130" s="24"/>
      <c r="BW130" s="24"/>
      <c r="CR130" s="24"/>
      <c r="CS130" s="24"/>
      <c r="CT130" s="24"/>
      <c r="CU130" s="24"/>
      <c r="CV130" s="24"/>
      <c r="CW130" s="24"/>
      <c r="CX130" s="24"/>
      <c r="DS130" s="24"/>
      <c r="DT130" s="24"/>
      <c r="DU130" s="24"/>
      <c r="DV130" s="24"/>
      <c r="DW130" s="24"/>
      <c r="DX130" s="24"/>
      <c r="DY130" s="24"/>
      <c r="EZ130" s="24"/>
    </row>
  </sheetData>
  <phoneticPr fontId="6" type="noConversion"/>
  <hyperlinks>
    <hyperlink ref="FA75" r:id="rId1" display="www.nces.ed.gov" xr:uid="{00000000-0004-0000-0100-000000000000}"/>
    <hyperlink ref="DZ75" r:id="rId2" display="www.nces.ed.gov" xr:uid="{00000000-0004-0000-0100-000001000000}"/>
    <hyperlink ref="CY75" r:id="rId3" display="www.nces.ed.gov" xr:uid="{00000000-0004-0000-0100-000002000000}"/>
    <hyperlink ref="BX75" r:id="rId4" display="www.nces.ed.gov" xr:uid="{00000000-0004-0000-0100-000003000000}"/>
    <hyperlink ref="AW75" r:id="rId5" display="www.nces.ed.gov" xr:uid="{00000000-0004-0000-0100-000004000000}"/>
    <hyperlink ref="V75" r:id="rId6" display="www.nces.ed.gov" xr:uid="{00000000-0004-0000-0100-000005000000}"/>
    <hyperlink ref="CA75" r:id="rId7" display="www.nces.ed.gov" xr:uid="{00000000-0004-0000-0100-000006000000}"/>
    <hyperlink ref="FD75" r:id="rId8" display="www.nces.ed.gov" xr:uid="{00000000-0004-0000-0100-000007000000}"/>
    <hyperlink ref="EC75" r:id="rId9" display="www.nces.ed.gov" xr:uid="{00000000-0004-0000-0100-000008000000}"/>
    <hyperlink ref="DB75" r:id="rId10" display="www.nces.ed.gov" xr:uid="{00000000-0004-0000-0100-000009000000}"/>
    <hyperlink ref="AZ75" r:id="rId11" display="www.nces.ed.gov" xr:uid="{00000000-0004-0000-0100-00000A000000}"/>
    <hyperlink ref="Y75" r:id="rId12" display="www.nces.ed.gov" xr:uid="{00000000-0004-0000-0100-00000B000000}"/>
  </hyperlinks>
  <pageMargins left="0.25" right="0.25" top="0.25" bottom="0.25" header="0.5" footer="0.5"/>
  <pageSetup orientation="portrait" verticalDpi="300" r:id="rId13"/>
  <headerFooter alignWithMargins="0">
    <oddFooter>&amp;LSREB Fact Book 1996/1997&amp;CDraft&amp;R&amp;D</oddFooter>
  </headerFooter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workbookViewId="0">
      <selection activeCell="E24" sqref="E24"/>
    </sheetView>
  </sheetViews>
  <sheetFormatPr defaultColWidth="6.140625" defaultRowHeight="11.25"/>
  <cols>
    <col min="1" max="1" width="2" style="110" customWidth="1"/>
    <col min="2" max="2" width="131.140625" style="110" customWidth="1"/>
    <col min="3" max="16384" width="6.140625" style="110"/>
  </cols>
  <sheetData>
    <row r="1" spans="1:14" ht="12.75">
      <c r="A1" s="109" t="s">
        <v>249</v>
      </c>
    </row>
    <row r="3" spans="1:14" ht="12.75" customHeight="1">
      <c r="B3" s="111" t="s">
        <v>250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12.75" customHeight="1">
      <c r="B4" s="113" t="s">
        <v>251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ht="12.75" customHeight="1">
      <c r="B5" s="112" t="s">
        <v>252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ht="12.75" customHeight="1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ht="12.75" customHeight="1">
      <c r="B7" s="111" t="s">
        <v>253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ht="12.75" customHeight="1">
      <c r="B8" s="112" t="s">
        <v>254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1:14" ht="12.75" customHeight="1">
      <c r="B9" s="112" t="s">
        <v>150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ht="12.75" customHeight="1"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14" s="114" customFormat="1" ht="12.75" customHeight="1">
      <c r="B11" s="111" t="s">
        <v>255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</row>
    <row r="12" spans="1:14" ht="12.75" customHeight="1">
      <c r="B12" s="112" t="s">
        <v>256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4" ht="12.75" customHeight="1">
      <c r="B13" s="112" t="s">
        <v>257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4" ht="12.75" customHeight="1">
      <c r="B14" s="112" t="s">
        <v>258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4" ht="12.75" customHeight="1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s="114" customFormat="1" ht="12.75" customHeight="1">
      <c r="B16" s="111" t="s">
        <v>259</v>
      </c>
      <c r="C16" s="111"/>
      <c r="D16" s="111"/>
      <c r="E16" s="111"/>
      <c r="F16" s="111"/>
      <c r="G16" s="111"/>
      <c r="H16" s="115"/>
      <c r="I16" s="111"/>
      <c r="J16" s="111"/>
      <c r="K16" s="111"/>
      <c r="L16" s="111"/>
      <c r="M16" s="111"/>
      <c r="N16" s="111"/>
    </row>
    <row r="17" spans="2:14" ht="12.75" customHeight="1">
      <c r="B17" s="112" t="s">
        <v>260</v>
      </c>
      <c r="C17" s="112"/>
      <c r="D17" s="112"/>
      <c r="E17" s="112"/>
      <c r="F17" s="112"/>
      <c r="G17" s="112"/>
      <c r="H17" s="116"/>
      <c r="I17" s="112"/>
      <c r="J17" s="112"/>
      <c r="K17" s="112"/>
      <c r="L17" s="112"/>
      <c r="M17" s="112"/>
      <c r="N17" s="112"/>
    </row>
    <row r="18" spans="2:14" ht="12.75" customHeight="1">
      <c r="B18" s="112"/>
      <c r="C18" s="112"/>
      <c r="D18" s="112"/>
      <c r="E18" s="112"/>
      <c r="F18" s="112"/>
      <c r="G18" s="112"/>
      <c r="H18" s="116"/>
      <c r="I18" s="112"/>
      <c r="J18" s="112"/>
      <c r="K18" s="112"/>
      <c r="L18" s="112"/>
      <c r="M18" s="112"/>
      <c r="N18" s="112"/>
    </row>
    <row r="19" spans="2:14" s="114" customFormat="1" ht="12.75" customHeight="1">
      <c r="B19" s="111" t="s">
        <v>261</v>
      </c>
      <c r="C19" s="111"/>
      <c r="D19" s="111"/>
      <c r="E19" s="111"/>
      <c r="F19" s="111"/>
      <c r="G19" s="111"/>
      <c r="H19" s="115"/>
      <c r="I19" s="111"/>
      <c r="J19" s="111"/>
      <c r="K19" s="111"/>
      <c r="L19" s="111"/>
      <c r="M19" s="111"/>
      <c r="N19" s="111"/>
    </row>
    <row r="20" spans="2:14" ht="12.75" customHeight="1">
      <c r="B20" s="112" t="s">
        <v>262</v>
      </c>
      <c r="C20" s="112"/>
      <c r="D20" s="112"/>
      <c r="E20" s="112"/>
      <c r="F20" s="112"/>
      <c r="G20" s="112"/>
      <c r="H20" s="116"/>
      <c r="I20" s="112"/>
      <c r="J20" s="112"/>
      <c r="K20" s="112"/>
      <c r="L20" s="112"/>
      <c r="M20" s="112"/>
      <c r="N20" s="112"/>
    </row>
    <row r="21" spans="2:14" ht="12.75" customHeight="1">
      <c r="B21" s="112"/>
      <c r="C21" s="112"/>
      <c r="D21" s="112"/>
      <c r="E21" s="112"/>
      <c r="F21" s="112"/>
      <c r="G21" s="112"/>
      <c r="H21" s="116"/>
      <c r="I21" s="112"/>
      <c r="J21" s="112"/>
      <c r="K21" s="112"/>
      <c r="L21" s="112"/>
      <c r="M21" s="112"/>
      <c r="N21" s="112"/>
    </row>
    <row r="22" spans="2:14" s="114" customFormat="1" ht="12.75" customHeight="1">
      <c r="B22" s="111" t="s">
        <v>263</v>
      </c>
      <c r="C22" s="111"/>
      <c r="D22" s="111"/>
      <c r="E22" s="111"/>
      <c r="F22" s="111"/>
      <c r="G22" s="111"/>
      <c r="H22" s="115"/>
      <c r="I22" s="111"/>
      <c r="J22" s="111"/>
      <c r="K22" s="111"/>
      <c r="L22" s="111"/>
      <c r="M22" s="111"/>
      <c r="N22" s="111"/>
    </row>
    <row r="23" spans="2:14" ht="12.75" customHeight="1">
      <c r="B23" s="112" t="s">
        <v>264</v>
      </c>
    </row>
    <row r="24" spans="2:14" ht="12.75" customHeight="1">
      <c r="B24" s="117"/>
    </row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topLeftCell="A28" zoomScaleNormal="100" workbookViewId="0">
      <selection activeCell="H34" sqref="H34"/>
    </sheetView>
  </sheetViews>
  <sheetFormatPr defaultRowHeight="12.75"/>
  <cols>
    <col min="1" max="1" width="6" style="105" customWidth="1"/>
    <col min="2" max="2" width="19.28515625" style="102" customWidth="1"/>
    <col min="3" max="10" width="9.140625" style="102"/>
    <col min="11" max="11" width="26.5703125" style="102" customWidth="1"/>
    <col min="12" max="12" width="44.85546875" style="102" customWidth="1"/>
    <col min="13" max="16384" width="9.140625" style="102"/>
  </cols>
  <sheetData>
    <row r="1" spans="1:2">
      <c r="A1" s="101" t="s">
        <v>152</v>
      </c>
      <c r="B1" s="102" t="s">
        <v>153</v>
      </c>
    </row>
    <row r="2" spans="1:2">
      <c r="A2" s="101" t="s">
        <v>154</v>
      </c>
      <c r="B2" s="102" t="s">
        <v>155</v>
      </c>
    </row>
    <row r="3" spans="1:2">
      <c r="A3" s="101" t="s">
        <v>156</v>
      </c>
      <c r="B3" s="102" t="s">
        <v>157</v>
      </c>
    </row>
    <row r="4" spans="1:2">
      <c r="A4" s="101" t="s">
        <v>158</v>
      </c>
      <c r="B4" s="102" t="s">
        <v>159</v>
      </c>
    </row>
    <row r="5" spans="1:2">
      <c r="A5" s="101" t="s">
        <v>160</v>
      </c>
      <c r="B5" s="102" t="s">
        <v>161</v>
      </c>
    </row>
    <row r="6" spans="1:2">
      <c r="A6" s="101" t="s">
        <v>162</v>
      </c>
      <c r="B6" s="102" t="s">
        <v>163</v>
      </c>
    </row>
    <row r="7" spans="1:2">
      <c r="A7" s="101" t="s">
        <v>164</v>
      </c>
      <c r="B7" s="102" t="s">
        <v>165</v>
      </c>
    </row>
    <row r="8" spans="1:2">
      <c r="A8" s="101" t="s">
        <v>166</v>
      </c>
      <c r="B8" s="102" t="s">
        <v>167</v>
      </c>
    </row>
    <row r="9" spans="1:2">
      <c r="A9" s="101" t="s">
        <v>168</v>
      </c>
      <c r="B9" s="102" t="s">
        <v>169</v>
      </c>
    </row>
    <row r="10" spans="1:2">
      <c r="A10" s="101" t="s">
        <v>170</v>
      </c>
      <c r="B10" s="102" t="s">
        <v>171</v>
      </c>
    </row>
    <row r="11" spans="1:2">
      <c r="A11" s="101" t="s">
        <v>172</v>
      </c>
      <c r="B11" s="102" t="s">
        <v>173</v>
      </c>
    </row>
    <row r="12" spans="1:2">
      <c r="A12" s="101" t="s">
        <v>174</v>
      </c>
      <c r="B12" s="102" t="s">
        <v>175</v>
      </c>
    </row>
    <row r="13" spans="1:2">
      <c r="A13" s="101" t="s">
        <v>176</v>
      </c>
      <c r="B13" s="102" t="s">
        <v>177</v>
      </c>
    </row>
    <row r="14" spans="1:2">
      <c r="A14" s="101" t="s">
        <v>178</v>
      </c>
      <c r="B14" s="102" t="s">
        <v>179</v>
      </c>
    </row>
    <row r="15" spans="1:2">
      <c r="A15" s="101" t="s">
        <v>180</v>
      </c>
      <c r="B15" s="102" t="s">
        <v>181</v>
      </c>
    </row>
    <row r="16" spans="1:2">
      <c r="A16" s="101" t="s">
        <v>182</v>
      </c>
      <c r="B16" s="102" t="s">
        <v>183</v>
      </c>
    </row>
    <row r="17" spans="1:2">
      <c r="A17" s="101" t="s">
        <v>184</v>
      </c>
      <c r="B17" s="102" t="s">
        <v>185</v>
      </c>
    </row>
    <row r="18" spans="1:2">
      <c r="A18" s="101" t="s">
        <v>186</v>
      </c>
      <c r="B18" s="102" t="s">
        <v>187</v>
      </c>
    </row>
    <row r="19" spans="1:2">
      <c r="A19" s="101" t="s">
        <v>188</v>
      </c>
      <c r="B19" s="102" t="s">
        <v>189</v>
      </c>
    </row>
    <row r="20" spans="1:2">
      <c r="A20" s="101" t="s">
        <v>190</v>
      </c>
      <c r="B20" s="102" t="s">
        <v>191</v>
      </c>
    </row>
    <row r="21" spans="1:2">
      <c r="A21" s="101" t="s">
        <v>192</v>
      </c>
      <c r="B21" s="102" t="s">
        <v>193</v>
      </c>
    </row>
    <row r="22" spans="1:2">
      <c r="A22" s="101" t="s">
        <v>194</v>
      </c>
      <c r="B22" s="102" t="s">
        <v>195</v>
      </c>
    </row>
    <row r="23" spans="1:2">
      <c r="A23" s="101" t="s">
        <v>196</v>
      </c>
      <c r="B23" s="102" t="s">
        <v>197</v>
      </c>
    </row>
    <row r="24" spans="1:2">
      <c r="A24" s="101" t="s">
        <v>198</v>
      </c>
      <c r="B24" s="102" t="s">
        <v>199</v>
      </c>
    </row>
    <row r="25" spans="1:2">
      <c r="A25" s="103" t="s">
        <v>200</v>
      </c>
      <c r="B25" s="102" t="s">
        <v>201</v>
      </c>
    </row>
    <row r="26" spans="1:2">
      <c r="A26" s="103" t="s">
        <v>202</v>
      </c>
      <c r="B26" s="102" t="s">
        <v>203</v>
      </c>
    </row>
    <row r="27" spans="1:2">
      <c r="A27" s="103" t="s">
        <v>204</v>
      </c>
      <c r="B27" s="102" t="s">
        <v>205</v>
      </c>
    </row>
    <row r="28" spans="1:2">
      <c r="A28" s="103" t="s">
        <v>206</v>
      </c>
      <c r="B28" s="102" t="s">
        <v>207</v>
      </c>
    </row>
    <row r="29" spans="1:2">
      <c r="A29" s="103" t="s">
        <v>208</v>
      </c>
      <c r="B29" s="102" t="s">
        <v>209</v>
      </c>
    </row>
    <row r="30" spans="1:2">
      <c r="A30" s="103" t="s">
        <v>210</v>
      </c>
      <c r="B30" s="102" t="s">
        <v>211</v>
      </c>
    </row>
    <row r="31" spans="1:2">
      <c r="A31" s="101" t="s">
        <v>212</v>
      </c>
      <c r="B31" s="102" t="s">
        <v>213</v>
      </c>
    </row>
    <row r="32" spans="1:2">
      <c r="A32" s="101" t="s">
        <v>214</v>
      </c>
      <c r="B32" s="102" t="s">
        <v>215</v>
      </c>
    </row>
    <row r="33" spans="1:2">
      <c r="A33" s="101" t="s">
        <v>216</v>
      </c>
      <c r="B33" s="102" t="s">
        <v>217</v>
      </c>
    </row>
    <row r="34" spans="1:2">
      <c r="A34" s="101" t="s">
        <v>218</v>
      </c>
      <c r="B34" s="102" t="s">
        <v>219</v>
      </c>
    </row>
    <row r="35" spans="1:2">
      <c r="A35" s="101" t="s">
        <v>220</v>
      </c>
      <c r="B35" s="102" t="s">
        <v>221</v>
      </c>
    </row>
    <row r="36" spans="1:2">
      <c r="A36" s="101" t="s">
        <v>222</v>
      </c>
      <c r="B36" s="102" t="s">
        <v>223</v>
      </c>
    </row>
    <row r="37" spans="1:2">
      <c r="A37" s="101" t="s">
        <v>224</v>
      </c>
      <c r="B37" s="102" t="s">
        <v>225</v>
      </c>
    </row>
    <row r="38" spans="1:2">
      <c r="A38" s="101" t="s">
        <v>226</v>
      </c>
      <c r="B38" s="102" t="s">
        <v>227</v>
      </c>
    </row>
    <row r="39" spans="1:2">
      <c r="A39" s="101" t="s">
        <v>228</v>
      </c>
      <c r="B39" s="102" t="s">
        <v>229</v>
      </c>
    </row>
    <row r="40" spans="1:2">
      <c r="A40" s="101" t="s">
        <v>230</v>
      </c>
      <c r="B40" s="102" t="s">
        <v>231</v>
      </c>
    </row>
    <row r="41" spans="1:2">
      <c r="A41" s="101" t="s">
        <v>232</v>
      </c>
      <c r="B41" s="102" t="s">
        <v>233</v>
      </c>
    </row>
    <row r="42" spans="1:2">
      <c r="A42" s="101" t="s">
        <v>234</v>
      </c>
      <c r="B42" s="102" t="s">
        <v>235</v>
      </c>
    </row>
    <row r="43" spans="1:2">
      <c r="A43" s="101" t="s">
        <v>236</v>
      </c>
      <c r="B43" s="102" t="s">
        <v>237</v>
      </c>
    </row>
    <row r="44" spans="1:2">
      <c r="A44" s="101" t="s">
        <v>238</v>
      </c>
      <c r="B44" s="102" t="s">
        <v>239</v>
      </c>
    </row>
    <row r="45" spans="1:2">
      <c r="A45" s="101" t="s">
        <v>240</v>
      </c>
      <c r="B45" s="102" t="s">
        <v>241</v>
      </c>
    </row>
    <row r="46" spans="1:2">
      <c r="A46" s="103" t="s">
        <v>242</v>
      </c>
      <c r="B46" s="102" t="s">
        <v>243</v>
      </c>
    </row>
    <row r="47" spans="1:2">
      <c r="A47" s="101" t="s">
        <v>244</v>
      </c>
      <c r="B47" s="102" t="s">
        <v>245</v>
      </c>
    </row>
    <row r="48" spans="1:2">
      <c r="A48" s="103" t="s">
        <v>246</v>
      </c>
      <c r="B48" s="102" t="s">
        <v>247</v>
      </c>
    </row>
    <row r="50" spans="1:10">
      <c r="A50" s="104" t="s">
        <v>248</v>
      </c>
    </row>
    <row r="51" spans="1:10" ht="12.75" customHeight="1">
      <c r="B51" s="106" t="s">
        <v>117</v>
      </c>
      <c r="C51" s="107" t="s">
        <v>118</v>
      </c>
      <c r="E51" s="108"/>
      <c r="F51" s="108"/>
      <c r="G51" s="108"/>
      <c r="H51" s="108"/>
      <c r="I51" s="108"/>
      <c r="J51" s="108"/>
    </row>
    <row r="52" spans="1:10" ht="12.75" customHeight="1">
      <c r="B52" s="107" t="s">
        <v>119</v>
      </c>
      <c r="C52" s="107" t="s">
        <v>120</v>
      </c>
      <c r="E52" s="108"/>
      <c r="F52" s="108"/>
      <c r="G52" s="108"/>
      <c r="H52" s="108"/>
      <c r="I52" s="108"/>
      <c r="J52" s="108"/>
    </row>
    <row r="53" spans="1:10" ht="12.75" customHeight="1">
      <c r="B53" s="107" t="s">
        <v>121</v>
      </c>
      <c r="C53" s="107" t="s">
        <v>122</v>
      </c>
    </row>
    <row r="54" spans="1:10" ht="12.75" customHeight="1">
      <c r="B54" s="107" t="s">
        <v>123</v>
      </c>
      <c r="C54" s="107" t="s">
        <v>124</v>
      </c>
      <c r="E54" s="108"/>
      <c r="F54" s="108"/>
      <c r="G54" s="108"/>
      <c r="H54" s="108"/>
      <c r="I54" s="108"/>
      <c r="J54" s="108"/>
    </row>
    <row r="55" spans="1:10" ht="12.75" customHeight="1">
      <c r="B55" s="107" t="s">
        <v>125</v>
      </c>
      <c r="C55" s="107"/>
    </row>
    <row r="56" spans="1:10" ht="12.75" customHeight="1">
      <c r="B56" s="107" t="s">
        <v>126</v>
      </c>
      <c r="C56" s="107"/>
    </row>
    <row r="57" spans="1:10" ht="12.75" customHeight="1">
      <c r="B57" s="107" t="s">
        <v>127</v>
      </c>
      <c r="C57" s="107" t="s">
        <v>128</v>
      </c>
      <c r="E57" s="108"/>
      <c r="F57" s="108"/>
      <c r="G57" s="108"/>
      <c r="H57" s="108"/>
      <c r="I57" s="108"/>
      <c r="J57" s="108"/>
    </row>
    <row r="58" spans="1:10" ht="12.75" customHeight="1">
      <c r="C58" s="107"/>
    </row>
    <row r="59" spans="1:10" ht="12.75" customHeight="1">
      <c r="A59" s="107" t="s">
        <v>129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54</vt:lpstr>
      <vt:lpstr>DATA</vt:lpstr>
      <vt:lpstr>Selected Fields</vt:lpstr>
      <vt:lpstr>CIP 2000-NCES Groupings</vt:lpstr>
      <vt:lpstr>DATA</vt:lpstr>
      <vt:lpstr>NOTE</vt:lpstr>
      <vt:lpstr>'TABLE 54'!Print_Area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2013-04-19T17:29:59Z</cp:lastPrinted>
  <dcterms:created xsi:type="dcterms:W3CDTF">1999-04-19T14:50:58Z</dcterms:created>
  <dcterms:modified xsi:type="dcterms:W3CDTF">2017-11-03T20:45:56Z</dcterms:modified>
</cp:coreProperties>
</file>