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/>
  <mc:AlternateContent xmlns:mc="http://schemas.openxmlformats.org/markup-compatibility/2006">
    <mc:Choice Requires="x15">
      <x15ac:absPath xmlns:x15ac="http://schemas.microsoft.com/office/spreadsheetml/2010/11/ac" url="I:\FactBooks\5_FacultyAdms\"/>
    </mc:Choice>
  </mc:AlternateContent>
  <bookViews>
    <workbookView xWindow="-15" yWindow="-15" windowWidth="9600" windowHeight="8595" activeTab="1" xr2:uid="{00000000-000D-0000-FFFF-FFFF00000000}"/>
  </bookViews>
  <sheets>
    <sheet name="TABLE 83 (84)" sheetId="9" r:id="rId1"/>
    <sheet name="TABLE 85 (86)" sheetId="10" r:id="rId2"/>
    <sheet name="Salary DATA" sheetId="1" r:id="rId3"/>
    <sheet name="All Ranks Constant $" sheetId="6" r:id="rId4"/>
  </sheets>
  <definedNames>
    <definedName name="_Key1" hidden="1">'Salary DATA'!$A$12</definedName>
    <definedName name="_Order1" hidden="1">255</definedName>
    <definedName name="A">'Salary DATA'!$U$5</definedName>
    <definedName name="DATA">'Salary DATA'!$A$1</definedName>
    <definedName name="NOTE" localSheetId="0">#REF!</definedName>
    <definedName name="NOTE" localSheetId="1">#REF!</definedName>
    <definedName name="NOTE">'TABLE 85 (86)'!$P$38:$IK$8167</definedName>
    <definedName name="_xlnm.Print_Area" localSheetId="2">'Salary DATA'!$A$1:$EQ$27</definedName>
    <definedName name="_xlnm.Print_Area" localSheetId="0">'TABLE 83 (84)'!$A$1:$I$73</definedName>
    <definedName name="_xlnm.Print_Area" localSheetId="1">'TABLE 85 (86)'!$A$1:$L$72</definedName>
    <definedName name="_xlnm.Print_Titles" localSheetId="2">'Salary DATA'!$A:$A</definedName>
    <definedName name="TABLE" localSheetId="1">'TABLE 85 (86)'!$A$1:$L$76</definedName>
    <definedName name="TABLE">#REF!</definedName>
  </definedNames>
  <calcPr calcId="171027"/>
</workbook>
</file>

<file path=xl/calcChain.xml><?xml version="1.0" encoding="utf-8"?>
<calcChain xmlns="http://schemas.openxmlformats.org/spreadsheetml/2006/main">
  <c r="F4" i="6" l="1"/>
  <c r="B57" i="6"/>
  <c r="J62" i="6" l="1"/>
  <c r="K62" i="6"/>
  <c r="F49" i="6"/>
  <c r="AM11" i="1" l="1"/>
  <c r="AN11" i="1"/>
  <c r="C19" i="9" l="1"/>
  <c r="C15" i="9"/>
  <c r="C11" i="9"/>
  <c r="E9" i="9"/>
  <c r="E67" i="9"/>
  <c r="E66" i="9"/>
  <c r="E65" i="9"/>
  <c r="E64" i="9"/>
  <c r="E63" i="9"/>
  <c r="E62" i="9"/>
  <c r="E61" i="9"/>
  <c r="E60" i="9"/>
  <c r="E59" i="9"/>
  <c r="E58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8" i="9"/>
  <c r="I6" i="6"/>
  <c r="I7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40" i="6"/>
  <c r="I41" i="6"/>
  <c r="I42" i="6"/>
  <c r="I43" i="6"/>
  <c r="I44" i="6"/>
  <c r="I45" i="6"/>
  <c r="I46" i="6"/>
  <c r="I47" i="6"/>
  <c r="I48" i="6"/>
  <c r="I49" i="6"/>
  <c r="I50" i="6"/>
  <c r="I51" i="6"/>
  <c r="I53" i="6"/>
  <c r="I54" i="6"/>
  <c r="I55" i="6"/>
  <c r="I56" i="6"/>
  <c r="I57" i="6"/>
  <c r="I58" i="6"/>
  <c r="I59" i="6"/>
  <c r="I60" i="6"/>
  <c r="I61" i="6"/>
  <c r="I62" i="6"/>
  <c r="I5" i="6"/>
  <c r="I4" i="6"/>
  <c r="I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26" i="6"/>
  <c r="G26" i="6"/>
  <c r="F26" i="6"/>
  <c r="E26" i="6"/>
  <c r="D26" i="6"/>
  <c r="C26" i="6"/>
  <c r="B26" i="6"/>
  <c r="H24" i="6"/>
  <c r="G24" i="6"/>
  <c r="F24" i="6"/>
  <c r="E24" i="6"/>
  <c r="D24" i="6"/>
  <c r="C24" i="6"/>
  <c r="B24" i="6"/>
  <c r="H23" i="6"/>
  <c r="G23" i="6"/>
  <c r="F23" i="6"/>
  <c r="E23" i="6"/>
  <c r="D23" i="6"/>
  <c r="C23" i="6"/>
  <c r="B23" i="6"/>
  <c r="H22" i="6"/>
  <c r="G22" i="6"/>
  <c r="F22" i="6"/>
  <c r="E22" i="6"/>
  <c r="D22" i="6"/>
  <c r="C22" i="6"/>
  <c r="B22" i="6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G18" i="6"/>
  <c r="F18" i="6"/>
  <c r="E18" i="6"/>
  <c r="D18" i="6"/>
  <c r="C18" i="6"/>
  <c r="B18" i="6"/>
  <c r="H17" i="6"/>
  <c r="G17" i="6"/>
  <c r="F17" i="6"/>
  <c r="E17" i="6"/>
  <c r="D17" i="6"/>
  <c r="C17" i="6"/>
  <c r="B17" i="6"/>
  <c r="H16" i="6"/>
  <c r="G16" i="6"/>
  <c r="F16" i="6"/>
  <c r="E16" i="6"/>
  <c r="D16" i="6"/>
  <c r="C16" i="6"/>
  <c r="B16" i="6"/>
  <c r="H15" i="6"/>
  <c r="G15" i="6"/>
  <c r="F15" i="6"/>
  <c r="E15" i="6"/>
  <c r="D15" i="6"/>
  <c r="C15" i="6"/>
  <c r="B15" i="6"/>
  <c r="H14" i="6"/>
  <c r="G14" i="6"/>
  <c r="F14" i="6"/>
  <c r="E14" i="6"/>
  <c r="D14" i="6"/>
  <c r="C14" i="6"/>
  <c r="B14" i="6"/>
  <c r="H13" i="6"/>
  <c r="G13" i="6"/>
  <c r="F13" i="6"/>
  <c r="E13" i="6"/>
  <c r="D13" i="6"/>
  <c r="C13" i="6"/>
  <c r="B13" i="6"/>
  <c r="H12" i="6"/>
  <c r="G12" i="6"/>
  <c r="F12" i="6"/>
  <c r="E12" i="6"/>
  <c r="D12" i="6"/>
  <c r="C12" i="6"/>
  <c r="B12" i="6"/>
  <c r="H11" i="6"/>
  <c r="G11" i="6"/>
  <c r="F11" i="6"/>
  <c r="E11" i="6"/>
  <c r="D11" i="6"/>
  <c r="C11" i="6"/>
  <c r="B11" i="6"/>
  <c r="H10" i="6"/>
  <c r="G10" i="6"/>
  <c r="F10" i="6"/>
  <c r="E10" i="6"/>
  <c r="D10" i="6"/>
  <c r="C10" i="6"/>
  <c r="B10" i="6"/>
  <c r="H9" i="6"/>
  <c r="G9" i="6"/>
  <c r="F9" i="6"/>
  <c r="E9" i="6"/>
  <c r="D9" i="6"/>
  <c r="C9" i="6"/>
  <c r="B9" i="6"/>
  <c r="H7" i="6"/>
  <c r="G7" i="6"/>
  <c r="F7" i="6"/>
  <c r="E7" i="6"/>
  <c r="D7" i="6"/>
  <c r="C7" i="6"/>
  <c r="B7" i="6"/>
  <c r="H6" i="6"/>
  <c r="G6" i="6"/>
  <c r="F6" i="6"/>
  <c r="E6" i="6"/>
  <c r="D6" i="6"/>
  <c r="C6" i="6"/>
  <c r="B6" i="6"/>
  <c r="H5" i="6"/>
  <c r="G5" i="6"/>
  <c r="F5" i="6"/>
  <c r="E5" i="6"/>
  <c r="D5" i="6"/>
  <c r="C5" i="6"/>
  <c r="B5" i="6"/>
  <c r="H4" i="6"/>
  <c r="G4" i="6"/>
  <c r="E4" i="6"/>
  <c r="D4" i="6"/>
  <c r="C4" i="6"/>
  <c r="B4" i="6"/>
  <c r="H3" i="6"/>
  <c r="G3" i="6"/>
  <c r="F3" i="6"/>
  <c r="E3" i="6"/>
  <c r="D3" i="6"/>
  <c r="C3" i="6"/>
  <c r="B3" i="6"/>
  <c r="J61" i="6"/>
  <c r="J60" i="6"/>
  <c r="J59" i="6"/>
  <c r="J58" i="6"/>
  <c r="J57" i="6"/>
  <c r="J56" i="6"/>
  <c r="J55" i="6"/>
  <c r="J54" i="6"/>
  <c r="J53" i="6"/>
  <c r="J51" i="6"/>
  <c r="J50" i="6"/>
  <c r="J49" i="6"/>
  <c r="J48" i="6"/>
  <c r="J47" i="6"/>
  <c r="J46" i="6"/>
  <c r="J45" i="6"/>
  <c r="J44" i="6"/>
  <c r="J43" i="6"/>
  <c r="J42" i="6"/>
  <c r="J41" i="6"/>
  <c r="J40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7" i="6"/>
  <c r="J6" i="6"/>
  <c r="J5" i="6"/>
  <c r="J4" i="6"/>
  <c r="J3" i="6"/>
  <c r="K61" i="6"/>
  <c r="K60" i="6"/>
  <c r="K59" i="6"/>
  <c r="K58" i="6"/>
  <c r="K57" i="6"/>
  <c r="K56" i="6"/>
  <c r="K55" i="6"/>
  <c r="K54" i="6"/>
  <c r="K53" i="6"/>
  <c r="K51" i="6"/>
  <c r="K50" i="6"/>
  <c r="K49" i="6"/>
  <c r="K48" i="6"/>
  <c r="K47" i="6"/>
  <c r="K46" i="6"/>
  <c r="K45" i="6"/>
  <c r="K44" i="6"/>
  <c r="K43" i="6"/>
  <c r="K42" i="6"/>
  <c r="K41" i="6"/>
  <c r="K40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7" i="6"/>
  <c r="K6" i="6"/>
  <c r="K5" i="6"/>
  <c r="K4" i="6"/>
  <c r="K3" i="6"/>
  <c r="H67" i="10" l="1"/>
  <c r="H66" i="10"/>
  <c r="H65" i="10"/>
  <c r="H64" i="10"/>
  <c r="H63" i="10"/>
  <c r="H62" i="10"/>
  <c r="H61" i="10"/>
  <c r="H60" i="10"/>
  <c r="H59" i="10"/>
  <c r="H58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9" i="10"/>
  <c r="H8" i="10"/>
  <c r="I67" i="10"/>
  <c r="I66" i="10"/>
  <c r="I65" i="10"/>
  <c r="I64" i="10"/>
  <c r="I63" i="10"/>
  <c r="I62" i="10"/>
  <c r="I61" i="10"/>
  <c r="I60" i="10"/>
  <c r="I59" i="10"/>
  <c r="I58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9" i="10"/>
  <c r="I8" i="10"/>
  <c r="J67" i="10"/>
  <c r="J66" i="10"/>
  <c r="J65" i="10"/>
  <c r="J64" i="10"/>
  <c r="J63" i="10"/>
  <c r="J62" i="10"/>
  <c r="J61" i="10"/>
  <c r="J60" i="10"/>
  <c r="J59" i="10"/>
  <c r="J58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9" i="10"/>
  <c r="J8" i="10"/>
  <c r="K67" i="10"/>
  <c r="K66" i="10"/>
  <c r="K65" i="10"/>
  <c r="K64" i="10"/>
  <c r="K63" i="10"/>
  <c r="K62" i="10"/>
  <c r="K61" i="10"/>
  <c r="K60" i="10"/>
  <c r="K59" i="10"/>
  <c r="K58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9" i="10"/>
  <c r="K8" i="10"/>
  <c r="L66" i="10"/>
  <c r="L65" i="10"/>
  <c r="L64" i="10"/>
  <c r="L63" i="10"/>
  <c r="L62" i="10"/>
  <c r="L61" i="10"/>
  <c r="L60" i="10"/>
  <c r="L59" i="10"/>
  <c r="L58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9" i="10"/>
  <c r="L8" i="10"/>
  <c r="G67" i="10"/>
  <c r="G66" i="10"/>
  <c r="G65" i="10"/>
  <c r="G64" i="10"/>
  <c r="G63" i="10"/>
  <c r="G62" i="10"/>
  <c r="G61" i="10"/>
  <c r="G60" i="10"/>
  <c r="G59" i="10"/>
  <c r="G58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9" i="10"/>
  <c r="G8" i="10"/>
  <c r="F67" i="10"/>
  <c r="F66" i="10"/>
  <c r="F65" i="10"/>
  <c r="F64" i="10"/>
  <c r="F63" i="10"/>
  <c r="F62" i="10"/>
  <c r="F61" i="10"/>
  <c r="F60" i="10"/>
  <c r="F59" i="10"/>
  <c r="F58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9" i="10"/>
  <c r="F8" i="10"/>
  <c r="E67" i="10"/>
  <c r="E66" i="10"/>
  <c r="E65" i="10"/>
  <c r="E64" i="10"/>
  <c r="E63" i="10"/>
  <c r="E62" i="10"/>
  <c r="E61" i="10"/>
  <c r="E60" i="10"/>
  <c r="E59" i="10"/>
  <c r="E58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9" i="10"/>
  <c r="E8" i="10"/>
  <c r="D67" i="10"/>
  <c r="D66" i="10"/>
  <c r="D65" i="10"/>
  <c r="D64" i="10"/>
  <c r="D63" i="10"/>
  <c r="D62" i="10"/>
  <c r="D61" i="10"/>
  <c r="D60" i="10"/>
  <c r="D59" i="10"/>
  <c r="D58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9" i="10"/>
  <c r="D8" i="10"/>
  <c r="C67" i="10"/>
  <c r="C66" i="10"/>
  <c r="C65" i="10"/>
  <c r="C64" i="10"/>
  <c r="C63" i="10"/>
  <c r="C62" i="10"/>
  <c r="C61" i="10"/>
  <c r="C60" i="10"/>
  <c r="C59" i="10"/>
  <c r="C58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9" i="10"/>
  <c r="C8" i="10"/>
  <c r="EY11" i="1"/>
  <c r="EZ11" i="1"/>
  <c r="DV11" i="1"/>
  <c r="DW11" i="1"/>
  <c r="CT11" i="1"/>
  <c r="CS11" i="1"/>
  <c r="BQ11" i="1"/>
  <c r="BP11" i="1"/>
  <c r="H66" i="9"/>
  <c r="H65" i="9"/>
  <c r="H64" i="9"/>
  <c r="H63" i="9"/>
  <c r="H62" i="9"/>
  <c r="H61" i="9"/>
  <c r="H60" i="9"/>
  <c r="H59" i="9"/>
  <c r="H58" i="9"/>
  <c r="H55" i="9"/>
  <c r="H54" i="9"/>
  <c r="H53" i="9"/>
  <c r="H52" i="9"/>
  <c r="H51" i="9"/>
  <c r="H50" i="9"/>
  <c r="H49" i="9"/>
  <c r="H48" i="9"/>
  <c r="H47" i="9"/>
  <c r="H46" i="9"/>
  <c r="H45" i="9"/>
  <c r="H44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I66" i="9"/>
  <c r="I65" i="9"/>
  <c r="I64" i="9"/>
  <c r="I63" i="9"/>
  <c r="I62" i="9"/>
  <c r="I61" i="9"/>
  <c r="I60" i="9"/>
  <c r="I59" i="9"/>
  <c r="I58" i="9"/>
  <c r="I55" i="9"/>
  <c r="I54" i="9"/>
  <c r="I53" i="9"/>
  <c r="I52" i="9"/>
  <c r="I51" i="9"/>
  <c r="I50" i="9"/>
  <c r="I49" i="9"/>
  <c r="I48" i="9"/>
  <c r="I47" i="9"/>
  <c r="I46" i="9"/>
  <c r="I45" i="9"/>
  <c r="I44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G67" i="9"/>
  <c r="G66" i="9"/>
  <c r="G65" i="9"/>
  <c r="G64" i="9"/>
  <c r="G63" i="9"/>
  <c r="G62" i="9"/>
  <c r="G61" i="9"/>
  <c r="G60" i="9"/>
  <c r="G59" i="9"/>
  <c r="G58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9" i="9"/>
  <c r="F67" i="9"/>
  <c r="F66" i="9"/>
  <c r="F65" i="9"/>
  <c r="F64" i="9"/>
  <c r="F63" i="9"/>
  <c r="F62" i="9"/>
  <c r="F61" i="9"/>
  <c r="F60" i="9"/>
  <c r="F59" i="9"/>
  <c r="F58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9" i="9"/>
  <c r="J66" i="6"/>
  <c r="K66" i="6"/>
  <c r="AL11" i="1"/>
  <c r="D67" i="9" l="1"/>
  <c r="D66" i="9"/>
  <c r="D65" i="9"/>
  <c r="D64" i="9"/>
  <c r="D63" i="9"/>
  <c r="D62" i="9"/>
  <c r="D61" i="9"/>
  <c r="D60" i="9"/>
  <c r="D59" i="9"/>
  <c r="D58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9" i="9"/>
  <c r="D8" i="9"/>
  <c r="C67" i="9"/>
  <c r="C66" i="9"/>
  <c r="C65" i="9"/>
  <c r="C64" i="9"/>
  <c r="C63" i="9"/>
  <c r="C62" i="9"/>
  <c r="C61" i="9"/>
  <c r="C60" i="9"/>
  <c r="C59" i="9"/>
  <c r="C58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7" i="9"/>
  <c r="C26" i="9"/>
  <c r="C25" i="9"/>
  <c r="C24" i="9"/>
  <c r="C23" i="9"/>
  <c r="C22" i="9"/>
  <c r="C21" i="9"/>
  <c r="C20" i="9"/>
  <c r="C18" i="9"/>
  <c r="C17" i="9"/>
  <c r="C16" i="9"/>
  <c r="C14" i="9"/>
  <c r="C13" i="9"/>
  <c r="C12" i="9"/>
  <c r="C9" i="9"/>
  <c r="C8" i="9"/>
  <c r="I66" i="6" l="1"/>
  <c r="EW11" i="1" l="1"/>
  <c r="EX11" i="1"/>
  <c r="DU11" i="1"/>
  <c r="CR11" i="1"/>
  <c r="AK11" i="1"/>
  <c r="BN11" i="1" l="1"/>
  <c r="BO11" i="1"/>
  <c r="H66" i="6" l="1"/>
  <c r="G66" i="6"/>
  <c r="DT11" i="1" l="1"/>
  <c r="CQ11" i="1" l="1"/>
  <c r="L67" i="10" l="1"/>
  <c r="BM11" i="1"/>
  <c r="EV11" i="1"/>
  <c r="DS11" i="1"/>
  <c r="CP11" i="1"/>
  <c r="AJ11" i="1"/>
  <c r="AI11" i="1" l="1"/>
  <c r="BL11" i="1"/>
  <c r="CO11" i="1"/>
  <c r="DR11" i="1"/>
  <c r="EU11" i="1"/>
  <c r="D43" i="10" l="1"/>
  <c r="E28" i="10" l="1"/>
  <c r="F10" i="10"/>
  <c r="G10" i="10"/>
  <c r="G57" i="10"/>
  <c r="G43" i="10"/>
  <c r="G28" i="10"/>
  <c r="F43" i="10"/>
  <c r="F57" i="10"/>
  <c r="E57" i="10"/>
  <c r="E10" i="10"/>
  <c r="D10" i="10"/>
  <c r="D57" i="10"/>
  <c r="D28" i="10"/>
  <c r="C43" i="10"/>
  <c r="F28" i="10"/>
  <c r="E43" i="10"/>
  <c r="ET11" i="1"/>
  <c r="DQ11" i="1"/>
  <c r="CN11" i="1"/>
  <c r="AH11" i="1"/>
  <c r="C28" i="10" l="1"/>
  <c r="C57" i="10"/>
  <c r="C10" i="10"/>
  <c r="BK11" i="1" l="1"/>
  <c r="ES11" i="1" l="1"/>
  <c r="DP11" i="1"/>
  <c r="CM11" i="1"/>
  <c r="BJ11" i="1"/>
  <c r="AG11" i="1"/>
  <c r="ER11" i="1"/>
  <c r="DO11" i="1"/>
  <c r="BI11" i="1"/>
  <c r="CL11" i="1"/>
  <c r="AF11" i="1"/>
  <c r="DN11" i="1"/>
  <c r="EQ11" i="1"/>
  <c r="CK11" i="1"/>
  <c r="BH11" i="1"/>
  <c r="AE11" i="1"/>
  <c r="AD11" i="1"/>
  <c r="BG11" i="1"/>
  <c r="CJ11" i="1"/>
  <c r="DM11" i="1"/>
  <c r="EP11" i="1"/>
  <c r="EO11" i="1"/>
  <c r="DL11" i="1"/>
  <c r="CI11" i="1"/>
  <c r="BF11" i="1"/>
  <c r="AC11" i="1"/>
  <c r="C11" i="1"/>
  <c r="D11" i="1"/>
  <c r="H11" i="1"/>
  <c r="U11" i="1"/>
  <c r="V11" i="1"/>
  <c r="W11" i="1"/>
  <c r="X11" i="1"/>
  <c r="Y11" i="1"/>
  <c r="Z11" i="1"/>
  <c r="AA11" i="1"/>
  <c r="AB11" i="1"/>
  <c r="AO11" i="1"/>
  <c r="AT11" i="1"/>
  <c r="AX11" i="1"/>
  <c r="AY11" i="1"/>
  <c r="AZ11" i="1"/>
  <c r="BA11" i="1"/>
  <c r="BB11" i="1"/>
  <c r="BC11" i="1"/>
  <c r="BD11" i="1"/>
  <c r="BE11" i="1"/>
  <c r="BR11" i="1"/>
  <c r="BW11" i="1"/>
  <c r="CA11" i="1"/>
  <c r="CB11" i="1"/>
  <c r="CC11" i="1"/>
  <c r="CD11" i="1"/>
  <c r="CE11" i="1"/>
  <c r="CF11" i="1"/>
  <c r="CG11" i="1"/>
  <c r="CH11" i="1"/>
  <c r="CU11" i="1"/>
  <c r="CZ11" i="1"/>
  <c r="DD11" i="1"/>
  <c r="DE11" i="1"/>
  <c r="DF11" i="1"/>
  <c r="DG11" i="1"/>
  <c r="DH11" i="1"/>
  <c r="DI11" i="1"/>
  <c r="DJ11" i="1"/>
  <c r="DK11" i="1"/>
  <c r="DX11" i="1"/>
  <c r="EC11" i="1"/>
  <c r="EG11" i="1"/>
  <c r="EH11" i="1"/>
  <c r="EI11" i="1"/>
  <c r="EJ11" i="1"/>
  <c r="EK11" i="1"/>
  <c r="EL11" i="1"/>
  <c r="EM11" i="1"/>
  <c r="EN11" i="1"/>
  <c r="B11" i="1"/>
  <c r="R6" i="1"/>
  <c r="R11" i="1" s="1"/>
  <c r="S6" i="1"/>
  <c r="S11" i="1" s="1"/>
  <c r="T6" i="1"/>
  <c r="T11" i="1" s="1"/>
  <c r="K14" i="1"/>
  <c r="H14" i="1"/>
  <c r="O6" i="1"/>
  <c r="O11" i="1" s="1"/>
  <c r="Q6" i="1"/>
  <c r="Q11" i="1" s="1"/>
  <c r="N6" i="1"/>
  <c r="N11" i="1" s="1"/>
  <c r="M6" i="1"/>
  <c r="M11" i="1" s="1"/>
  <c r="P6" i="1"/>
  <c r="P11" i="1" s="1"/>
  <c r="EF6" i="1"/>
  <c r="EF11" i="1" s="1"/>
  <c r="EE6" i="1"/>
  <c r="EE11" i="1" s="1"/>
  <c r="ED6" i="1"/>
  <c r="ED11" i="1" s="1"/>
  <c r="EA6" i="1"/>
  <c r="EB6" i="1" s="1"/>
  <c r="EB11" i="1" s="1"/>
  <c r="DZ6" i="1"/>
  <c r="DZ11" i="1" s="1"/>
  <c r="DY6" i="1"/>
  <c r="DY11" i="1" s="1"/>
  <c r="DC6" i="1"/>
  <c r="DC11" i="1" s="1"/>
  <c r="DB6" i="1"/>
  <c r="DB11" i="1" s="1"/>
  <c r="DA6" i="1"/>
  <c r="DA11" i="1" s="1"/>
  <c r="CX6" i="1"/>
  <c r="CY6" i="1" s="1"/>
  <c r="CY11" i="1" s="1"/>
  <c r="CW6" i="1"/>
  <c r="CW11" i="1" s="1"/>
  <c r="CV6" i="1"/>
  <c r="CV11" i="1" s="1"/>
  <c r="BZ6" i="1"/>
  <c r="BZ11" i="1" s="1"/>
  <c r="BY6" i="1"/>
  <c r="BY11" i="1" s="1"/>
  <c r="BX6" i="1"/>
  <c r="BX11" i="1" s="1"/>
  <c r="BU6" i="1"/>
  <c r="BU11" i="1" s="1"/>
  <c r="BT6" i="1"/>
  <c r="BT11" i="1" s="1"/>
  <c r="BS6" i="1"/>
  <c r="BS11" i="1" s="1"/>
  <c r="AW6" i="1"/>
  <c r="AW11" i="1" s="1"/>
  <c r="AV6" i="1"/>
  <c r="AV11" i="1" s="1"/>
  <c r="AU6" i="1"/>
  <c r="AU11" i="1" s="1"/>
  <c r="AR6" i="1"/>
  <c r="AR11" i="1" s="1"/>
  <c r="AQ6" i="1"/>
  <c r="AQ11" i="1" s="1"/>
  <c r="AP6" i="1"/>
  <c r="AP11" i="1" s="1"/>
  <c r="DX22" i="1"/>
  <c r="CU22" i="1"/>
  <c r="BR22" i="1"/>
  <c r="AO22" i="1"/>
  <c r="I6" i="1" l="1"/>
  <c r="I11" i="1" s="1"/>
  <c r="BV6" i="1"/>
  <c r="BV11" i="1" s="1"/>
  <c r="CX11" i="1"/>
  <c r="AS6" i="1"/>
  <c r="AS11" i="1" s="1"/>
  <c r="EA11" i="1"/>
  <c r="E6" i="1"/>
  <c r="E11" i="1" s="1"/>
  <c r="J6" i="1" l="1"/>
  <c r="J11" i="1" s="1"/>
  <c r="F6" i="1"/>
  <c r="K6" i="1" l="1"/>
  <c r="L6" i="1" s="1"/>
  <c r="L11" i="1" s="1"/>
  <c r="K11" i="1"/>
  <c r="F11" i="1"/>
  <c r="G6" i="1"/>
  <c r="G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  <author>jmarks</author>
    <author>JLM</author>
    <author>mloverde</author>
    <author>jennifer berg</author>
  </authors>
  <commentList>
    <comment ref="AM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Used data from IPEDS only</t>
        </r>
      </text>
    </comment>
    <comment ref="AN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All data from IPEDS</t>
        </r>
      </text>
    </comment>
    <comment ref="BP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STARTED USING ALL IPEDS DATA</t>
        </r>
      </text>
    </comment>
    <comment ref="C6" authorId="1" shapeId="0" xr:uid="{00000000-0006-0000-0200-000004000000}">
      <text>
        <r>
          <rPr>
            <b/>
            <sz val="10"/>
            <color indexed="81"/>
            <rFont val="Tahoma"/>
            <family val="2"/>
          </rPr>
          <t>jmarks: from NCES Digest -- pub 4-yr 9-month figure</t>
        </r>
      </text>
    </comment>
    <comment ref="E6" authorId="2" shapeId="0" xr:uid="{00000000-0006-0000-02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I6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J6" authorId="2" shapeId="0" xr:uid="{00000000-0006-0000-02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K6" authorId="2" shapeId="0" xr:uid="{00000000-0006-0000-02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L6" authorId="2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extrapolation</t>
        </r>
      </text>
    </comment>
    <comment ref="M6" authorId="1" shapeId="0" xr:uid="{00000000-0006-0000-0200-00000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N6" authorId="1" shapeId="0" xr:uid="{00000000-0006-0000-02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O6" authorId="1" shapeId="0" xr:uid="{00000000-0006-0000-02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P6" authorId="1" shapeId="0" xr:uid="{00000000-0006-0000-02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Q6" authorId="1" shapeId="0" xr:uid="{00000000-0006-0000-02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
</t>
        </r>
      </text>
    </comment>
    <comment ref="R6" authorId="1" shapeId="0" xr:uid="{00000000-0006-0000-0200-00000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
</t>
        </r>
      </text>
    </comment>
    <comment ref="S6" authorId="1" shapeId="0" xr:uid="{00000000-0006-0000-0200-00001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T6" authorId="1" shapeId="0" xr:uid="{00000000-0006-0000-0200-00001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U6" authorId="1" shapeId="0" xr:uid="{00000000-0006-0000-0200-00001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SREB / IPEDS</t>
        </r>
      </text>
    </comment>
    <comment ref="V6" authorId="1" shapeId="0" xr:uid="{00000000-0006-0000-0200-00001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SREB / IPEDS</t>
        </r>
      </text>
    </comment>
    <comment ref="W6" authorId="1" shapeId="0" xr:uid="{00000000-0006-0000-02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X6" authorId="1" shapeId="0" xr:uid="{00000000-0006-0000-02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Y6" authorId="1" shapeId="0" xr:uid="{00000000-0006-0000-0200-00001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Z6" authorId="3" shapeId="0" xr:uid="{00000000-0006-0000-0200-000017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AA6" authorId="3" shapeId="0" xr:uid="{00000000-0006-0000-0200-000018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AB6" authorId="1" shapeId="0" xr:uid="{00000000-0006-0000-0200-00001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AAUP data</t>
        </r>
      </text>
    </comment>
    <comment ref="AD6" authorId="2" shapeId="0" xr:uid="{00000000-0006-0000-02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AE6" authorId="2" shapeId="0" xr:uid="{00000000-0006-0000-02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F6" authorId="2" shapeId="0" xr:uid="{00000000-0006-0000-02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G6" authorId="2" shapeId="0" xr:uid="{00000000-0006-0000-02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H6" authorId="2" shapeId="0" xr:uid="{00000000-0006-0000-02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I6" authorId="2" shapeId="0" xr:uid="{00000000-0006-0000-0200-00001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S6" authorId="1" shapeId="0" xr:uid="{00000000-0006-0000-0200-00002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BC6" authorId="3" shapeId="0" xr:uid="{00000000-0006-0000-0200-000021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BD6" authorId="3" shapeId="0" xr:uid="{00000000-0006-0000-0200-000022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BE6" authorId="2" shapeId="0" xr:uid="{00000000-0006-0000-0200-00002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G6" authorId="2" shapeId="0" xr:uid="{00000000-0006-0000-0200-00002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H6" authorId="2" shapeId="0" xr:uid="{00000000-0006-0000-0200-00002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I6" authorId="2" shapeId="0" xr:uid="{00000000-0006-0000-0200-00002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J6" authorId="2" shapeId="0" xr:uid="{00000000-0006-0000-0200-00002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K6" authorId="2" shapeId="0" xr:uid="{00000000-0006-0000-0200-00002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L6" authorId="2" shapeId="0" xr:uid="{00000000-0006-0000-0200-00002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V6" authorId="1" shapeId="0" xr:uid="{00000000-0006-0000-0200-00002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CF6" authorId="3" shapeId="0" xr:uid="{00000000-0006-0000-0200-00002B000000}">
      <text>
        <r>
          <rPr>
            <b/>
            <sz val="8"/>
            <color indexed="81"/>
            <rFont val="Tahoma"/>
            <family val="2"/>
          </rPr>
          <t>AAUP Data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G6" authorId="3" shapeId="0" xr:uid="{00000000-0006-0000-0200-00002C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CH6" authorId="2" shapeId="0" xr:uid="{00000000-0006-0000-0200-00002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J6" authorId="2" shapeId="0" xr:uid="{00000000-0006-0000-0200-00002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K6" authorId="2" shapeId="0" xr:uid="{00000000-0006-0000-0200-00002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L6" authorId="2" shapeId="0" xr:uid="{00000000-0006-0000-0200-00003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M6" authorId="2" shapeId="0" xr:uid="{00000000-0006-0000-0200-00003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N6" authorId="2" shapeId="0" xr:uid="{00000000-0006-0000-0200-00003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O6" authorId="2" shapeId="0" xr:uid="{00000000-0006-0000-0200-00003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Y6" authorId="1" shapeId="0" xr:uid="{00000000-0006-0000-0200-00003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DI6" authorId="3" shapeId="0" xr:uid="{00000000-0006-0000-0200-000035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DJ6" authorId="3" shapeId="0" xr:uid="{00000000-0006-0000-0200-000036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DK6" authorId="2" shapeId="0" xr:uid="{00000000-0006-0000-0200-00003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M6" authorId="2" shapeId="0" xr:uid="{00000000-0006-0000-0200-00003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N6" authorId="2" shapeId="0" xr:uid="{00000000-0006-0000-0200-00003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O6" authorId="2" shapeId="0" xr:uid="{00000000-0006-0000-0200-00003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P6" authorId="2" shapeId="0" xr:uid="{00000000-0006-0000-0200-00003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Q6" authorId="2" shapeId="0" xr:uid="{00000000-0006-0000-0200-00003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R6" authorId="2" shapeId="0" xr:uid="{00000000-0006-0000-0200-00003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B6" authorId="1" shapeId="0" xr:uid="{00000000-0006-0000-0200-00003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EL6" authorId="3" shapeId="0" xr:uid="{00000000-0006-0000-0200-00003F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EM6" authorId="3" shapeId="0" xr:uid="{00000000-0006-0000-0200-000040000000}">
      <text>
        <r>
          <rPr>
            <b/>
            <sz val="8"/>
            <color indexed="81"/>
            <rFont val="Tahoma"/>
            <family val="2"/>
          </rPr>
          <t>AAUP data</t>
        </r>
      </text>
    </comment>
    <comment ref="EN6" authorId="2" shapeId="0" xr:uid="{00000000-0006-0000-0200-00004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EP6" authorId="2" shapeId="0" xr:uid="{00000000-0006-0000-0200-00004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EQ6" authorId="2" shapeId="0" xr:uid="{00000000-0006-0000-0200-00004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ER6" authorId="2" shapeId="0" xr:uid="{00000000-0006-0000-0200-00004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ES6" authorId="2" shapeId="0" xr:uid="{00000000-0006-0000-0200-00004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ET6" authorId="2" shapeId="0" xr:uid="{00000000-0006-0000-0200-00004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EU6" authorId="2" shapeId="0" xr:uid="{00000000-0006-0000-0200-00004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A10" authorId="1" shapeId="0" xr:uid="{00000000-0006-0000-0200-000048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SREB-State</t>
        </r>
      </text>
    </comment>
    <comment ref="B14" authorId="1" shapeId="0" xr:uid="{00000000-0006-0000-0200-00004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
</t>
        </r>
      </text>
    </comment>
    <comment ref="C14" authorId="1" shapeId="0" xr:uid="{00000000-0006-0000-0200-00004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D14" authorId="1" shapeId="0" xr:uid="{00000000-0006-0000-02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E14" authorId="1" shapeId="0" xr:uid="{00000000-0006-0000-0200-00004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F14" authorId="1" shapeId="0" xr:uid="{00000000-0006-0000-0200-00004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G14" authorId="1" shapeId="0" xr:uid="{00000000-0006-0000-0200-00004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H14" authorId="1" shapeId="0" xr:uid="{00000000-0006-0000-0200-00004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I14" authorId="1" shapeId="0" xr:uid="{00000000-0006-0000-0200-00005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J14" authorId="1" shapeId="0" xr:uid="{00000000-0006-0000-0200-00005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K14" authorId="1" shapeId="0" xr:uid="{00000000-0006-0000-0200-00005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L14" authorId="1" shapeId="0" xr:uid="{00000000-0006-0000-0200-00005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M14" authorId="1" shapeId="0" xr:uid="{00000000-0006-0000-0200-00005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
</t>
        </r>
      </text>
    </comment>
    <comment ref="N14" authorId="3" shapeId="0" xr:uid="{00000000-0006-0000-0200-000055000000}">
      <text>
        <r>
          <rPr>
            <b/>
            <sz val="10"/>
            <color indexed="81"/>
            <rFont val="Tahoma"/>
            <family val="2"/>
          </rPr>
          <t>mloverde: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O14" authorId="3" shapeId="0" xr:uid="{00000000-0006-0000-0200-000056000000}">
      <text>
        <r>
          <rPr>
            <b/>
            <sz val="10"/>
            <color indexed="81"/>
            <rFont val="Tahoma"/>
            <family val="2"/>
          </rPr>
          <t>mloverde: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P14" authorId="3" shapeId="0" xr:uid="{00000000-0006-0000-0200-000057000000}">
      <text>
        <r>
          <rPr>
            <sz val="10"/>
            <color indexed="81"/>
            <rFont val="Tahoma"/>
            <family val="2"/>
          </rPr>
          <t>from WebCASPAR</t>
        </r>
      </text>
    </comment>
    <comment ref="Q14" authorId="1" shapeId="0" xr:uid="{00000000-0006-0000-0200-00005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R14" authorId="1" shapeId="0" xr:uid="{00000000-0006-0000-0200-00005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S14" authorId="4" shapeId="0" xr:uid="{00000000-0006-0000-0200-00005A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T14" authorId="3" shapeId="0" xr:uid="{00000000-0006-0000-0200-00005B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from WebCASPAR</t>
        </r>
      </text>
    </comment>
    <comment ref="U14" authorId="1" shapeId="0" xr:uid="{00000000-0006-0000-0200-00005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V14" authorId="1" shapeId="0" xr:uid="{00000000-0006-0000-0200-00005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W14" authorId="1" shapeId="0" xr:uid="{00000000-0006-0000-0200-00005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source unclear
</t>
        </r>
      </text>
    </comment>
    <comment ref="X14" authorId="1" shapeId="0" xr:uid="{00000000-0006-0000-0200-00005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Data Exchange
</t>
        </r>
      </text>
    </comment>
    <comment ref="Y14" authorId="1" shapeId="0" xr:uid="{00000000-0006-0000-0200-00006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Data Exchange</t>
        </r>
      </text>
    </comment>
    <comment ref="AQ14" authorId="3" shapeId="0" xr:uid="{00000000-0006-0000-0200-000061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R14" authorId="3" shapeId="0" xr:uid="{00000000-0006-0000-0200-000062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S14" authorId="3" shapeId="0" xr:uid="{00000000-0006-0000-0200-000063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V14" authorId="4" shapeId="0" xr:uid="{00000000-0006-0000-0200-000064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AW14" authorId="3" shapeId="0" xr:uid="{00000000-0006-0000-0200-000065000000}">
      <text>
        <r>
          <rPr>
            <b/>
            <sz val="10"/>
            <color indexed="81"/>
            <rFont val="Tahoma"/>
            <family val="2"/>
          </rPr>
          <t>from WebCASPAR</t>
        </r>
      </text>
    </comment>
    <comment ref="BT14" authorId="3" shapeId="0" xr:uid="{00000000-0006-0000-0200-000066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BU14" authorId="3" shapeId="0" xr:uid="{00000000-0006-0000-0200-000067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BV14" authorId="3" shapeId="0" xr:uid="{00000000-0006-0000-0200-000068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BY14" authorId="4" shapeId="0" xr:uid="{00000000-0006-0000-0200-000069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BZ14" authorId="3" shapeId="0" xr:uid="{00000000-0006-0000-0200-00006A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W14" authorId="3" shapeId="0" xr:uid="{00000000-0006-0000-0200-00006B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X14" authorId="3" shapeId="0" xr:uid="{00000000-0006-0000-0200-00006C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CY14" authorId="3" shapeId="0" xr:uid="{00000000-0006-0000-0200-00006D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B14" authorId="4" shapeId="0" xr:uid="{00000000-0006-0000-0200-00006E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C14" authorId="3" shapeId="0" xr:uid="{00000000-0006-0000-0200-00006F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DZ14" authorId="3" shapeId="0" xr:uid="{00000000-0006-0000-0200-000070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A14" authorId="3" shapeId="0" xr:uid="{00000000-0006-0000-0200-000071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B14" authorId="3" shapeId="0" xr:uid="{00000000-0006-0000-0200-000072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E14" authorId="4" shapeId="0" xr:uid="{00000000-0006-0000-0200-000073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EF14" authorId="3" shapeId="0" xr:uid="{00000000-0006-0000-0200-000074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Q15" authorId="1" shapeId="0" xr:uid="{00000000-0006-0000-0200-00007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
</t>
        </r>
      </text>
    </comment>
    <comment ref="R15" authorId="1" shapeId="0" xr:uid="{00000000-0006-0000-0200-00007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S15" authorId="1" shapeId="0" xr:uid="{00000000-0006-0000-0200-00007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T15" authorId="1" shapeId="0" xr:uid="{00000000-0006-0000-0200-00007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
</t>
        </r>
      </text>
    </comment>
    <comment ref="U15" authorId="1" shapeId="0" xr:uid="{00000000-0006-0000-0200-00007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V15" authorId="1" shapeId="0" xr:uid="{00000000-0006-0000-0200-00007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</t>
        </r>
      </text>
    </comment>
    <comment ref="W15" authorId="1" shapeId="0" xr:uid="{00000000-0006-0000-0200-00007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X15" authorId="1" shapeId="0" xr:uid="{00000000-0006-0000-0200-00007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.75
</t>
        </r>
      </text>
    </comment>
    <comment ref="Y15" authorId="1" shapeId="0" xr:uid="{00000000-0006-0000-0200-00007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Z15" authorId="1" shapeId="0" xr:uid="{00000000-0006-0000-0200-00007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AA15" authorId="1" shapeId="0" xr:uid="{00000000-0006-0000-0200-00007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.81818</t>
        </r>
      </text>
    </comment>
    <comment ref="U18" authorId="1" shapeId="0" xr:uid="{00000000-0006-0000-0200-00008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reporting changes went into effect</t>
        </r>
      </text>
    </comment>
  </commentList>
</comments>
</file>

<file path=xl/sharedStrings.xml><?xml version="1.0" encoding="utf-8"?>
<sst xmlns="http://schemas.openxmlformats.org/spreadsheetml/2006/main" count="533" uniqueCount="165">
  <si>
    <t>Average Salaries of Full-Time Faculty</t>
  </si>
  <si>
    <t>All Ranks</t>
  </si>
  <si>
    <t>Professor</t>
  </si>
  <si>
    <t>Associate Professor</t>
  </si>
  <si>
    <t>Assistant Professor</t>
  </si>
  <si>
    <t>Instructor</t>
  </si>
  <si>
    <t>1983-84</t>
  </si>
  <si>
    <t>1988-89</t>
  </si>
  <si>
    <t>1989-90</t>
  </si>
  <si>
    <t>1990-91</t>
  </si>
  <si>
    <t>1992-93</t>
  </si>
  <si>
    <t>1993-94</t>
  </si>
  <si>
    <t>1994-95</t>
  </si>
  <si>
    <t>1995-96</t>
  </si>
  <si>
    <t>1996-97</t>
  </si>
  <si>
    <t>-</t>
  </si>
  <si>
    <t>SREB Region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</si>
  <si>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</si>
  <si>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</si>
  <si>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</si>
  <si>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</si>
  <si>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</si>
  <si>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</si>
  <si>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</si>
  <si>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</si>
  <si>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</si>
  <si>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</si>
  <si>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</si>
  <si>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</si>
  <si>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</si>
  <si>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</si>
  <si>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</si>
  <si>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Associate</t>
  </si>
  <si>
    <t>Assistant</t>
  </si>
  <si>
    <t>1997-98</t>
  </si>
  <si>
    <t>DE 22</t>
  </si>
  <si>
    <t>Delaware</t>
  </si>
  <si>
    <t>SREB states</t>
  </si>
  <si>
    <t>Sources:</t>
  </si>
  <si>
    <t>1991-92</t>
  </si>
  <si>
    <t>1998-99</t>
  </si>
  <si>
    <t>1999-00</t>
  </si>
  <si>
    <t>2000-01</t>
  </si>
  <si>
    <t>1977-78</t>
  </si>
  <si>
    <t>Salary</t>
  </si>
  <si>
    <t>1978-79</t>
  </si>
  <si>
    <t>1979-80</t>
  </si>
  <si>
    <t>1980-81</t>
  </si>
  <si>
    <t>1981-82</t>
  </si>
  <si>
    <t>1982-83</t>
  </si>
  <si>
    <t>1984-85</t>
  </si>
  <si>
    <t>1985-86</t>
  </si>
  <si>
    <t>1986-87</t>
  </si>
  <si>
    <t>1987-88</t>
  </si>
  <si>
    <t>Average</t>
  </si>
  <si>
    <t>Inflation-Adjusted</t>
  </si>
  <si>
    <t>Percent Change</t>
  </si>
  <si>
    <t>Percent of U.S.</t>
  </si>
  <si>
    <t xml:space="preserve">Sources: </t>
  </si>
  <si>
    <t>2001-02</t>
  </si>
  <si>
    <t>2002-03</t>
  </si>
  <si>
    <t>Public Four-Year Institutions</t>
  </si>
  <si>
    <t>2003-04</t>
  </si>
  <si>
    <t>SREB-State Data Exchange.</t>
  </si>
  <si>
    <t>Average Salary</t>
  </si>
  <si>
    <t>2004-05</t>
  </si>
  <si>
    <t>AY CPI for constant dollar calculation (from "Price Indexes" worksheet)</t>
  </si>
  <si>
    <t>SREB State Data Exchange</t>
  </si>
  <si>
    <t>2005-06</t>
  </si>
  <si>
    <t>2006-07</t>
  </si>
  <si>
    <t>2007-08</t>
  </si>
  <si>
    <t>(all ranks)</t>
  </si>
  <si>
    <t>2008-09</t>
  </si>
  <si>
    <t>DE Salaries09 (#110)</t>
  </si>
  <si>
    <t>DE Salaries08(#110)</t>
  </si>
  <si>
    <t>DE Salaries07(#110)</t>
  </si>
  <si>
    <t>DE Salaries06(#110)</t>
  </si>
  <si>
    <t>2009-10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</si>
  <si>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</si>
  <si>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</si>
  <si>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</si>
  <si>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</si>
  <si>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</si>
  <si>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</si>
  <si>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</si>
  <si>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</si>
  <si>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</si>
  <si>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</si>
  <si>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</si>
  <si>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</si>
  <si>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</si>
  <si>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</si>
  <si>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</si>
  <si>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</si>
  <si>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</si>
  <si>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</si>
  <si>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</si>
  <si>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</si>
  <si>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</si>
  <si>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</si>
  <si>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</si>
  <si>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</si>
  <si>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</si>
  <si>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</si>
  <si>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</si>
  <si>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</si>
  <si>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</si>
  <si>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</si>
  <si>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</si>
  <si>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</si>
  <si>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</si>
  <si>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</si>
  <si>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</si>
  <si>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</si>
  <si>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</si>
  <si>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</si>
  <si>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IPEDS</t>
  </si>
  <si>
    <t>50 States and D.C.</t>
  </si>
  <si>
    <t>DE Salaries05; IPEDS</t>
  </si>
  <si>
    <t>National</t>
  </si>
  <si>
    <t>Ranking</t>
  </si>
  <si>
    <t xml:space="preserve">   as a percent of U.S.</t>
  </si>
  <si>
    <t>50 states and D.C.</t>
  </si>
  <si>
    <t>Average Salaries of Full-Time Instructional Faculty at Public Four-Year Colleges and Universities</t>
  </si>
  <si>
    <r>
      <t>Percent Change</t>
    </r>
    <r>
      <rPr>
        <vertAlign val="superscript"/>
        <sz val="10"/>
        <rFont val="Arial"/>
        <family val="2"/>
      </rPr>
      <t>1</t>
    </r>
  </si>
  <si>
    <t>2010-11</t>
  </si>
  <si>
    <t>DE Salaries11 (#143); IPEDS</t>
  </si>
  <si>
    <t>DE Salaries11 (#146); IPEDS</t>
  </si>
  <si>
    <t xml:space="preserve"> </t>
  </si>
  <si>
    <t>DE Salaries12 (#143); IPEDS</t>
  </si>
  <si>
    <t>DE Salaries12 (#146); IPEDS</t>
  </si>
  <si>
    <t>2011-12</t>
  </si>
  <si>
    <t xml:space="preserve">Notes: </t>
  </si>
  <si>
    <t>Average Salaries of Full-Time Instructional Faculty by Rank at Public Four-Year Colleges and Universities</t>
  </si>
  <si>
    <t>2012-13</t>
  </si>
  <si>
    <t>DE Salaries12 (#143 or #146); IPEDS</t>
  </si>
  <si>
    <t>DE Salaries13 (#146); IPEDS HR survey, Salaries section</t>
  </si>
  <si>
    <t>DE Salaries13 (#143); IPEDS HR survey, Salaries section</t>
  </si>
  <si>
    <t>SalEquatedData08, Salaries by Rank pivot table</t>
  </si>
  <si>
    <t>SalEquatedData08, Salaries by Rank pivot table used for 2007-08 non-SREB data</t>
  </si>
  <si>
    <t>WorkingEquatedSalaryDat12-13_final, Pivot Table by Rank</t>
  </si>
  <si>
    <t xml:space="preserve">SREB and the National Center for Education Statistics (NCES) treat two-year colleges awarding bachelor's degrees differently. NCES classifies two-year colleges awarding bachelor's degrees as four-year colleges. SREB classifies them as two-year institutions until they meet other criteria. (See Appendix A for definitions.) </t>
  </si>
  <si>
    <t>2013-14</t>
  </si>
  <si>
    <t>SREB analysis of faculty salary data from the NCES IPEDS Human Resources survey — www.nces.ed.gov/ipeds.</t>
  </si>
  <si>
    <t>SREB analysis of NCES IPEDS Human Resources faculty salary surveys — www.nces.ed.gov/ipeds.</t>
  </si>
  <si>
    <t>2014-15</t>
  </si>
  <si>
    <t>2015-16</t>
  </si>
  <si>
    <t>DE Salaries13 (#142); IPEDS HR survey, Salaries section</t>
  </si>
  <si>
    <t>used only IPEDS data</t>
  </si>
  <si>
    <t>2010-11 to</t>
  </si>
  <si>
    <t>INCOMPLETE</t>
  </si>
  <si>
    <t>Percent Change, 2010-11 to 2015-16</t>
  </si>
  <si>
    <r>
      <t xml:space="preserve">Public Four-Year Colleges and Unviersities, All Ranks in </t>
    </r>
    <r>
      <rPr>
        <sz val="10"/>
        <color indexed="12"/>
        <rFont val="SWISS-C"/>
      </rPr>
      <t>constant 2015-16 dollars</t>
    </r>
  </si>
  <si>
    <t xml:space="preserve">Need to NOTE: Data from 2015-16 are IPEDS data some of which is being compared to Data </t>
  </si>
  <si>
    <t>Need to double check adjusted change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</si>
  <si>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The Consumer Price Index (CPI) increased by 9.5 percent from 2010-11 to 2015-16. The CPI in July of the year in which the academic year begins is used.</t>
    </r>
  </si>
  <si>
    <t xml:space="preserve"> May 2017</t>
  </si>
  <si>
    <r>
      <t>All Ranks</t>
    </r>
    <r>
      <rPr>
        <vertAlign val="superscript"/>
        <sz val="10"/>
        <rFont val="SWISS-C"/>
        <family val="2"/>
      </rPr>
      <t>1</t>
    </r>
  </si>
  <si>
    <r>
      <rPr>
        <vertAlign val="superscript"/>
        <sz val="10"/>
        <rFont val="SWISS-C"/>
        <family val="2"/>
      </rPr>
      <t>1</t>
    </r>
    <r>
      <rPr>
        <sz val="10"/>
        <rFont val="SWISS-C"/>
        <family val="2"/>
      </rPr>
      <t xml:space="preserve"> Includes the ranks shown, plus all other full-time faculty, such as lecturers and unranked faculty.</t>
    </r>
  </si>
  <si>
    <t>For this table to profile the same group as the faculty salary averages, figures include all full-time faculty at public four-year colleges and universities except those at specialized institutions. (See Appendix A for examples.)</t>
  </si>
  <si>
    <t>Need to NOTE: Data from 2015-16 are IPEDS data some of which is being compared to Data Exchange data in 2010-11.</t>
  </si>
  <si>
    <t>Exchange data in 2010-11.</t>
  </si>
  <si>
    <t xml:space="preserve">For this table to profile the same group as the faculty salary averages, figures include all full-time faculty at public four-year colleges and universities except those at specialized institutions. (See Appendix A for examples.) </t>
  </si>
  <si>
    <t>Table 83 (OLD Table 84)</t>
  </si>
  <si>
    <t>Table 85 (OLD Table  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</si>
</sst>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3" formatCode="_(* #,##0.00_);_(* \(#,##0.00\);_(* &quot;-&quot;??_);_(@_)"/>
    <numFmt numFmtId="164" formatCode="0.0_)"/>
    <numFmt numFmtId="165" formatCode="#,##0.0_);\(#,##0.0\)"/>
    <numFmt numFmtId="166" formatCode="0.0%"/>
    <numFmt numFmtId="167" formatCode="_(* #,##0.0_);_(* \(#,##0.0\);_(* &quot;-&quot;??_);_(@_)"/>
    <numFmt numFmtId="168" formatCode="_(* #,##0_);_(* \(#,##0\);_(* &quot;-&quot;??_);_(@_)"/>
    <numFmt numFmtId="169" formatCode="&quot;$&quot;#,##0"/>
    <numFmt numFmtId="170" formatCode="0.0"/>
    <numFmt numFmtId="171" formatCode="#,##0.0"/>
  </numFmts>
  <fonts count="30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SWISS-C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12"/>
      <name val="SWISS-C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indexed="16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rgb="FFC00000"/>
      <name val="SWISS-C"/>
    </font>
    <font>
      <b/>
      <sz val="10"/>
      <color rgb="FFC00000"/>
      <name val="SWISS-C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sz val="10"/>
      <name val="SWISS-C"/>
    </font>
    <font>
      <vertAlign val="superscript"/>
      <sz val="10"/>
      <name val="SWISS-C"/>
      <family val="2"/>
    </font>
    <font>
      <sz val="10"/>
      <name val="SWISS-C"/>
      <family val="2"/>
    </font>
    <font>
      <b/>
      <sz val="10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horizontal="left" wrapText="1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</cellStyleXfs>
  <cellXfs count="382">
    <xf numFmtId="37" fontId="0" fillId="0" borderId="0" xfId="0" applyNumberFormat="1" applyAlignment="1"/>
    <xf numFmtId="3" fontId="4" fillId="0" borderId="0" xfId="0" applyNumberFormat="1" applyFont="1" applyAlignment="1" applyProtection="1">
      <alignment horizontal="right"/>
    </xf>
    <xf numFmtId="3" fontId="4" fillId="0" borderId="4" xfId="0" applyNumberFormat="1" applyFont="1" applyBorder="1" applyAlignment="1" applyProtection="1">
      <alignment horizontal="right"/>
    </xf>
    <xf numFmtId="0" fontId="5" fillId="0" borderId="0" xfId="0" applyFont="1" applyFill="1">
      <alignment horizontal="left" wrapText="1"/>
    </xf>
    <xf numFmtId="0" fontId="5" fillId="0" borderId="0" xfId="0" applyFont="1">
      <alignment horizontal="left" wrapText="1"/>
    </xf>
    <xf numFmtId="168" fontId="3" fillId="0" borderId="0" xfId="1" applyNumberFormat="1" applyFont="1" applyFill="1" applyAlignment="1" applyProtection="1">
      <alignment horizontal="left" wrapText="1"/>
    </xf>
    <xf numFmtId="3" fontId="4" fillId="0" borderId="0" xfId="0" applyNumberFormat="1" applyFont="1" applyBorder="1" applyAlignment="1" applyProtection="1">
      <alignment horizontal="right"/>
    </xf>
    <xf numFmtId="0" fontId="4" fillId="0" borderId="0" xfId="0" applyFont="1">
      <alignment horizontal="left" wrapText="1"/>
    </xf>
    <xf numFmtId="168" fontId="4" fillId="0" borderId="4" xfId="1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/>
    <xf numFmtId="37" fontId="4" fillId="0" borderId="0" xfId="0" applyNumberFormat="1" applyFont="1" applyFill="1" applyAlignment="1"/>
    <xf numFmtId="3" fontId="4" fillId="0" borderId="0" xfId="0" applyNumberFormat="1" applyFont="1" applyFill="1" applyBorder="1" applyAlignment="1" applyProtection="1">
      <alignment horizontal="right"/>
    </xf>
    <xf numFmtId="3" fontId="4" fillId="0" borderId="10" xfId="0" applyNumberFormat="1" applyFont="1" applyBorder="1" applyAlignment="1" applyProtection="1">
      <alignment horizontal="right"/>
    </xf>
    <xf numFmtId="3" fontId="11" fillId="0" borderId="0" xfId="0" applyNumberFormat="1" applyFont="1" applyBorder="1" applyAlignment="1" applyProtection="1">
      <alignment horizontal="right"/>
    </xf>
    <xf numFmtId="3" fontId="4" fillId="0" borderId="4" xfId="0" applyNumberFormat="1" applyFont="1" applyFill="1" applyBorder="1" applyAlignment="1" applyProtection="1">
      <alignment horizontal="right"/>
    </xf>
    <xf numFmtId="168" fontId="10" fillId="0" borderId="0" xfId="1" applyNumberFormat="1" applyFont="1" applyFill="1" applyAlignment="1" applyProtection="1">
      <alignment horizontal="left" wrapText="1"/>
    </xf>
    <xf numFmtId="168" fontId="10" fillId="0" borderId="4" xfId="1" applyNumberFormat="1" applyFont="1" applyFill="1" applyBorder="1" applyAlignment="1" applyProtection="1">
      <alignment horizontal="left" wrapText="1"/>
    </xf>
    <xf numFmtId="37" fontId="4" fillId="0" borderId="0" xfId="0" applyNumberFormat="1" applyFont="1" applyFill="1" applyAlignment="1" applyProtection="1">
      <alignment horizontal="left"/>
    </xf>
    <xf numFmtId="37" fontId="4" fillId="0" borderId="0" xfId="0" applyNumberFormat="1" applyFont="1" applyFill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Alignment="1">
      <alignment horizontal="right"/>
    </xf>
    <xf numFmtId="37" fontId="4" fillId="0" borderId="5" xfId="0" applyNumberFormat="1" applyFont="1" applyFill="1" applyBorder="1" applyAlignment="1" applyProtection="1">
      <alignment horizontal="left"/>
    </xf>
    <xf numFmtId="37" fontId="4" fillId="0" borderId="14" xfId="0" applyNumberFormat="1" applyFont="1" applyFill="1" applyBorder="1" applyAlignment="1" applyProtection="1">
      <alignment horizontal="right"/>
    </xf>
    <xf numFmtId="37" fontId="4" fillId="0" borderId="5" xfId="0" applyNumberFormat="1" applyFont="1" applyFill="1" applyBorder="1" applyAlignment="1" applyProtection="1">
      <alignment horizontal="right"/>
    </xf>
    <xf numFmtId="37" fontId="4" fillId="0" borderId="17" xfId="0" applyNumberFormat="1" applyFont="1" applyFill="1" applyBorder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horizontal="right"/>
    </xf>
    <xf numFmtId="0" fontId="4" fillId="0" borderId="8" xfId="0" applyFont="1" applyBorder="1" applyAlignment="1" applyProtection="1">
      <alignment horizontal="right"/>
    </xf>
    <xf numFmtId="37" fontId="4" fillId="0" borderId="8" xfId="0" applyNumberFormat="1" applyFont="1" applyFill="1" applyBorder="1" applyAlignment="1" applyProtection="1">
      <alignment horizontal="right"/>
    </xf>
    <xf numFmtId="37" fontId="4" fillId="0" borderId="1" xfId="0" applyNumberFormat="1" applyFont="1" applyFill="1" applyBorder="1" applyAlignment="1" applyProtection="1">
      <alignment horizontal="right"/>
    </xf>
    <xf numFmtId="37" fontId="4" fillId="0" borderId="17" xfId="0" applyNumberFormat="1" applyFont="1" applyFill="1" applyBorder="1" applyAlignment="1" applyProtection="1">
      <alignment horizontal="right"/>
    </xf>
    <xf numFmtId="37" fontId="4" fillId="0" borderId="2" xfId="0" applyNumberFormat="1" applyFont="1" applyFill="1" applyBorder="1" applyAlignment="1" applyProtection="1">
      <alignment horizontal="right"/>
    </xf>
    <xf numFmtId="168" fontId="4" fillId="0" borderId="0" xfId="1" applyNumberFormat="1" applyFont="1" applyFill="1" applyAlignment="1">
      <alignment horizontal="right"/>
    </xf>
    <xf numFmtId="37" fontId="4" fillId="0" borderId="0" xfId="0" applyNumberFormat="1" applyFont="1" applyFill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37" fontId="4" fillId="0" borderId="12" xfId="0" applyNumberFormat="1" applyFont="1" applyFill="1" applyBorder="1" applyAlignment="1" applyProtection="1">
      <alignment horizontal="right"/>
    </xf>
    <xf numFmtId="5" fontId="4" fillId="0" borderId="0" xfId="0" applyNumberFormat="1" applyFont="1" applyFill="1" applyAlignment="1" applyProtection="1">
      <alignment horizontal="right"/>
    </xf>
    <xf numFmtId="37" fontId="4" fillId="0" borderId="3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 wrapText="1"/>
    </xf>
    <xf numFmtId="165" fontId="12" fillId="0" borderId="0" xfId="0" applyNumberFormat="1" applyFont="1" applyFill="1" applyAlignment="1" applyProtection="1">
      <alignment horizontal="right" wrapText="1"/>
    </xf>
    <xf numFmtId="165" fontId="12" fillId="0" borderId="12" xfId="0" applyNumberFormat="1" applyFont="1" applyFill="1" applyBorder="1" applyAlignment="1" applyProtection="1">
      <alignment horizontal="right" wrapText="1"/>
    </xf>
    <xf numFmtId="165" fontId="12" fillId="0" borderId="0" xfId="0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 applyProtection="1">
      <alignment horizontal="right" wrapText="1"/>
    </xf>
    <xf numFmtId="37" fontId="11" fillId="0" borderId="0" xfId="0" applyNumberFormat="1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 wrapText="1"/>
    </xf>
    <xf numFmtId="3" fontId="4" fillId="0" borderId="0" xfId="0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Alignment="1" applyProtection="1">
      <alignment horizontal="right"/>
    </xf>
    <xf numFmtId="37" fontId="13" fillId="0" borderId="0" xfId="0" applyNumberFormat="1" applyFont="1" applyFill="1" applyBorder="1" applyAlignment="1" applyProtection="1">
      <alignment horizontal="right"/>
    </xf>
    <xf numFmtId="37" fontId="11" fillId="0" borderId="0" xfId="0" applyNumberFormat="1" applyFont="1" applyFill="1" applyBorder="1" applyAlignment="1" applyProtection="1">
      <alignment horizontal="right"/>
    </xf>
    <xf numFmtId="37" fontId="4" fillId="0" borderId="9" xfId="0" applyNumberFormat="1" applyFont="1" applyFill="1" applyBorder="1" applyAlignment="1" applyProtection="1">
      <alignment horizontal="right"/>
    </xf>
    <xf numFmtId="37" fontId="4" fillId="0" borderId="4" xfId="0" applyNumberFormat="1" applyFont="1" applyFill="1" applyBorder="1" applyAlignment="1" applyProtection="1">
      <alignment horizontal="left"/>
    </xf>
    <xf numFmtId="37" fontId="4" fillId="0" borderId="4" xfId="0" applyNumberFormat="1" applyFont="1" applyBorder="1" applyAlignment="1" applyProtection="1">
      <alignment horizontal="right" wrapText="1"/>
    </xf>
    <xf numFmtId="37" fontId="4" fillId="0" borderId="4" xfId="0" applyNumberFormat="1" applyFont="1" applyFill="1" applyBorder="1" applyAlignment="1" applyProtection="1">
      <alignment horizontal="right"/>
    </xf>
    <xf numFmtId="37" fontId="4" fillId="0" borderId="4" xfId="0" applyNumberFormat="1" applyFont="1" applyFill="1" applyBorder="1" applyAlignment="1">
      <alignment horizontal="right"/>
    </xf>
    <xf numFmtId="37" fontId="4" fillId="0" borderId="16" xfId="0" applyNumberFormat="1" applyFont="1" applyFill="1" applyBorder="1" applyAlignment="1" applyProtection="1">
      <alignment horizontal="right"/>
    </xf>
    <xf numFmtId="37" fontId="4" fillId="0" borderId="1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/>
    <xf numFmtId="3" fontId="4" fillId="0" borderId="4" xfId="0" applyNumberFormat="1" applyFont="1" applyFill="1" applyBorder="1" applyAlignment="1"/>
    <xf numFmtId="3" fontId="4" fillId="0" borderId="0" xfId="0" applyNumberFormat="1" applyFont="1" applyFill="1" applyAlignment="1">
      <alignment horizontal="left"/>
    </xf>
    <xf numFmtId="3" fontId="4" fillId="0" borderId="8" xfId="0" applyNumberFormat="1" applyFont="1" applyFill="1" applyBorder="1" applyAlignment="1"/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37" fontId="4" fillId="0" borderId="15" xfId="0" applyNumberFormat="1" applyFont="1" applyFill="1" applyBorder="1" applyAlignment="1" applyProtection="1">
      <alignment horizontal="left"/>
    </xf>
    <xf numFmtId="3" fontId="4" fillId="0" borderId="12" xfId="0" applyNumberFormat="1" applyFont="1" applyFill="1" applyBorder="1" applyAlignment="1"/>
    <xf numFmtId="3" fontId="4" fillId="0" borderId="12" xfId="0" applyNumberFormat="1" applyFont="1" applyFill="1" applyBorder="1" applyAlignment="1">
      <alignment horizontal="left"/>
    </xf>
    <xf numFmtId="3" fontId="4" fillId="0" borderId="16" xfId="0" applyNumberFormat="1" applyFont="1" applyFill="1" applyBorder="1" applyAlignment="1"/>
    <xf numFmtId="3" fontId="4" fillId="0" borderId="19" xfId="0" applyNumberFormat="1" applyFont="1" applyFill="1" applyBorder="1" applyAlignment="1"/>
    <xf numFmtId="3" fontId="4" fillId="0" borderId="0" xfId="0" applyNumberFormat="1" applyFont="1" applyFill="1" applyBorder="1" applyAlignment="1">
      <alignment horizontal="left"/>
    </xf>
    <xf numFmtId="37" fontId="4" fillId="0" borderId="0" xfId="0" applyNumberFormat="1" applyFont="1" applyFill="1" applyBorder="1" applyAlignment="1" applyProtection="1"/>
    <xf numFmtId="37" fontId="4" fillId="0" borderId="5" xfId="0" applyNumberFormat="1" applyFont="1" applyFill="1" applyBorder="1" applyAlignment="1" applyProtection="1"/>
    <xf numFmtId="37" fontId="4" fillId="0" borderId="1" xfId="0" applyNumberFormat="1" applyFont="1" applyFill="1" applyBorder="1" applyAlignment="1" applyProtection="1"/>
    <xf numFmtId="37" fontId="4" fillId="0" borderId="4" xfId="0" applyNumberFormat="1" applyFont="1" applyFill="1" applyBorder="1" applyAlignment="1"/>
    <xf numFmtId="3" fontId="0" fillId="0" borderId="0" xfId="0" applyNumberFormat="1" applyFont="1" applyBorder="1" applyAlignment="1"/>
    <xf numFmtId="3" fontId="0" fillId="0" borderId="4" xfId="0" applyNumberFormat="1" applyFont="1" applyBorder="1" applyAlignment="1"/>
    <xf numFmtId="37" fontId="4" fillId="0" borderId="18" xfId="0" applyNumberFormat="1" applyFont="1" applyFill="1" applyBorder="1" applyAlignment="1" applyProtection="1">
      <alignment horizontal="right"/>
    </xf>
    <xf numFmtId="168" fontId="4" fillId="0" borderId="4" xfId="1" applyNumberFormat="1" applyFont="1" applyBorder="1" applyAlignment="1" applyProtection="1">
      <alignment horizontal="right" wrapText="1"/>
    </xf>
    <xf numFmtId="168" fontId="11" fillId="0" borderId="4" xfId="1" applyNumberFormat="1" applyFont="1" applyBorder="1" applyAlignment="1" applyProtection="1">
      <alignment horizontal="right" wrapText="1"/>
    </xf>
    <xf numFmtId="168" fontId="4" fillId="0" borderId="18" xfId="1" applyNumberFormat="1" applyFont="1" applyFill="1" applyBorder="1" applyAlignment="1">
      <alignment horizontal="right"/>
    </xf>
    <xf numFmtId="168" fontId="4" fillId="0" borderId="16" xfId="1" applyNumberFormat="1" applyFont="1" applyFill="1" applyBorder="1" applyAlignment="1" applyProtection="1">
      <alignment horizontal="right"/>
    </xf>
    <xf numFmtId="168" fontId="11" fillId="0" borderId="4" xfId="1" applyNumberFormat="1" applyFont="1" applyFill="1" applyBorder="1" applyAlignment="1" applyProtection="1">
      <alignment horizontal="right"/>
    </xf>
    <xf numFmtId="168" fontId="4" fillId="0" borderId="4" xfId="1" applyNumberFormat="1" applyFont="1" applyFill="1" applyBorder="1" applyAlignment="1">
      <alignment horizontal="right"/>
    </xf>
    <xf numFmtId="168" fontId="4" fillId="0" borderId="7" xfId="1" applyNumberFormat="1" applyFont="1" applyFill="1" applyBorder="1" applyAlignment="1" applyProtection="1">
      <alignment horizontal="right"/>
    </xf>
    <xf numFmtId="168" fontId="4" fillId="0" borderId="4" xfId="1" applyNumberFormat="1" applyFont="1" applyFill="1" applyBorder="1" applyAlignment="1" applyProtection="1"/>
    <xf numFmtId="37" fontId="4" fillId="0" borderId="4" xfId="0" applyNumberFormat="1" applyFont="1" applyFill="1" applyBorder="1" applyAlignment="1" applyProtection="1"/>
    <xf numFmtId="168" fontId="10" fillId="0" borderId="8" xfId="1" applyNumberFormat="1" applyFont="1" applyFill="1" applyBorder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>
      <alignment horizontal="left" wrapText="1"/>
    </xf>
    <xf numFmtId="0" fontId="4" fillId="0" borderId="0" xfId="0" applyFont="1" applyBorder="1" applyAlignment="1" applyProtection="1">
      <alignment horizontal="centerContinuous"/>
    </xf>
    <xf numFmtId="0" fontId="4" fillId="0" borderId="11" xfId="0" applyFont="1" applyBorder="1" applyAlignment="1" applyProtection="1">
      <alignment horizontal="centerContinuous"/>
    </xf>
    <xf numFmtId="0" fontId="4" fillId="0" borderId="4" xfId="0" applyFont="1" applyBorder="1">
      <alignment horizontal="left" wrapText="1"/>
    </xf>
    <xf numFmtId="0" fontId="4" fillId="0" borderId="0" xfId="0" applyFont="1" applyProtection="1">
      <alignment horizontal="left" wrapText="1"/>
    </xf>
    <xf numFmtId="0" fontId="4" fillId="0" borderId="0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Continuous"/>
    </xf>
    <xf numFmtId="0" fontId="4" fillId="0" borderId="15" xfId="0" applyFont="1" applyBorder="1" applyProtection="1">
      <alignment horizontal="left" wrapText="1"/>
    </xf>
    <xf numFmtId="0" fontId="4" fillId="0" borderId="5" xfId="0" applyFont="1" applyBorder="1" applyAlignment="1" applyProtection="1">
      <alignment horizontal="centerContinuous"/>
    </xf>
    <xf numFmtId="0" fontId="4" fillId="0" borderId="13" xfId="0" applyFont="1" applyBorder="1" applyProtection="1">
      <alignment horizontal="left" wrapText="1"/>
    </xf>
    <xf numFmtId="0" fontId="4" fillId="0" borderId="14" xfId="0" applyFont="1" applyBorder="1" applyAlignment="1" applyProtection="1">
      <alignment horizontal="centerContinuous"/>
    </xf>
    <xf numFmtId="0" fontId="4" fillId="0" borderId="23" xfId="0" applyFont="1" applyBorder="1" applyAlignment="1" applyProtection="1">
      <alignment horizontal="centerContinuous"/>
    </xf>
    <xf numFmtId="0" fontId="4" fillId="0" borderId="12" xfId="0" applyFont="1" applyBorder="1" applyAlignment="1">
      <alignment horizontal="centerContinuous" wrapText="1"/>
    </xf>
    <xf numFmtId="0" fontId="4" fillId="0" borderId="0" xfId="0" applyFont="1" applyBorder="1" applyAlignment="1">
      <alignment horizontal="centerContinuous" wrapText="1"/>
    </xf>
    <xf numFmtId="0" fontId="4" fillId="0" borderId="22" xfId="0" applyFont="1" applyBorder="1" applyAlignment="1" applyProtection="1">
      <alignment horizontal="center"/>
    </xf>
    <xf numFmtId="0" fontId="4" fillId="0" borderId="12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21" xfId="0" applyFont="1" applyBorder="1" applyAlignment="1">
      <alignment horizontal="centerContinuous"/>
    </xf>
    <xf numFmtId="0" fontId="4" fillId="0" borderId="11" xfId="0" applyFont="1" applyBorder="1" applyProtection="1">
      <alignment horizontal="left" wrapText="1"/>
    </xf>
    <xf numFmtId="5" fontId="4" fillId="0" borderId="4" xfId="1" applyNumberFormat="1" applyFont="1" applyFill="1" applyBorder="1" applyAlignment="1">
      <alignment horizontal="right"/>
    </xf>
    <xf numFmtId="170" fontId="4" fillId="0" borderId="25" xfId="0" applyNumberFormat="1" applyFont="1" applyFill="1" applyBorder="1" applyAlignment="1">
      <alignment horizontal="center"/>
    </xf>
    <xf numFmtId="170" fontId="4" fillId="0" borderId="16" xfId="0" applyNumberFormat="1" applyFont="1" applyFill="1" applyBorder="1" applyAlignment="1">
      <alignment horizontal="right"/>
    </xf>
    <xf numFmtId="170" fontId="4" fillId="0" borderId="4" xfId="0" applyNumberFormat="1" applyFont="1" applyFill="1" applyBorder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170" fontId="4" fillId="0" borderId="23" xfId="0" applyNumberFormat="1" applyFont="1" applyFill="1" applyBorder="1" applyAlignment="1">
      <alignment horizontal="center"/>
    </xf>
    <xf numFmtId="170" fontId="4" fillId="0" borderId="12" xfId="0" applyNumberFormat="1" applyFont="1" applyFill="1" applyBorder="1" applyAlignment="1">
      <alignment horizontal="center"/>
    </xf>
    <xf numFmtId="170" fontId="4" fillId="0" borderId="12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0" fontId="4" fillId="0" borderId="0" xfId="0" applyFont="1" applyFill="1">
      <alignment horizontal="left" wrapText="1"/>
    </xf>
    <xf numFmtId="3" fontId="4" fillId="2" borderId="0" xfId="0" applyNumberFormat="1" applyFont="1" applyFill="1" applyAlignment="1"/>
    <xf numFmtId="168" fontId="4" fillId="2" borderId="0" xfId="1" applyNumberFormat="1" applyFont="1" applyFill="1" applyBorder="1" applyAlignment="1">
      <alignment horizontal="right"/>
    </xf>
    <xf numFmtId="170" fontId="4" fillId="2" borderId="23" xfId="0" applyNumberFormat="1" applyFont="1" applyFill="1" applyBorder="1" applyAlignment="1">
      <alignment horizontal="center"/>
    </xf>
    <xf numFmtId="170" fontId="4" fillId="2" borderId="12" xfId="0" applyNumberFormat="1" applyFont="1" applyFill="1" applyBorder="1" applyAlignment="1">
      <alignment horizontal="center"/>
    </xf>
    <xf numFmtId="170" fontId="4" fillId="2" borderId="12" xfId="0" applyNumberFormat="1" applyFont="1" applyFill="1" applyBorder="1" applyAlignment="1">
      <alignment horizontal="right"/>
    </xf>
    <xf numFmtId="170" fontId="4" fillId="2" borderId="0" xfId="0" applyNumberFormat="1" applyFont="1" applyFill="1" applyBorder="1" applyAlignment="1">
      <alignment horizontal="right"/>
    </xf>
    <xf numFmtId="1" fontId="4" fillId="2" borderId="12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9" fontId="4" fillId="0" borderId="0" xfId="2" applyFont="1" applyFill="1" applyAlignment="1">
      <alignment horizontal="left" wrapText="1"/>
    </xf>
    <xf numFmtId="3" fontId="4" fillId="0" borderId="0" xfId="0" applyNumberFormat="1" applyFont="1" applyAlignment="1"/>
    <xf numFmtId="1" fontId="4" fillId="0" borderId="1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/>
    <xf numFmtId="3" fontId="4" fillId="0" borderId="4" xfId="0" applyNumberFormat="1" applyFont="1" applyBorder="1" applyAlignment="1"/>
    <xf numFmtId="1" fontId="4" fillId="0" borderId="4" xfId="0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/>
    <xf numFmtId="170" fontId="4" fillId="0" borderId="12" xfId="0" applyNumberFormat="1" applyFont="1" applyFill="1" applyBorder="1" applyAlignment="1"/>
    <xf numFmtId="170" fontId="4" fillId="0" borderId="0" xfId="0" applyNumberFormat="1" applyFont="1" applyFill="1" applyBorder="1" applyAlignment="1"/>
    <xf numFmtId="3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168" fontId="4" fillId="2" borderId="0" xfId="1" applyNumberFormat="1" applyFont="1" applyFill="1" applyBorder="1" applyAlignment="1"/>
    <xf numFmtId="170" fontId="4" fillId="2" borderId="12" xfId="0" applyNumberFormat="1" applyFont="1" applyFill="1" applyBorder="1" applyAlignment="1"/>
    <xf numFmtId="170" fontId="4" fillId="2" borderId="0" xfId="0" applyNumberFormat="1" applyFont="1" applyFill="1" applyBorder="1" applyAlignment="1"/>
    <xf numFmtId="3" fontId="4" fillId="2" borderId="4" xfId="0" applyNumberFormat="1" applyFont="1" applyFill="1" applyBorder="1" applyAlignment="1"/>
    <xf numFmtId="170" fontId="4" fillId="2" borderId="16" xfId="0" applyNumberFormat="1" applyFont="1" applyFill="1" applyBorder="1" applyAlignment="1">
      <alignment vertical="top" wrapText="1"/>
    </xf>
    <xf numFmtId="1" fontId="4" fillId="2" borderId="16" xfId="0" applyNumberFormat="1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  <xf numFmtId="168" fontId="4" fillId="0" borderId="0" xfId="1" applyNumberFormat="1" applyFont="1" applyFill="1" applyBorder="1" applyAlignment="1" applyProtection="1"/>
    <xf numFmtId="1" fontId="4" fillId="2" borderId="12" xfId="0" applyNumberFormat="1" applyFont="1" applyFill="1" applyBorder="1" applyAlignment="1">
      <alignment horizontal="center" vertical="top" wrapText="1"/>
    </xf>
    <xf numFmtId="1" fontId="4" fillId="2" borderId="0" xfId="0" applyNumberFormat="1" applyFont="1" applyFill="1" applyBorder="1" applyAlignment="1">
      <alignment horizontal="center" vertical="top" wrapText="1"/>
    </xf>
    <xf numFmtId="170" fontId="4" fillId="2" borderId="25" xfId="0" applyNumberFormat="1" applyFont="1" applyFill="1" applyBorder="1" applyAlignment="1">
      <alignment horizontal="center"/>
    </xf>
    <xf numFmtId="170" fontId="4" fillId="2" borderId="16" xfId="0" applyNumberFormat="1" applyFont="1" applyFill="1" applyBorder="1" applyAlignment="1"/>
    <xf numFmtId="1" fontId="4" fillId="2" borderId="16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70" fontId="4" fillId="0" borderId="23" xfId="0" applyNumberFormat="1" applyFont="1" applyFill="1" applyBorder="1" applyAlignment="1">
      <alignment horizontal="center" vertical="top" wrapText="1"/>
    </xf>
    <xf numFmtId="170" fontId="4" fillId="0" borderId="12" xfId="0" applyNumberFormat="1" applyFont="1" applyFill="1" applyBorder="1" applyAlignment="1">
      <alignment horizontal="center" vertical="top" wrapText="1"/>
    </xf>
    <xf numFmtId="170" fontId="4" fillId="0" borderId="12" xfId="0" applyNumberFormat="1" applyFont="1" applyFill="1" applyBorder="1" applyAlignment="1">
      <alignment vertical="top" wrapText="1"/>
    </xf>
    <xf numFmtId="170" fontId="4" fillId="0" borderId="0" xfId="0" applyNumberFormat="1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68" fontId="4" fillId="2" borderId="0" xfId="1" applyNumberFormat="1" applyFont="1" applyFill="1" applyBorder="1" applyAlignment="1" applyProtection="1"/>
    <xf numFmtId="170" fontId="4" fillId="2" borderId="23" xfId="0" applyNumberFormat="1" applyFont="1" applyFill="1" applyBorder="1" applyAlignment="1">
      <alignment horizontal="center" vertical="top" wrapText="1"/>
    </xf>
    <xf numFmtId="170" fontId="4" fillId="2" borderId="12" xfId="0" applyNumberFormat="1" applyFont="1" applyFill="1" applyBorder="1" applyAlignment="1">
      <alignment horizontal="center" vertical="top" wrapText="1"/>
    </xf>
    <xf numFmtId="170" fontId="4" fillId="2" borderId="12" xfId="0" applyNumberFormat="1" applyFont="1" applyFill="1" applyBorder="1" applyAlignment="1">
      <alignment vertical="top" wrapText="1"/>
    </xf>
    <xf numFmtId="170" fontId="4" fillId="2" borderId="0" xfId="0" applyNumberFormat="1" applyFont="1" applyFill="1" applyBorder="1" applyAlignment="1">
      <alignment vertical="top" wrapText="1"/>
    </xf>
    <xf numFmtId="170" fontId="4" fillId="0" borderId="16" xfId="0" applyNumberFormat="1" applyFont="1" applyFill="1" applyBorder="1" applyAlignment="1">
      <alignment vertical="top" wrapText="1"/>
    </xf>
    <xf numFmtId="3" fontId="4" fillId="2" borderId="8" xfId="0" applyNumberFormat="1" applyFont="1" applyFill="1" applyBorder="1" applyAlignment="1"/>
    <xf numFmtId="170" fontId="4" fillId="2" borderId="26" xfId="0" applyNumberFormat="1" applyFont="1" applyFill="1" applyBorder="1" applyAlignment="1">
      <alignment horizontal="center" vertical="top" wrapText="1"/>
    </xf>
    <xf numFmtId="170" fontId="4" fillId="2" borderId="19" xfId="0" applyNumberFormat="1" applyFont="1" applyFill="1" applyBorder="1" applyAlignment="1">
      <alignment horizontal="center" vertical="top" wrapText="1"/>
    </xf>
    <xf numFmtId="170" fontId="4" fillId="2" borderId="8" xfId="0" applyNumberFormat="1" applyFont="1" applyFill="1" applyBorder="1" applyAlignment="1">
      <alignment vertical="top" wrapText="1"/>
    </xf>
    <xf numFmtId="1" fontId="4" fillId="2" borderId="19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>
      <alignment horizontal="left" wrapText="1"/>
    </xf>
    <xf numFmtId="164" fontId="4" fillId="0" borderId="0" xfId="0" applyNumberFormat="1" applyFont="1" applyFill="1" applyBorder="1" applyAlignment="1" applyProtection="1">
      <alignment horizontal="right"/>
    </xf>
    <xf numFmtId="167" fontId="4" fillId="0" borderId="0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 applyProtection="1">
      <alignment horizontal="left" vertical="top"/>
    </xf>
    <xf numFmtId="166" fontId="4" fillId="0" borderId="0" xfId="2" applyNumberFormat="1" applyFont="1" applyAlignment="1">
      <alignment horizontal="left" wrapText="1"/>
    </xf>
    <xf numFmtId="0" fontId="0" fillId="0" borderId="0" xfId="0" applyNumberFormat="1" applyFont="1" applyAlignment="1" applyProtection="1">
      <alignment wrapText="1"/>
      <protection locked="0"/>
    </xf>
    <xf numFmtId="37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top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center" wrapText="1"/>
    </xf>
    <xf numFmtId="0" fontId="17" fillId="0" borderId="0" xfId="0" applyFont="1">
      <alignment horizontal="left" wrapText="1"/>
    </xf>
    <xf numFmtId="168" fontId="18" fillId="0" borderId="0" xfId="0" applyNumberFormat="1" applyFont="1" applyAlignment="1"/>
    <xf numFmtId="168" fontId="18" fillId="0" borderId="4" xfId="0" applyNumberFormat="1" applyFont="1" applyBorder="1" applyAlignment="1"/>
    <xf numFmtId="37" fontId="4" fillId="3" borderId="1" xfId="0" applyNumberFormat="1" applyFont="1" applyFill="1" applyBorder="1" applyAlignment="1" applyProtection="1">
      <alignment horizontal="right"/>
    </xf>
    <xf numFmtId="168" fontId="4" fillId="3" borderId="4" xfId="1" applyNumberFormat="1" applyFont="1" applyFill="1" applyBorder="1" applyAlignment="1" applyProtection="1">
      <alignment horizontal="right"/>
    </xf>
    <xf numFmtId="3" fontId="4" fillId="3" borderId="0" xfId="0" applyNumberFormat="1" applyFont="1" applyFill="1" applyAlignment="1"/>
    <xf numFmtId="37" fontId="4" fillId="3" borderId="0" xfId="0" applyNumberFormat="1" applyFont="1" applyFill="1" applyBorder="1" applyAlignment="1">
      <alignment horizontal="right"/>
    </xf>
    <xf numFmtId="165" fontId="12" fillId="3" borderId="0" xfId="0" applyNumberFormat="1" applyFont="1" applyFill="1" applyAlignment="1" applyProtection="1">
      <alignment horizontal="right" wrapText="1"/>
    </xf>
    <xf numFmtId="3" fontId="4" fillId="3" borderId="0" xfId="0" applyNumberFormat="1" applyFont="1" applyFill="1" applyBorder="1" applyAlignment="1" applyProtection="1">
      <alignment horizontal="right"/>
    </xf>
    <xf numFmtId="37" fontId="4" fillId="3" borderId="4" xfId="0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/>
    <xf numFmtId="3" fontId="4" fillId="3" borderId="4" xfId="0" applyNumberFormat="1" applyFont="1" applyFill="1" applyBorder="1" applyAlignment="1"/>
    <xf numFmtId="3" fontId="4" fillId="3" borderId="8" xfId="0" applyNumberFormat="1" applyFont="1" applyFill="1" applyBorder="1" applyAlignment="1"/>
    <xf numFmtId="3" fontId="4" fillId="3" borderId="0" xfId="0" applyNumberFormat="1" applyFont="1" applyFill="1" applyAlignment="1">
      <alignment horizontal="right"/>
    </xf>
    <xf numFmtId="3" fontId="17" fillId="0" borderId="0" xfId="0" applyNumberFormat="1" applyFont="1" applyFill="1" applyBorder="1" applyAlignment="1"/>
    <xf numFmtId="0" fontId="20" fillId="0" borderId="0" xfId="0" applyFont="1" applyFill="1" applyProtection="1">
      <alignment horizontal="left" wrapText="1"/>
    </xf>
    <xf numFmtId="0" fontId="17" fillId="0" borderId="0" xfId="0" applyFont="1" applyFill="1">
      <alignment horizontal="left" wrapText="1"/>
    </xf>
    <xf numFmtId="170" fontId="17" fillId="0" borderId="0" xfId="0" applyNumberFormat="1" applyFont="1" applyFill="1" applyBorder="1" applyAlignment="1" applyProtection="1">
      <alignment horizontal="right"/>
    </xf>
    <xf numFmtId="37" fontId="17" fillId="0" borderId="0" xfId="0" applyNumberFormat="1" applyFont="1" applyFill="1" applyAlignment="1"/>
    <xf numFmtId="168" fontId="21" fillId="0" borderId="0" xfId="1" applyNumberFormat="1" applyFont="1" applyFill="1" applyAlignment="1" applyProtection="1">
      <alignment horizontal="left" wrapText="1"/>
    </xf>
    <xf numFmtId="166" fontId="21" fillId="0" borderId="0" xfId="2" applyNumberFormat="1" applyFont="1" applyFill="1" applyAlignment="1" applyProtection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0" borderId="15" xfId="0" applyFont="1" applyFill="1" applyBorder="1" applyAlignment="1" applyProtection="1">
      <alignment horizontal="centerContinuous"/>
    </xf>
    <xf numFmtId="0" fontId="4" fillId="0" borderId="12" xfId="0" applyFont="1" applyFill="1" applyBorder="1" applyAlignment="1" applyProtection="1">
      <alignment horizontal="centerContinuous"/>
    </xf>
    <xf numFmtId="37" fontId="4" fillId="4" borderId="1" xfId="0" applyNumberFormat="1" applyFont="1" applyFill="1" applyBorder="1" applyAlignment="1" applyProtection="1">
      <alignment horizontal="right"/>
    </xf>
    <xf numFmtId="168" fontId="4" fillId="0" borderId="27" xfId="1" applyNumberFormat="1" applyFont="1" applyFill="1" applyBorder="1" applyAlignment="1"/>
    <xf numFmtId="168" fontId="4" fillId="0" borderId="27" xfId="1" applyNumberFormat="1" applyFont="1" applyFill="1" applyBorder="1" applyAlignment="1" applyProtection="1"/>
    <xf numFmtId="168" fontId="4" fillId="0" borderId="14" xfId="1" applyNumberFormat="1" applyFont="1" applyFill="1" applyBorder="1" applyAlignment="1" applyProtection="1"/>
    <xf numFmtId="168" fontId="4" fillId="0" borderId="14" xfId="1" applyNumberFormat="1" applyFont="1" applyFill="1" applyBorder="1" applyAlignment="1" applyProtection="1">
      <alignment horizontal="right"/>
    </xf>
    <xf numFmtId="168" fontId="4" fillId="2" borderId="14" xfId="1" applyNumberFormat="1" applyFont="1" applyFill="1" applyBorder="1" applyAlignment="1" applyProtection="1"/>
    <xf numFmtId="170" fontId="4" fillId="0" borderId="28" xfId="0" applyNumberFormat="1" applyFont="1" applyFill="1" applyBorder="1" applyAlignment="1">
      <alignment horizontal="right"/>
    </xf>
    <xf numFmtId="170" fontId="4" fillId="2" borderId="28" xfId="0" applyNumberFormat="1" applyFont="1" applyFill="1" applyBorder="1" applyAlignment="1">
      <alignment horizontal="right"/>
    </xf>
    <xf numFmtId="0" fontId="5" fillId="0" borderId="4" xfId="0" applyFont="1" applyBorder="1">
      <alignment horizontal="left" wrapText="1"/>
    </xf>
    <xf numFmtId="170" fontId="4" fillId="2" borderId="16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center"/>
    </xf>
    <xf numFmtId="170" fontId="4" fillId="2" borderId="28" xfId="0" applyNumberFormat="1" applyFont="1" applyFill="1" applyBorder="1" applyAlignment="1"/>
    <xf numFmtId="170" fontId="4" fillId="0" borderId="16" xfId="0" applyNumberFormat="1" applyFont="1" applyFill="1" applyBorder="1" applyAlignment="1">
      <alignment horizontal="center"/>
    </xf>
    <xf numFmtId="170" fontId="4" fillId="0" borderId="29" xfId="0" applyNumberFormat="1" applyFont="1" applyFill="1" applyBorder="1" applyAlignment="1">
      <alignment horizontal="center" vertical="top" wrapText="1"/>
    </xf>
    <xf numFmtId="37" fontId="22" fillId="0" borderId="0" xfId="0" applyNumberFormat="1" applyFont="1" applyFill="1" applyBorder="1" applyAlignment="1">
      <alignment horizontal="left"/>
    </xf>
    <xf numFmtId="0" fontId="23" fillId="0" borderId="0" xfId="0" applyFont="1" applyAlignment="1">
      <alignment horizontal="left"/>
    </xf>
    <xf numFmtId="166" fontId="24" fillId="0" borderId="0" xfId="2" applyNumberFormat="1" applyFont="1" applyAlignment="1">
      <alignment horizontal="left"/>
    </xf>
    <xf numFmtId="168" fontId="0" fillId="0" borderId="0" xfId="1" applyNumberFormat="1" applyFont="1" applyFill="1" applyAlignment="1" applyProtection="1">
      <alignment horizontal="left"/>
    </xf>
    <xf numFmtId="0" fontId="4" fillId="4" borderId="0" xfId="0" applyFont="1" applyFill="1">
      <alignment horizontal="left" wrapText="1"/>
    </xf>
    <xf numFmtId="0" fontId="24" fillId="0" borderId="0" xfId="0" applyFont="1" applyAlignment="1">
      <alignment horizontal="left"/>
    </xf>
    <xf numFmtId="0" fontId="4" fillId="0" borderId="11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37" fontId="25" fillId="0" borderId="0" xfId="0" applyNumberFormat="1" applyFont="1" applyAlignment="1">
      <alignment horizontal="left"/>
    </xf>
    <xf numFmtId="37" fontId="25" fillId="0" borderId="0" xfId="0" applyNumberFormat="1" applyFont="1" applyBorder="1" applyAlignment="1">
      <alignment horizontal="center"/>
    </xf>
    <xf numFmtId="37" fontId="25" fillId="0" borderId="0" xfId="0" applyNumberFormat="1" applyFont="1" applyAlignment="1">
      <alignment horizontal="center"/>
    </xf>
    <xf numFmtId="37" fontId="25" fillId="0" borderId="0" xfId="0" applyNumberFormat="1" applyFont="1" applyAlignment="1">
      <alignment horizontal="right"/>
    </xf>
    <xf numFmtId="37" fontId="25" fillId="0" borderId="0" xfId="0" applyNumberFormat="1" applyFont="1" applyAlignment="1"/>
    <xf numFmtId="37" fontId="26" fillId="0" borderId="0" xfId="0" applyNumberFormat="1" applyFont="1" applyAlignment="1">
      <alignment wrapText="1"/>
    </xf>
    <xf numFmtId="37" fontId="26" fillId="0" borderId="0" xfId="0" applyNumberFormat="1" applyFont="1" applyBorder="1" applyAlignment="1">
      <alignment wrapText="1"/>
    </xf>
    <xf numFmtId="37" fontId="25" fillId="0" borderId="0" xfId="0" applyNumberFormat="1" applyFont="1" applyBorder="1" applyAlignment="1"/>
    <xf numFmtId="37" fontId="25" fillId="0" borderId="4" xfId="0" applyNumberFormat="1" applyFont="1" applyBorder="1" applyAlignment="1"/>
    <xf numFmtId="37" fontId="25" fillId="0" borderId="5" xfId="0" applyNumberFormat="1" applyFont="1" applyBorder="1" applyAlignment="1"/>
    <xf numFmtId="37" fontId="25" fillId="0" borderId="1" xfId="0" applyNumberFormat="1" applyFont="1" applyBorder="1" applyAlignment="1">
      <alignment horizontal="centerContinuous"/>
    </xf>
    <xf numFmtId="37" fontId="25" fillId="0" borderId="1" xfId="0" applyNumberFormat="1" applyFont="1" applyFill="1" applyBorder="1" applyAlignment="1">
      <alignment horizontal="centerContinuous"/>
    </xf>
    <xf numFmtId="37" fontId="25" fillId="0" borderId="15" xfId="0" applyNumberFormat="1" applyFont="1" applyBorder="1" applyAlignment="1">
      <alignment horizontal="centerContinuous"/>
    </xf>
    <xf numFmtId="37" fontId="25" fillId="0" borderId="0" xfId="0" applyNumberFormat="1" applyFont="1" applyAlignment="1">
      <alignment horizontal="centerContinuous"/>
    </xf>
    <xf numFmtId="37" fontId="25" fillId="0" borderId="5" xfId="0" applyNumberFormat="1" applyFont="1" applyBorder="1" applyAlignment="1">
      <alignment horizontal="centerContinuous"/>
    </xf>
    <xf numFmtId="37" fontId="25" fillId="0" borderId="5" xfId="0" applyNumberFormat="1" applyFont="1" applyBorder="1" applyAlignment="1">
      <alignment horizontal="center"/>
    </xf>
    <xf numFmtId="37" fontId="25" fillId="0" borderId="12" xfId="0" applyNumberFormat="1" applyFont="1" applyBorder="1" applyAlignment="1">
      <alignment horizontal="center"/>
    </xf>
    <xf numFmtId="37" fontId="25" fillId="0" borderId="5" xfId="0" applyNumberFormat="1" applyFont="1" applyBorder="1" applyAlignment="1">
      <alignment horizontal="right"/>
    </xf>
    <xf numFmtId="37" fontId="25" fillId="0" borderId="13" xfId="0" applyNumberFormat="1" applyFont="1" applyBorder="1" applyAlignment="1">
      <alignment horizontal="center"/>
    </xf>
    <xf numFmtId="37" fontId="25" fillId="0" borderId="15" xfId="0" applyNumberFormat="1" applyFont="1" applyBorder="1" applyAlignment="1">
      <alignment horizontal="center"/>
    </xf>
    <xf numFmtId="37" fontId="25" fillId="0" borderId="4" xfId="0" applyNumberFormat="1" applyFont="1" applyFill="1" applyBorder="1" applyAlignment="1">
      <alignment horizontal="center"/>
    </xf>
    <xf numFmtId="37" fontId="25" fillId="0" borderId="16" xfId="0" applyNumberFormat="1" applyFont="1" applyFill="1" applyBorder="1" applyAlignment="1">
      <alignment horizontal="center"/>
    </xf>
    <xf numFmtId="37" fontId="25" fillId="0" borderId="4" xfId="0" applyNumberFormat="1" applyFont="1" applyFill="1" applyBorder="1" applyAlignment="1">
      <alignment horizontal="right"/>
    </xf>
    <xf numFmtId="37" fontId="25" fillId="0" borderId="25" xfId="0" applyNumberFormat="1" applyFont="1" applyFill="1" applyBorder="1" applyAlignment="1">
      <alignment horizontal="center"/>
    </xf>
    <xf numFmtId="37" fontId="25" fillId="0" borderId="0" xfId="0" applyNumberFormat="1" applyFont="1" applyBorder="1" applyAlignment="1">
      <alignment horizontal="right"/>
    </xf>
    <xf numFmtId="3" fontId="25" fillId="0" borderId="4" xfId="0" applyNumberFormat="1" applyFont="1" applyFill="1" applyBorder="1" applyAlignment="1"/>
    <xf numFmtId="5" fontId="25" fillId="0" borderId="4" xfId="1" applyNumberFormat="1" applyFont="1" applyFill="1" applyBorder="1" applyAlignment="1">
      <alignment horizontal="right"/>
    </xf>
    <xf numFmtId="5" fontId="25" fillId="0" borderId="16" xfId="1" applyNumberFormat="1" applyFont="1" applyFill="1" applyBorder="1" applyAlignment="1">
      <alignment horizontal="right"/>
    </xf>
    <xf numFmtId="171" fontId="25" fillId="0" borderId="16" xfId="1" applyNumberFormat="1" applyFont="1" applyFill="1" applyBorder="1" applyAlignment="1">
      <alignment horizontal="center"/>
    </xf>
    <xf numFmtId="170" fontId="25" fillId="0" borderId="16" xfId="0" applyNumberFormat="1" applyFont="1" applyFill="1" applyBorder="1" applyAlignment="1">
      <alignment horizontal="center"/>
    </xf>
    <xf numFmtId="170" fontId="25" fillId="0" borderId="4" xfId="0" applyNumberFormat="1" applyFont="1" applyFill="1" applyBorder="1" applyAlignment="1">
      <alignment horizontal="center"/>
    </xf>
    <xf numFmtId="170" fontId="25" fillId="0" borderId="4" xfId="0" applyNumberFormat="1" applyFont="1" applyFill="1" applyBorder="1" applyAlignment="1">
      <alignment horizontal="right"/>
    </xf>
    <xf numFmtId="171" fontId="25" fillId="0" borderId="4" xfId="0" applyNumberFormat="1" applyFont="1" applyFill="1" applyBorder="1" applyAlignment="1"/>
    <xf numFmtId="3" fontId="25" fillId="0" borderId="0" xfId="0" applyNumberFormat="1" applyFont="1" applyFill="1" applyAlignment="1"/>
    <xf numFmtId="168" fontId="25" fillId="0" borderId="0" xfId="1" applyNumberFormat="1" applyFont="1" applyFill="1" applyBorder="1" applyAlignment="1">
      <alignment horizontal="right"/>
    </xf>
    <xf numFmtId="168" fontId="25" fillId="0" borderId="12" xfId="1" applyNumberFormat="1" applyFont="1" applyFill="1" applyBorder="1" applyAlignment="1">
      <alignment horizontal="right"/>
    </xf>
    <xf numFmtId="171" fontId="25" fillId="0" borderId="12" xfId="1" applyNumberFormat="1" applyFont="1" applyFill="1" applyBorder="1" applyAlignment="1">
      <alignment horizontal="center"/>
    </xf>
    <xf numFmtId="170" fontId="25" fillId="0" borderId="12" xfId="0" applyNumberFormat="1" applyFont="1" applyFill="1" applyBorder="1" applyAlignment="1">
      <alignment horizontal="center"/>
    </xf>
    <xf numFmtId="170" fontId="25" fillId="0" borderId="0" xfId="0" applyNumberFormat="1" applyFont="1" applyFill="1" applyBorder="1" applyAlignment="1">
      <alignment horizontal="center"/>
    </xf>
    <xf numFmtId="170" fontId="25" fillId="0" borderId="0" xfId="0" applyNumberFormat="1" applyFont="1" applyFill="1" applyBorder="1" applyAlignment="1">
      <alignment horizontal="right"/>
    </xf>
    <xf numFmtId="171" fontId="25" fillId="0" borderId="0" xfId="0" applyNumberFormat="1" applyFont="1" applyFill="1" applyAlignment="1"/>
    <xf numFmtId="167" fontId="25" fillId="0" borderId="0" xfId="1" applyNumberFormat="1" applyFont="1" applyFill="1" applyBorder="1" applyAlignment="1">
      <alignment horizontal="right"/>
    </xf>
    <xf numFmtId="167" fontId="25" fillId="0" borderId="12" xfId="1" applyNumberFormat="1" applyFont="1" applyFill="1" applyBorder="1" applyAlignment="1">
      <alignment horizontal="right"/>
    </xf>
    <xf numFmtId="171" fontId="25" fillId="0" borderId="12" xfId="2" applyNumberFormat="1" applyFont="1" applyFill="1" applyBorder="1" applyAlignment="1">
      <alignment horizontal="center"/>
    </xf>
    <xf numFmtId="3" fontId="25" fillId="2" borderId="0" xfId="0" applyNumberFormat="1" applyFont="1" applyFill="1" applyAlignment="1"/>
    <xf numFmtId="168" fontId="25" fillId="2" borderId="0" xfId="1" applyNumberFormat="1" applyFont="1" applyFill="1" applyBorder="1" applyAlignment="1">
      <alignment horizontal="right"/>
    </xf>
    <xf numFmtId="168" fontId="25" fillId="2" borderId="12" xfId="1" applyNumberFormat="1" applyFont="1" applyFill="1" applyBorder="1" applyAlignment="1">
      <alignment horizontal="right"/>
    </xf>
    <xf numFmtId="171" fontId="25" fillId="2" borderId="12" xfId="1" applyNumberFormat="1" applyFont="1" applyFill="1" applyBorder="1" applyAlignment="1">
      <alignment horizontal="center"/>
    </xf>
    <xf numFmtId="170" fontId="25" fillId="2" borderId="12" xfId="0" applyNumberFormat="1" applyFont="1" applyFill="1" applyBorder="1" applyAlignment="1">
      <alignment horizontal="center"/>
    </xf>
    <xf numFmtId="170" fontId="25" fillId="2" borderId="0" xfId="0" applyNumberFormat="1" applyFont="1" applyFill="1" applyBorder="1" applyAlignment="1">
      <alignment horizontal="center"/>
    </xf>
    <xf numFmtId="170" fontId="25" fillId="2" borderId="0" xfId="0" applyNumberFormat="1" applyFont="1" applyFill="1" applyBorder="1" applyAlignment="1">
      <alignment horizontal="right"/>
    </xf>
    <xf numFmtId="171" fontId="25" fillId="2" borderId="0" xfId="0" applyNumberFormat="1" applyFont="1" applyFill="1" applyAlignment="1"/>
    <xf numFmtId="3" fontId="25" fillId="0" borderId="0" xfId="0" applyNumberFormat="1" applyFont="1" applyAlignment="1"/>
    <xf numFmtId="3" fontId="25" fillId="2" borderId="0" xfId="0" applyNumberFormat="1" applyFont="1" applyFill="1" applyBorder="1" applyAlignment="1"/>
    <xf numFmtId="3" fontId="25" fillId="0" borderId="4" xfId="0" applyNumberFormat="1" applyFont="1" applyBorder="1" applyAlignment="1"/>
    <xf numFmtId="168" fontId="25" fillId="0" borderId="28" xfId="1" applyNumberFormat="1" applyFont="1" applyFill="1" applyBorder="1" applyAlignment="1">
      <alignment horizontal="right"/>
    </xf>
    <xf numFmtId="168" fontId="25" fillId="0" borderId="16" xfId="1" applyNumberFormat="1" applyFont="1" applyFill="1" applyBorder="1" applyAlignment="1">
      <alignment horizontal="right"/>
    </xf>
    <xf numFmtId="168" fontId="25" fillId="0" borderId="4" xfId="1" applyNumberFormat="1" applyFont="1" applyFill="1" applyBorder="1" applyAlignment="1">
      <alignment horizontal="right"/>
    </xf>
    <xf numFmtId="171" fontId="25" fillId="0" borderId="25" xfId="1" applyNumberFormat="1" applyFont="1" applyFill="1" applyBorder="1" applyAlignment="1">
      <alignment horizontal="center"/>
    </xf>
    <xf numFmtId="168" fontId="25" fillId="0" borderId="0" xfId="1" applyNumberFormat="1" applyFont="1" applyFill="1" applyBorder="1" applyAlignment="1"/>
    <xf numFmtId="168" fontId="25" fillId="0" borderId="12" xfId="1" applyNumberFormat="1" applyFont="1" applyFill="1" applyBorder="1" applyAlignment="1"/>
    <xf numFmtId="170" fontId="25" fillId="0" borderId="0" xfId="0" applyNumberFormat="1" applyFont="1" applyFill="1" applyBorder="1" applyAlignment="1"/>
    <xf numFmtId="3" fontId="25" fillId="2" borderId="0" xfId="0" applyNumberFormat="1" applyFont="1" applyFill="1" applyAlignment="1">
      <alignment horizontal="left"/>
    </xf>
    <xf numFmtId="3" fontId="25" fillId="2" borderId="0" xfId="0" applyNumberFormat="1" applyFont="1" applyFill="1" applyAlignment="1">
      <alignment horizontal="center"/>
    </xf>
    <xf numFmtId="171" fontId="25" fillId="2" borderId="0" xfId="0" applyNumberFormat="1" applyFont="1" applyFill="1" applyAlignment="1">
      <alignment horizontal="right"/>
    </xf>
    <xf numFmtId="171" fontId="25" fillId="0" borderId="0" xfId="0" applyNumberFormat="1" applyFont="1" applyFill="1" applyAlignment="1">
      <alignment horizontal="right"/>
    </xf>
    <xf numFmtId="3" fontId="25" fillId="2" borderId="4" xfId="0" applyNumberFormat="1" applyFont="1" applyFill="1" applyBorder="1" applyAlignment="1"/>
    <xf numFmtId="168" fontId="25" fillId="2" borderId="28" xfId="1" applyNumberFormat="1" applyFont="1" applyFill="1" applyBorder="1" applyAlignment="1">
      <alignment horizontal="right"/>
    </xf>
    <xf numFmtId="168" fontId="25" fillId="2" borderId="16" xfId="1" applyNumberFormat="1" applyFont="1" applyFill="1" applyBorder="1" applyAlignment="1">
      <alignment horizontal="right"/>
    </xf>
    <xf numFmtId="168" fontId="25" fillId="2" borderId="4" xfId="1" applyNumberFormat="1" applyFont="1" applyFill="1" applyBorder="1" applyAlignment="1">
      <alignment horizontal="right"/>
    </xf>
    <xf numFmtId="171" fontId="25" fillId="2" borderId="25" xfId="1" applyNumberFormat="1" applyFont="1" applyFill="1" applyBorder="1" applyAlignment="1">
      <alignment horizontal="center"/>
    </xf>
    <xf numFmtId="170" fontId="25" fillId="2" borderId="16" xfId="0" applyNumberFormat="1" applyFont="1" applyFill="1" applyBorder="1" applyAlignment="1">
      <alignment horizontal="center"/>
    </xf>
    <xf numFmtId="170" fontId="25" fillId="2" borderId="4" xfId="0" applyNumberFormat="1" applyFont="1" applyFill="1" applyBorder="1" applyAlignment="1">
      <alignment horizontal="center"/>
    </xf>
    <xf numFmtId="170" fontId="25" fillId="2" borderId="4" xfId="0" applyNumberFormat="1" applyFont="1" applyFill="1" applyBorder="1" applyAlignment="1">
      <alignment horizontal="right"/>
    </xf>
    <xf numFmtId="168" fontId="25" fillId="0" borderId="0" xfId="1" applyNumberFormat="1" applyFont="1" applyFill="1" applyBorder="1" applyAlignment="1" applyProtection="1"/>
    <xf numFmtId="168" fontId="25" fillId="0" borderId="12" xfId="1" applyNumberFormat="1" applyFont="1" applyFill="1" applyBorder="1" applyAlignment="1" applyProtection="1"/>
    <xf numFmtId="171" fontId="25" fillId="0" borderId="12" xfId="1" applyNumberFormat="1" applyFont="1" applyFill="1" applyBorder="1" applyAlignment="1" applyProtection="1">
      <alignment horizontal="center"/>
    </xf>
    <xf numFmtId="168" fontId="25" fillId="2" borderId="0" xfId="1" applyNumberFormat="1" applyFont="1" applyFill="1" applyBorder="1" applyAlignment="1"/>
    <xf numFmtId="168" fontId="25" fillId="2" borderId="12" xfId="1" applyNumberFormat="1" applyFont="1" applyFill="1" applyBorder="1" applyAlignment="1"/>
    <xf numFmtId="170" fontId="25" fillId="2" borderId="0" xfId="0" applyNumberFormat="1" applyFont="1" applyFill="1" applyBorder="1" applyAlignment="1"/>
    <xf numFmtId="168" fontId="25" fillId="2" borderId="28" xfId="1" applyNumberFormat="1" applyFont="1" applyFill="1" applyBorder="1" applyAlignment="1"/>
    <xf numFmtId="168" fontId="25" fillId="2" borderId="16" xfId="1" applyNumberFormat="1" applyFont="1" applyFill="1" applyBorder="1" applyAlignment="1"/>
    <xf numFmtId="168" fontId="25" fillId="2" borderId="4" xfId="1" applyNumberFormat="1" applyFont="1" applyFill="1" applyBorder="1" applyAlignment="1"/>
    <xf numFmtId="170" fontId="25" fillId="2" borderId="4" xfId="0" applyNumberFormat="1" applyFont="1" applyFill="1" applyBorder="1" applyAlignment="1"/>
    <xf numFmtId="3" fontId="25" fillId="0" borderId="0" xfId="0" applyNumberFormat="1" applyFont="1" applyFill="1" applyBorder="1" applyAlignment="1"/>
    <xf numFmtId="3" fontId="25" fillId="0" borderId="12" xfId="0" applyNumberFormat="1" applyFont="1" applyFill="1" applyBorder="1" applyAlignment="1"/>
    <xf numFmtId="170" fontId="25" fillId="0" borderId="12" xfId="0" applyNumberFormat="1" applyFont="1" applyFill="1" applyBorder="1" applyAlignment="1">
      <alignment horizontal="center" vertical="top" wrapText="1"/>
    </xf>
    <xf numFmtId="170" fontId="25" fillId="0" borderId="0" xfId="0" applyNumberFormat="1" applyFont="1" applyFill="1" applyBorder="1" applyAlignment="1">
      <alignment horizontal="center" vertical="top" wrapText="1"/>
    </xf>
    <xf numFmtId="170" fontId="25" fillId="0" borderId="0" xfId="0" applyNumberFormat="1" applyFont="1" applyFill="1" applyBorder="1" applyAlignment="1">
      <alignment vertical="top" wrapText="1"/>
    </xf>
    <xf numFmtId="171" fontId="25" fillId="0" borderId="0" xfId="0" applyNumberFormat="1" applyFont="1" applyAlignment="1"/>
    <xf numFmtId="168" fontId="25" fillId="2" borderId="0" xfId="1" applyNumberFormat="1" applyFont="1" applyFill="1" applyBorder="1" applyAlignment="1" applyProtection="1"/>
    <xf numFmtId="168" fontId="25" fillId="2" borderId="12" xfId="1" applyNumberFormat="1" applyFont="1" applyFill="1" applyBorder="1" applyAlignment="1" applyProtection="1"/>
    <xf numFmtId="171" fontId="25" fillId="2" borderId="12" xfId="1" applyNumberFormat="1" applyFont="1" applyFill="1" applyBorder="1" applyAlignment="1" applyProtection="1">
      <alignment horizontal="center"/>
    </xf>
    <xf numFmtId="170" fontId="25" fillId="2" borderId="12" xfId="0" applyNumberFormat="1" applyFont="1" applyFill="1" applyBorder="1" applyAlignment="1">
      <alignment horizontal="center" vertical="top" wrapText="1"/>
    </xf>
    <xf numFmtId="170" fontId="25" fillId="2" borderId="0" xfId="0" applyNumberFormat="1" applyFont="1" applyFill="1" applyBorder="1" applyAlignment="1">
      <alignment horizontal="center" vertical="top" wrapText="1"/>
    </xf>
    <xf numFmtId="170" fontId="25" fillId="2" borderId="0" xfId="0" applyNumberFormat="1" applyFont="1" applyFill="1" applyBorder="1" applyAlignment="1">
      <alignment vertical="top" wrapText="1"/>
    </xf>
    <xf numFmtId="168" fontId="25" fillId="0" borderId="28" xfId="1" applyNumberFormat="1" applyFont="1" applyFill="1" applyBorder="1" applyAlignment="1" applyProtection="1"/>
    <xf numFmtId="168" fontId="25" fillId="0" borderId="16" xfId="1" applyNumberFormat="1" applyFont="1" applyFill="1" applyBorder="1" applyAlignment="1" applyProtection="1"/>
    <xf numFmtId="168" fontId="25" fillId="0" borderId="4" xfId="1" applyNumberFormat="1" applyFont="1" applyFill="1" applyBorder="1" applyAlignment="1" applyProtection="1"/>
    <xf numFmtId="171" fontId="25" fillId="0" borderId="25" xfId="1" applyNumberFormat="1" applyFont="1" applyFill="1" applyBorder="1" applyAlignment="1" applyProtection="1">
      <alignment horizontal="center"/>
    </xf>
    <xf numFmtId="170" fontId="25" fillId="0" borderId="16" xfId="0" applyNumberFormat="1" applyFont="1" applyFill="1" applyBorder="1" applyAlignment="1">
      <alignment horizontal="center" vertical="top" wrapText="1"/>
    </xf>
    <xf numFmtId="170" fontId="25" fillId="0" borderId="4" xfId="0" applyNumberFormat="1" applyFont="1" applyFill="1" applyBorder="1" applyAlignment="1">
      <alignment horizontal="center" vertical="top" wrapText="1"/>
    </xf>
    <xf numFmtId="170" fontId="25" fillId="0" borderId="4" xfId="0" applyNumberFormat="1" applyFont="1" applyFill="1" applyBorder="1" applyAlignment="1">
      <alignment vertical="top" wrapText="1"/>
    </xf>
    <xf numFmtId="3" fontId="25" fillId="2" borderId="8" xfId="0" applyNumberFormat="1" applyFont="1" applyFill="1" applyBorder="1" applyAlignment="1"/>
    <xf numFmtId="168" fontId="25" fillId="2" borderId="28" xfId="1" applyNumberFormat="1" applyFont="1" applyFill="1" applyBorder="1" applyAlignment="1" applyProtection="1"/>
    <xf numFmtId="168" fontId="25" fillId="2" borderId="16" xfId="1" applyNumberFormat="1" applyFont="1" applyFill="1" applyBorder="1" applyAlignment="1" applyProtection="1"/>
    <xf numFmtId="168" fontId="25" fillId="2" borderId="4" xfId="1" applyNumberFormat="1" applyFont="1" applyFill="1" applyBorder="1" applyAlignment="1" applyProtection="1"/>
    <xf numFmtId="171" fontId="25" fillId="2" borderId="25" xfId="1" applyNumberFormat="1" applyFont="1" applyFill="1" applyBorder="1" applyAlignment="1" applyProtection="1">
      <alignment horizontal="center"/>
    </xf>
    <xf numFmtId="170" fontId="25" fillId="2" borderId="16" xfId="0" applyNumberFormat="1" applyFont="1" applyFill="1" applyBorder="1" applyAlignment="1">
      <alignment horizontal="center" vertical="top" wrapText="1"/>
    </xf>
    <xf numFmtId="170" fontId="25" fillId="2" borderId="4" xfId="0" applyNumberFormat="1" applyFont="1" applyFill="1" applyBorder="1" applyAlignment="1">
      <alignment horizontal="center" vertical="top" wrapText="1"/>
    </xf>
    <xf numFmtId="170" fontId="25" fillId="2" borderId="4" xfId="0" applyNumberFormat="1" applyFont="1" applyFill="1" applyBorder="1" applyAlignment="1">
      <alignment vertical="top" wrapText="1"/>
    </xf>
    <xf numFmtId="171" fontId="25" fillId="2" borderId="8" xfId="0" applyNumberFormat="1" applyFont="1" applyFill="1" applyBorder="1" applyAlignment="1"/>
    <xf numFmtId="0" fontId="25" fillId="0" borderId="0" xfId="0" applyNumberFormat="1" applyFont="1" applyAlignment="1">
      <alignment horizontal="left" vertical="top"/>
    </xf>
    <xf numFmtId="0" fontId="26" fillId="0" borderId="0" xfId="0" applyNumberFormat="1" applyFont="1" applyAlignment="1" applyProtection="1">
      <alignment wrapText="1"/>
      <protection locked="0"/>
    </xf>
    <xf numFmtId="0" fontId="26" fillId="0" borderId="0" xfId="0" applyFont="1" applyAlignment="1"/>
    <xf numFmtId="37" fontId="25" fillId="0" borderId="0" xfId="0" applyNumberFormat="1" applyFont="1" applyFill="1" applyAlignment="1">
      <alignment horizontal="left" vertical="top"/>
    </xf>
    <xf numFmtId="37" fontId="26" fillId="0" borderId="0" xfId="0" applyNumberFormat="1" applyFont="1" applyAlignment="1"/>
    <xf numFmtId="37" fontId="26" fillId="0" borderId="0" xfId="0" applyNumberFormat="1" applyFont="1" applyBorder="1" applyAlignment="1"/>
    <xf numFmtId="37" fontId="25" fillId="0" borderId="0" xfId="0" applyNumberFormat="1" applyFont="1" applyFill="1" applyBorder="1" applyAlignment="1"/>
    <xf numFmtId="37" fontId="25" fillId="0" borderId="0" xfId="0" applyNumberFormat="1" applyFont="1" applyFill="1" applyAlignment="1"/>
    <xf numFmtId="37" fontId="25" fillId="0" borderId="0" xfId="0" applyNumberFormat="1" applyFont="1" applyFill="1" applyAlignment="1">
      <alignment vertical="top"/>
    </xf>
    <xf numFmtId="0" fontId="25" fillId="0" borderId="0" xfId="0" applyFont="1" applyFill="1" applyAlignment="1" applyProtection="1">
      <alignment horizontal="left" vertical="top"/>
    </xf>
    <xf numFmtId="0" fontId="25" fillId="0" borderId="0" xfId="0" applyFont="1" applyFill="1" applyBorder="1" applyAlignment="1" applyProtection="1">
      <alignment horizontal="left" vertical="top"/>
    </xf>
    <xf numFmtId="0" fontId="25" fillId="0" borderId="0" xfId="0" applyFont="1" applyFill="1" applyAlignment="1" applyProtection="1">
      <alignment horizontal="right" vertical="top"/>
    </xf>
    <xf numFmtId="0" fontId="25" fillId="0" borderId="0" xfId="0" applyFont="1" applyBorder="1" applyAlignment="1">
      <alignment horizontal="left" vertical="top"/>
    </xf>
    <xf numFmtId="37" fontId="25" fillId="0" borderId="0" xfId="0" applyNumberFormat="1" applyFont="1" applyFill="1" applyAlignment="1">
      <alignment horizontal="center"/>
    </xf>
    <xf numFmtId="0" fontId="25" fillId="0" borderId="0" xfId="0" applyFont="1" applyAlignment="1" applyProtection="1">
      <alignment horizontal="left" vertical="top"/>
    </xf>
    <xf numFmtId="0" fontId="25" fillId="0" borderId="0" xfId="0" applyFont="1" applyBorder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>
      <alignment horizontal="left"/>
    </xf>
    <xf numFmtId="166" fontId="29" fillId="0" borderId="0" xfId="2" applyNumberFormat="1" applyFont="1" applyAlignment="1">
      <alignment horizontal="left"/>
    </xf>
    <xf numFmtId="169" fontId="25" fillId="0" borderId="0" xfId="0" applyNumberFormat="1" applyFont="1" applyAlignment="1" applyProtection="1">
      <alignment horizontal="right"/>
    </xf>
    <xf numFmtId="169" fontId="25" fillId="0" borderId="0" xfId="0" applyNumberFormat="1" applyFont="1" applyBorder="1" applyAlignment="1" applyProtection="1">
      <alignment horizontal="right"/>
    </xf>
    <xf numFmtId="3" fontId="25" fillId="0" borderId="0" xfId="0" applyNumberFormat="1" applyFont="1" applyAlignment="1" applyProtection="1">
      <alignment horizontal="right"/>
    </xf>
    <xf numFmtId="3" fontId="25" fillId="0" borderId="0" xfId="0" applyNumberFormat="1" applyFont="1" applyBorder="1" applyAlignment="1" applyProtection="1">
      <alignment horizontal="right"/>
    </xf>
    <xf numFmtId="3" fontId="25" fillId="0" borderId="4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0" fillId="0" borderId="0" xfId="0" applyNumberFormat="1" applyAlignment="1">
      <alignment vertical="top" wrapText="1"/>
    </xf>
    <xf numFmtId="37" fontId="0" fillId="0" borderId="0" xfId="0" applyNumberFormat="1" applyAlignment="1">
      <alignment wrapText="1"/>
    </xf>
    <xf numFmtId="0" fontId="4" fillId="0" borderId="0" xfId="0" applyFont="1" applyFill="1" applyBorder="1" applyAlignment="1" applyProtection="1">
      <alignment horizontal="left" vertical="top" wrapText="1"/>
    </xf>
    <xf numFmtId="37" fontId="0" fillId="0" borderId="0" xfId="0" applyNumberFormat="1" applyFont="1" applyFill="1" applyAlignment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6" fillId="0" borderId="0" xfId="0" applyNumberFormat="1" applyFont="1" applyAlignment="1">
      <alignment vertical="top" wrapText="1"/>
    </xf>
    <xf numFmtId="37" fontId="26" fillId="0" borderId="0" xfId="0" applyNumberFormat="1" applyFont="1" applyAlignment="1">
      <alignment wrapText="1"/>
    </xf>
    <xf numFmtId="37" fontId="4" fillId="0" borderId="0" xfId="0" applyNumberFormat="1" applyFont="1" applyAlignment="1">
      <alignment horizontal="left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 at Public Four-Year Colleges and Universities</a:t>
            </a:r>
          </a:p>
        </c:rich>
      </c:tx>
      <c:layout>
        <c:manualLayout>
          <c:xMode val="edge"/>
          <c:yMode val="edge"/>
          <c:x val="0.1699304461942259"/>
          <c:y val="3.30578512396694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65E-2"/>
          <c:y val="0.27554682111017131"/>
          <c:w val="0.93888888888888922"/>
          <c:h val="0.68808954252619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83 (84)'!$A$8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83 (84)'!$C$8</c:f>
              <c:numCache>
                <c:formatCode>"$"#,##0_);\("$"#,##0\)</c:formatCode>
                <c:ptCount val="1"/>
                <c:pt idx="0">
                  <c:v>83448.293759519642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C-48E4-8C70-F2FD93F83196}"/>
            </c:ext>
          </c:extLst>
        </c:ser>
        <c:ser>
          <c:idx val="1"/>
          <c:order val="1"/>
          <c:tx>
            <c:strRef>
              <c:f>'TABLE 83 (84)'!$A$9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83 (84)'!$C$9</c:f>
              <c:numCache>
                <c:formatCode>_(* #,##0_);_(* \(#,##0\);_(* "-"??_);_(@_)</c:formatCode>
                <c:ptCount val="1"/>
                <c:pt idx="0">
                  <c:v>79316.138376163319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6C-48E4-8C70-F2FD93F8319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83 (84)'!$C$11</c:f>
              <c:numCache>
                <c:formatCode>_(* #,##0_);_(* \(#,##0\);_(* "-"??_);_(@_)</c:formatCode>
                <c:ptCount val="1"/>
                <c:pt idx="0">
                  <c:v>78207.839965033825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6C-48E4-8C70-F2FD93F831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7460200"/>
        <c:axId val="367019760"/>
      </c:barChart>
      <c:catAx>
        <c:axId val="367460200"/>
        <c:scaling>
          <c:orientation val="minMax"/>
        </c:scaling>
        <c:delete val="1"/>
        <c:axPos val="b"/>
        <c:majorTickMark val="none"/>
        <c:minorTickMark val="none"/>
        <c:tickLblPos val="none"/>
        <c:crossAx val="367019760"/>
        <c:crosses val="autoZero"/>
        <c:auto val="1"/>
        <c:lblAlgn val="ctr"/>
        <c:lblOffset val="100"/>
        <c:noMultiLvlLbl val="0"/>
      </c:catAx>
      <c:valAx>
        <c:axId val="367019760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3674602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Changes in Average Salaries, 2010-11 to 2015-16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52990889547056"/>
          <c:y val="0.19447889958862991"/>
          <c:w val="0.68791454770022997"/>
          <c:h val="0.57787065263231652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83 (84)'!$D$4:$E$5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83 (84)'!$D$11:$E$11</c:f>
              <c:numCache>
                <c:formatCode>0.0</c:formatCode>
                <c:ptCount val="2"/>
                <c:pt idx="0">
                  <c:v>7.4995528408709475</c:v>
                </c:pt>
                <c:pt idx="1">
                  <c:v>-1.8227795588191689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E-46C6-B897-DB3638D9DF05}"/>
            </c:ext>
          </c:extLst>
        </c:ser>
        <c:ser>
          <c:idx val="1"/>
          <c:order val="1"/>
          <c:tx>
            <c:strRef>
              <c:f>'TABLE 83 (84)'!$A$9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83 (84)'!$D$4:$E$5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83 (84)'!$D$9:$E$9</c:f>
              <c:numCache>
                <c:formatCode>0.0</c:formatCode>
                <c:ptCount val="2"/>
                <c:pt idx="0">
                  <c:v>5.1931222495687299</c:v>
                </c:pt>
                <c:pt idx="1">
                  <c:v>-3.9291971076414698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5E-46C6-B897-DB3638D9DF05}"/>
            </c:ext>
          </c:extLst>
        </c:ser>
        <c:ser>
          <c:idx val="0"/>
          <c:order val="2"/>
          <c:tx>
            <c:strRef>
              <c:f>'TABLE 83 (84)'!$A$8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83 (84)'!$D$4:$E$5</c:f>
              <c:multiLvlStrCache>
                <c:ptCount val="2"/>
                <c:lvl>
                  <c:pt idx="0">
                    <c:v>Percent Change</c:v>
                  </c:pt>
                  <c:pt idx="1">
                    <c:v>Percent Change1</c:v>
                  </c:pt>
                </c:lvl>
                <c:lvl>
                  <c:pt idx="1">
                    <c:v>Inflation-Adjusted</c:v>
                  </c:pt>
                </c:lvl>
              </c:multiLvlStrCache>
            </c:multiLvlStrRef>
          </c:cat>
          <c:val>
            <c:numRef>
              <c:f>'TABLE 83 (84)'!$D$8:$E$8</c:f>
              <c:numCache>
                <c:formatCode>0.0</c:formatCode>
                <c:ptCount val="2"/>
                <c:pt idx="0">
                  <c:v>7.0720512731118665</c:v>
                </c:pt>
                <c:pt idx="1">
                  <c:v>-2.2132083052434597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5E-46C6-B897-DB3638D9DF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7259576"/>
        <c:axId val="367491448"/>
      </c:barChart>
      <c:catAx>
        <c:axId val="3672595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367491448"/>
        <c:crosses val="autoZero"/>
        <c:auto val="1"/>
        <c:lblAlgn val="ctr"/>
        <c:lblOffset val="100"/>
        <c:noMultiLvlLbl val="1"/>
      </c:catAx>
      <c:valAx>
        <c:axId val="36749144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367259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of U.S.</a:t>
            </a:r>
            <a:r>
              <a:rPr lang="en-US" sz="1200" baseline="0"/>
              <a:t> </a:t>
            </a:r>
            <a:r>
              <a:rPr lang="en-US" sz="1200"/>
              <a:t>Average Salaries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52990889547067"/>
          <c:y val="0.19447889958862991"/>
          <c:w val="0.68791454770022975"/>
          <c:h val="0.57787065263231685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 (84)'!$F$7:$G$7</c:f>
              <c:strCache>
                <c:ptCount val="2"/>
                <c:pt idx="0">
                  <c:v>2010-11</c:v>
                </c:pt>
                <c:pt idx="1">
                  <c:v>2015-16</c:v>
                </c:pt>
              </c:strCache>
            </c:strRef>
          </c:cat>
          <c:val>
            <c:numRef>
              <c:f>'TABLE 83 (84)'!$F$11:$G$11</c:f>
              <c:numCache>
                <c:formatCode>0.0</c:formatCode>
                <c:ptCount val="2"/>
                <c:pt idx="0">
                  <c:v>93.347414846323545</c:v>
                </c:pt>
                <c:pt idx="1">
                  <c:v>93.720118700583981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4-4141-B0EC-83F3FCE0665F}"/>
            </c:ext>
          </c:extLst>
        </c:ser>
        <c:ser>
          <c:idx val="1"/>
          <c:order val="1"/>
          <c:tx>
            <c:strRef>
              <c:f>'TABLE 83 (84)'!$A$9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 (84)'!$F$7:$G$7</c:f>
              <c:strCache>
                <c:ptCount val="2"/>
                <c:pt idx="0">
                  <c:v>2010-11</c:v>
                </c:pt>
                <c:pt idx="1">
                  <c:v>2015-16</c:v>
                </c:pt>
              </c:strCache>
            </c:strRef>
          </c:cat>
          <c:val>
            <c:numRef>
              <c:f>'TABLE 83 (84)'!$F$9:$G$9</c:f>
              <c:numCache>
                <c:formatCode>0.0</c:formatCode>
                <c:ptCount val="2"/>
                <c:pt idx="0">
                  <c:v>96.745968774002705</c:v>
                </c:pt>
                <c:pt idx="1">
                  <c:v>95.048244610891246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4-4141-B0EC-83F3FCE066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366848400"/>
        <c:axId val="168033032"/>
      </c:barChart>
      <c:catAx>
        <c:axId val="3668484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168033032"/>
        <c:crosses val="autoZero"/>
        <c:auto val="1"/>
        <c:lblAlgn val="ctr"/>
        <c:lblOffset val="100"/>
        <c:noMultiLvlLbl val="1"/>
      </c:catAx>
      <c:valAx>
        <c:axId val="16803303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366848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Average Salaries of Full-Time Instructional Faculty by Rank at Public Four-Year Colleges and Universities, 2015-16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9247591398848005E-2"/>
          <c:y val="0.2153532737937959"/>
          <c:w val="0.96150481720230441"/>
          <c:h val="0.6871001779140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85 (86)'!$A$8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 (86)'!$C$5:$G$6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85 (86)'!$C$8:$G$8</c:f>
              <c:numCache>
                <c:formatCode>"$"#,##0_);\("$"#,##0\)</c:formatCode>
                <c:ptCount val="5"/>
                <c:pt idx="0">
                  <c:v>83448.293759519642</c:v>
                </c:pt>
                <c:pt idx="1">
                  <c:v>115067.90808772192</c:v>
                </c:pt>
                <c:pt idx="2">
                  <c:v>82370.986473013429</c:v>
                </c:pt>
                <c:pt idx="3">
                  <c:v>70701.228143853543</c:v>
                </c:pt>
                <c:pt idx="4">
                  <c:v>49583.90646249782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5-467E-B6CC-CFEDC266ABF7}"/>
            </c:ext>
          </c:extLst>
        </c:ser>
        <c:ser>
          <c:idx val="1"/>
          <c:order val="1"/>
          <c:tx>
            <c:strRef>
              <c:f>'TABLE 85 (86)'!$A$9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 (86)'!$C$5:$G$6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85 (86)'!$C$9:$G$9</c:f>
              <c:numCache>
                <c:formatCode>_(* #,##0_);_(* \(#,##0\);_(* "-"??_);_(@_)</c:formatCode>
                <c:ptCount val="5"/>
                <c:pt idx="0">
                  <c:v>79316.138376163319</c:v>
                </c:pt>
                <c:pt idx="1">
                  <c:v>111138.89807768291</c:v>
                </c:pt>
                <c:pt idx="2">
                  <c:v>79756.16965352869</c:v>
                </c:pt>
                <c:pt idx="3">
                  <c:v>68416.919966008878</c:v>
                </c:pt>
                <c:pt idx="4">
                  <c:v>48619.301208207486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5-467E-B6CC-CFEDC266ABF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 (86)'!$C$5:$G$6</c:f>
              <c:multiLvlStrCache>
                <c:ptCount val="5"/>
                <c:lvl>
                  <c:pt idx="0">
                    <c:v>All Ranks1</c:v>
                  </c:pt>
                  <c:pt idx="1">
                    <c:v>Professor</c:v>
                  </c:pt>
                  <c:pt idx="2">
                    <c:v>Professor</c:v>
                  </c:pt>
                  <c:pt idx="3">
                    <c:v>Professor</c:v>
                  </c:pt>
                  <c:pt idx="4">
                    <c:v>Instructor</c:v>
                  </c:pt>
                </c:lvl>
                <c:lvl>
                  <c:pt idx="2">
                    <c:v>Associate</c:v>
                  </c:pt>
                  <c:pt idx="3">
                    <c:v>Assistant</c:v>
                  </c:pt>
                  <c:pt idx="4">
                    <c:v> </c:v>
                  </c:pt>
                </c:lvl>
              </c:multiLvlStrCache>
            </c:multiLvlStrRef>
          </c:cat>
          <c:val>
            <c:numRef>
              <c:f>'TABLE 85 (86)'!$C$11:$G$11</c:f>
              <c:numCache>
                <c:formatCode>_(* #,##0_);_(* \(#,##0\);_(* "-"??_);_(@_)</c:formatCode>
                <c:ptCount val="5"/>
                <c:pt idx="0">
                  <c:v>78207.839965033825</c:v>
                </c:pt>
                <c:pt idx="1">
                  <c:v>111297.39218918404</c:v>
                </c:pt>
                <c:pt idx="2">
                  <c:v>79530.716977713353</c:v>
                </c:pt>
                <c:pt idx="3">
                  <c:v>65463.240730760939</c:v>
                </c:pt>
                <c:pt idx="4">
                  <c:v>50429.02168949772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5-467E-B6CC-CFEDC266AB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69044360"/>
        <c:axId val="368544720"/>
      </c:barChart>
      <c:catAx>
        <c:axId val="169044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68544720"/>
        <c:crosses val="autoZero"/>
        <c:auto val="1"/>
        <c:lblAlgn val="ctr"/>
        <c:lblOffset val="100"/>
        <c:noMultiLvlLbl val="0"/>
      </c:catAx>
      <c:valAx>
        <c:axId val="368544720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169044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519417907979615"/>
          <c:y val="0.12863587997446266"/>
          <c:w val="0.44314960629921257"/>
          <c:h val="3.88234578785760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1121833</xdr:colOff>
      <xdr:row>1</xdr:row>
      <xdr:rowOff>31749</xdr:rowOff>
    </xdr:from>
    <xdr:to>
      <xdr:col>16</xdr:col>
      <xdr:colOff>201083</xdr:colOff>
      <xdr:row>25</xdr:row>
      <xdr:rowOff>52916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1111250</xdr:colOff>
      <xdr:row>25</xdr:row>
      <xdr:rowOff>31750</xdr:rowOff>
    </xdr:from>
    <xdr:to>
      <xdr:col>16</xdr:col>
      <xdr:colOff>190501</xdr:colOff>
      <xdr:row>38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1121833</xdr:colOff>
      <xdr:row>38</xdr:row>
      <xdr:rowOff>31750</xdr:rowOff>
    </xdr:from>
    <xdr:to>
      <xdr:col>16</xdr:col>
      <xdr:colOff>201084</xdr:colOff>
      <xdr:row>51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349250</xdr:colOff>
      <xdr:row>4</xdr:row>
      <xdr:rowOff>31749</xdr:rowOff>
    </xdr:from>
    <xdr:to>
      <xdr:col>20</xdr:col>
      <xdr:colOff>22225</xdr:colOff>
      <xdr:row>15</xdr:row>
      <xdr:rowOff>128056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784667" y="666749"/>
          <a:ext cx="1609725" cy="1853140"/>
        </a:xfrm>
        <a:prstGeom prst="wedgeEllipseCallout">
          <a:avLst>
            <a:gd name="adj1" fmla="val -148477"/>
            <a:gd name="adj2" fmla="val 8165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400049</xdr:colOff>
      <xdr:row>7</xdr:row>
      <xdr:rowOff>76200</xdr:rowOff>
    </xdr:from>
    <xdr:to>
      <xdr:col>25</xdr:col>
      <xdr:colOff>428625</xdr:colOff>
      <xdr:row>42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371475</xdr:colOff>
      <xdr:row>0</xdr:row>
      <xdr:rowOff>0</xdr:rowOff>
    </xdr:from>
    <xdr:to>
      <xdr:col>15</xdr:col>
      <xdr:colOff>9525</xdr:colOff>
      <xdr:row>11</xdr:row>
      <xdr:rowOff>62440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362950" y="0"/>
          <a:ext cx="1609725" cy="1853140"/>
        </a:xfrm>
        <a:prstGeom prst="wedgeEllipseCallout">
          <a:avLst>
            <a:gd name="adj1" fmla="val 103989"/>
            <a:gd name="adj2" fmla="val 15647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76"/>
  <sheetViews>
    <sheetView showGridLines="0" view="pageBreakPreview" zoomScale="90" zoomScaleSheetLayoutView="90" workbookViewId="0">
      <selection activeCell="A2" sqref="A2"/>
    </sheetView>
  </sheetViews>
  <sheetFormatPr defaultColWidth="9.7109375" defaultRowHeight="12.75"/>
  <cols>
    <col min="1" max="1" width="8.85546875" style="7" customWidth="1"/>
    <col min="2" max="2" width="9.85546875" style="7" customWidth="1"/>
    <col min="3" max="3" width="10.7109375" style="7" customWidth="1"/>
    <col min="4" max="4" width="15.42578125" style="90" customWidth="1"/>
    <col min="5" max="5" width="16" style="7" customWidth="1"/>
    <col min="6" max="7" width="10" style="7" customWidth="1"/>
    <col min="8" max="8" width="9.42578125" style="7" customWidth="1"/>
    <col min="9" max="9" width="9.7109375" style="90" customWidth="1"/>
    <col min="10" max="10" width="21.42578125" style="7" customWidth="1"/>
    <col min="11" max="11" width="9.7109375" style="7"/>
    <col min="12" max="12" width="12.5703125" style="7" bestFit="1" customWidth="1"/>
    <col min="13" max="16384" width="9.7109375" style="7"/>
  </cols>
  <sheetData>
    <row r="1" spans="1:10">
      <c r="A1" s="87" t="s">
        <v>163</v>
      </c>
      <c r="B1" s="87"/>
      <c r="C1" s="88"/>
      <c r="D1" s="89"/>
      <c r="E1" s="88"/>
      <c r="F1" s="88"/>
      <c r="G1" s="88"/>
    </row>
    <row r="2" spans="1:10">
      <c r="A2" s="87" t="s">
        <v>123</v>
      </c>
      <c r="B2" s="87"/>
      <c r="C2" s="88"/>
      <c r="D2" s="91"/>
      <c r="E2" s="88"/>
      <c r="F2" s="88"/>
      <c r="G2" s="88"/>
    </row>
    <row r="3" spans="1:10">
      <c r="A3" s="92"/>
      <c r="B3" s="92"/>
      <c r="C3" s="92"/>
      <c r="D3" s="92"/>
      <c r="E3" s="92"/>
      <c r="F3" s="92"/>
      <c r="G3" s="92"/>
      <c r="H3" s="93"/>
      <c r="I3" s="93"/>
    </row>
    <row r="4" spans="1:10">
      <c r="A4" s="94"/>
      <c r="B4" s="94"/>
      <c r="C4" s="95" t="s">
        <v>54</v>
      </c>
      <c r="D4" s="96"/>
      <c r="E4" s="208" t="s">
        <v>55</v>
      </c>
      <c r="F4" s="97"/>
      <c r="G4" s="98"/>
      <c r="H4" s="99"/>
      <c r="I4" s="100"/>
    </row>
    <row r="5" spans="1:10" ht="14.25">
      <c r="A5" s="94"/>
      <c r="B5" s="94"/>
      <c r="C5" s="95" t="s">
        <v>44</v>
      </c>
      <c r="D5" s="101" t="s">
        <v>56</v>
      </c>
      <c r="E5" s="209" t="s">
        <v>124</v>
      </c>
      <c r="F5" s="371" t="s">
        <v>57</v>
      </c>
      <c r="G5" s="372"/>
      <c r="H5" s="102" t="s">
        <v>119</v>
      </c>
      <c r="I5" s="103"/>
    </row>
    <row r="6" spans="1:10" ht="16.5" customHeight="1">
      <c r="A6" s="94"/>
      <c r="B6" s="94"/>
      <c r="C6" s="185" t="s">
        <v>71</v>
      </c>
      <c r="D6" s="104" t="s">
        <v>149</v>
      </c>
      <c r="E6" s="104" t="s">
        <v>149</v>
      </c>
      <c r="F6" s="105" t="s">
        <v>64</v>
      </c>
      <c r="G6" s="106"/>
      <c r="H6" s="107" t="s">
        <v>120</v>
      </c>
      <c r="I6" s="106"/>
    </row>
    <row r="7" spans="1:10">
      <c r="A7" s="108"/>
      <c r="B7" s="108"/>
      <c r="C7" s="230" t="s">
        <v>146</v>
      </c>
      <c r="D7" s="231" t="s">
        <v>146</v>
      </c>
      <c r="E7" s="231" t="s">
        <v>146</v>
      </c>
      <c r="F7" s="232" t="s">
        <v>125</v>
      </c>
      <c r="G7" s="230" t="s">
        <v>146</v>
      </c>
      <c r="H7" s="232" t="s">
        <v>125</v>
      </c>
      <c r="I7" s="230" t="s">
        <v>146</v>
      </c>
    </row>
    <row r="8" spans="1:10">
      <c r="A8" s="58" t="s">
        <v>122</v>
      </c>
      <c r="B8" s="58"/>
      <c r="C8" s="109">
        <f>+'Salary DATA'!AN6</f>
        <v>83448.293759519642</v>
      </c>
      <c r="D8" s="110">
        <f>(('Salary DATA'!AN6-'Salary DATA'!AI6)/+'Salary DATA'!AI6)*100</f>
        <v>7.0720512731118665</v>
      </c>
      <c r="E8" s="222">
        <f>(('All Ranks Constant $'!K3-'All Ranks Constant $'!F3)/'All Ranks Constant $'!F3)*100</f>
        <v>-2.2132083052434597</v>
      </c>
      <c r="F8" s="111"/>
      <c r="G8" s="112"/>
      <c r="H8" s="111"/>
      <c r="I8" s="112"/>
    </row>
    <row r="9" spans="1:10">
      <c r="A9" s="56" t="s">
        <v>37</v>
      </c>
      <c r="B9" s="56"/>
      <c r="C9" s="113">
        <f>+'Salary DATA'!AN10</f>
        <v>79316.138376163319</v>
      </c>
      <c r="D9" s="114">
        <f>(('Salary DATA'!AN10-'Salary DATA'!AI10)/+'Salary DATA'!AI10)*100</f>
        <v>5.1931222495687299</v>
      </c>
      <c r="E9" s="115">
        <f>(('All Ranks Constant $'!K7-'All Ranks Constant $'!F7)/'All Ranks Constant $'!F7)*100</f>
        <v>-3.9291971076414698</v>
      </c>
      <c r="F9" s="116">
        <f>('Salary DATA'!AI10/'Salary DATA'!$AI$6)*100</f>
        <v>96.745968774002705</v>
      </c>
      <c r="G9" s="117">
        <f>('Salary DATA'!AN10/'Salary DATA'!$AN$6)*100</f>
        <v>95.048244610891246</v>
      </c>
      <c r="H9" s="116"/>
      <c r="I9" s="117"/>
    </row>
    <row r="10" spans="1:10" s="119" customFormat="1">
      <c r="A10" s="56"/>
      <c r="B10" s="56"/>
      <c r="C10" s="118"/>
      <c r="D10" s="114"/>
      <c r="E10" s="115"/>
      <c r="F10" s="116"/>
      <c r="G10" s="117"/>
      <c r="H10" s="116"/>
      <c r="I10" s="117"/>
    </row>
    <row r="11" spans="1:10" s="119" customFormat="1">
      <c r="A11" s="120" t="s">
        <v>17</v>
      </c>
      <c r="B11" s="120"/>
      <c r="C11" s="121">
        <f>+'Salary DATA'!AN12</f>
        <v>78207.839965033825</v>
      </c>
      <c r="D11" s="122">
        <f>(('Salary DATA'!AN12-'Salary DATA'!AI12)/+'Salary DATA'!AI12)*100</f>
        <v>7.4995528408709475</v>
      </c>
      <c r="E11" s="123">
        <f>(('All Ranks Constant $'!K9-'All Ranks Constant $'!F9)/'All Ranks Constant $'!F9)*100</f>
        <v>-1.8227795588191689</v>
      </c>
      <c r="F11" s="124">
        <f>('Salary DATA'!AI12/'Salary DATA'!$AI$6)*100</f>
        <v>93.347414846323545</v>
      </c>
      <c r="G11" s="125">
        <f>('Salary DATA'!AN12/'Salary DATA'!$AN$6)*100</f>
        <v>93.720118700583981</v>
      </c>
      <c r="H11" s="126">
        <f>RANK('Salary DATA'!AI12,'Salary DATA'!$AI$12:$AI$64)</f>
        <v>30</v>
      </c>
      <c r="I11" s="127">
        <f>RANK('Salary DATA'!AN12,'Salary DATA'!$AN$12:$AN$64)</f>
        <v>32</v>
      </c>
      <c r="J11" s="128"/>
    </row>
    <row r="12" spans="1:10" s="119" customFormat="1">
      <c r="A12" s="120" t="s">
        <v>18</v>
      </c>
      <c r="B12" s="120"/>
      <c r="C12" s="121">
        <f>+'Salary DATA'!AN13</f>
        <v>67680.819751822957</v>
      </c>
      <c r="D12" s="122">
        <f>(('Salary DATA'!AN13-'Salary DATA'!AI13)/+'Salary DATA'!AI13)*100</f>
        <v>10.716573875007425</v>
      </c>
      <c r="E12" s="123">
        <f>(('All Ranks Constant $'!K10-'All Ranks Constant $'!F10)/'All Ranks Constant $'!F10)*100</f>
        <v>1.1152622737813973</v>
      </c>
      <c r="F12" s="124">
        <f>('Salary DATA'!AI13/'Salary DATA'!$AI$6)*100</f>
        <v>78.435312981874759</v>
      </c>
      <c r="G12" s="125">
        <f>('Salary DATA'!AN13/'Salary DATA'!$AN$6)*100</f>
        <v>81.105097183730066</v>
      </c>
      <c r="H12" s="126">
        <f>RANK('Salary DATA'!AI13,'Salary DATA'!$AI$12:$AI$64)</f>
        <v>49</v>
      </c>
      <c r="I12" s="127">
        <f>RANK('Salary DATA'!AN13,'Salary DATA'!$AN$12:$AN$64)</f>
        <v>47</v>
      </c>
      <c r="J12" s="128"/>
    </row>
    <row r="13" spans="1:10" s="119" customFormat="1">
      <c r="A13" s="120" t="s">
        <v>36</v>
      </c>
      <c r="B13" s="120"/>
      <c r="C13" s="121">
        <f>+'Salary DATA'!AN14</f>
        <v>101843.09378719353</v>
      </c>
      <c r="D13" s="122">
        <f>(('Salary DATA'!AN14-'Salary DATA'!AI14)/+'Salary DATA'!AI14)*100</f>
        <v>7.7997368853614359</v>
      </c>
      <c r="E13" s="123">
        <f>(('All Ranks Constant $'!K11-'All Ranks Constant $'!F11)/'All Ranks Constant $'!F11)*100</f>
        <v>-1.5486273941818436</v>
      </c>
      <c r="F13" s="124">
        <f>('Salary DATA'!AI14/'Salary DATA'!$AI$6)*100</f>
        <v>121.21951573187735</v>
      </c>
      <c r="G13" s="125">
        <f>('Salary DATA'!AN14/'Salary DATA'!$AN$6)*100</f>
        <v>122.04335067734738</v>
      </c>
      <c r="H13" s="126">
        <f>RANK('Salary DATA'!AI14,'Salary DATA'!$AI$12:$AI$64)</f>
        <v>2</v>
      </c>
      <c r="I13" s="127">
        <f>RANK('Salary DATA'!AN14,'Salary DATA'!$AN$12:$AN$64)</f>
        <v>1</v>
      </c>
      <c r="J13" s="128"/>
    </row>
    <row r="14" spans="1:10" s="119" customFormat="1">
      <c r="A14" s="120" t="s">
        <v>19</v>
      </c>
      <c r="B14" s="120"/>
      <c r="C14" s="121">
        <f>+'Salary DATA'!AN15</f>
        <v>85768.028673386332</v>
      </c>
      <c r="D14" s="122">
        <f>(('Salary DATA'!AN15-'Salary DATA'!AI15)/+'Salary DATA'!AI15)*100</f>
        <v>9.9068168220747701</v>
      </c>
      <c r="E14" s="123">
        <f>(('All Ranks Constant $'!K12-'All Ranks Constant $'!F12)/'All Ranks Constant $'!F12)*100</f>
        <v>0.37572713536782654</v>
      </c>
      <c r="F14" s="124">
        <f>('Salary DATA'!AI15/'Salary DATA'!$AI$6)*100</f>
        <v>100.12890345668144</v>
      </c>
      <c r="G14" s="125">
        <f>('Salary DATA'!AN15/'Salary DATA'!$AN$6)*100</f>
        <v>102.77984702785136</v>
      </c>
      <c r="H14" s="126">
        <f>RANK('Salary DATA'!AI15,'Salary DATA'!$AI$12:$AI$64)</f>
        <v>22</v>
      </c>
      <c r="I14" s="127">
        <f>RANK('Salary DATA'!AN15,'Salary DATA'!$AN$12:$AN$64)</f>
        <v>18</v>
      </c>
      <c r="J14" s="128"/>
    </row>
    <row r="15" spans="1:10">
      <c r="A15" s="129" t="s">
        <v>20</v>
      </c>
      <c r="B15" s="129"/>
      <c r="C15" s="113">
        <f>+'Salary DATA'!AN16</f>
        <v>70945.382535601835</v>
      </c>
      <c r="D15" s="114">
        <f>(('Salary DATA'!AN16-'Salary DATA'!AI16)/+'Salary DATA'!AI16)*100</f>
        <v>-2.2440681341555164</v>
      </c>
      <c r="E15" s="115">
        <f>(('All Ranks Constant $'!K13-'All Ranks Constant $'!F13)/'All Ranks Constant $'!F13)*100</f>
        <v>-10.721436335341023</v>
      </c>
      <c r="F15" s="116">
        <f>('Salary DATA'!AI16/'Salary DATA'!$AI$6)*100</f>
        <v>93.119294383108937</v>
      </c>
      <c r="G15" s="117">
        <f>('Salary DATA'!AN16/'Salary DATA'!$AN$6)*100</f>
        <v>85.017175713683784</v>
      </c>
      <c r="H15" s="130">
        <f>RANK('Salary DATA'!AI16,'Salary DATA'!$AI$12:$AI$64)</f>
        <v>31</v>
      </c>
      <c r="I15" s="131">
        <f>RANK('Salary DATA'!AN16,'Salary DATA'!$AN$12:$AN$64)</f>
        <v>42</v>
      </c>
      <c r="J15" s="128"/>
    </row>
    <row r="16" spans="1:10">
      <c r="A16" s="129" t="s">
        <v>21</v>
      </c>
      <c r="B16" s="129"/>
      <c r="C16" s="113">
        <f>+'Salary DATA'!AN17</f>
        <v>75131.179657476197</v>
      </c>
      <c r="D16" s="114">
        <f>(('Salary DATA'!AN17-'Salary DATA'!AI17)/+'Salary DATA'!AI17)*100</f>
        <v>8.8186193530304227</v>
      </c>
      <c r="E16" s="115">
        <f>(('All Ranks Constant $'!K14-'All Ranks Constant $'!F14)/'All Ranks Constant $'!F14)*100</f>
        <v>-0.61810214092739701</v>
      </c>
      <c r="F16" s="116">
        <f>('Salary DATA'!AI17/'Salary DATA'!$AI$6)*100</f>
        <v>88.588155258683628</v>
      </c>
      <c r="G16" s="117">
        <f>('Salary DATA'!AN17/'Salary DATA'!$AN$6)*100</f>
        <v>90.033212511196922</v>
      </c>
      <c r="H16" s="130">
        <f>RANK('Salary DATA'!AI17,'Salary DATA'!$AI$12:$AI$64)</f>
        <v>39</v>
      </c>
      <c r="I16" s="131">
        <f>RANK('Salary DATA'!AN17,'Salary DATA'!$AN$12:$AN$64)</f>
        <v>37</v>
      </c>
      <c r="J16" s="128"/>
    </row>
    <row r="17" spans="1:10">
      <c r="A17" s="129" t="s">
        <v>22</v>
      </c>
      <c r="B17" s="129"/>
      <c r="C17" s="113">
        <f>+'Salary DATA'!AN18</f>
        <v>67211.553246914351</v>
      </c>
      <c r="D17" s="114">
        <f>(('Salary DATA'!AN18-'Salary DATA'!AI18)/+'Salary DATA'!AI18)*100</f>
        <v>2.4786967709221339</v>
      </c>
      <c r="E17" s="115">
        <f>(('All Ranks Constant $'!K15-'All Ranks Constant $'!F15)/'All Ranks Constant $'!F15)*100</f>
        <v>-6.4082283365688077</v>
      </c>
      <c r="F17" s="116">
        <f>('Salary DATA'!AI18/'Salary DATA'!$AI$6)*100</f>
        <v>84.152883147576532</v>
      </c>
      <c r="G17" s="117">
        <f>('Salary DATA'!AN18/'Salary DATA'!$AN$6)*100</f>
        <v>80.542753145563225</v>
      </c>
      <c r="H17" s="130">
        <f>RANK('Salary DATA'!AI18,'Salary DATA'!$AI$12:$AI$64)</f>
        <v>44</v>
      </c>
      <c r="I17" s="131">
        <f>RANK('Salary DATA'!AN18,'Salary DATA'!$AN$12:$AN$64)</f>
        <v>49</v>
      </c>
      <c r="J17" s="128"/>
    </row>
    <row r="18" spans="1:10">
      <c r="A18" s="129" t="s">
        <v>23</v>
      </c>
      <c r="B18" s="129"/>
      <c r="C18" s="113">
        <f>+'Salary DATA'!AN19</f>
        <v>87209.070067206616</v>
      </c>
      <c r="D18" s="114">
        <f>(('Salary DATA'!AN19-'Salary DATA'!AI19)/+'Salary DATA'!AI19)*100</f>
        <v>8.3625804185445123</v>
      </c>
      <c r="E18" s="115">
        <f>(('All Ranks Constant $'!K16-'All Ranks Constant $'!F16)/'All Ranks Constant $'!F16)*100</f>
        <v>-1.0345935012873766</v>
      </c>
      <c r="F18" s="116">
        <f>('Salary DATA'!AI19/'Salary DATA'!$AI$6)*100</f>
        <v>103.26210619990373</v>
      </c>
      <c r="G18" s="117">
        <f>('Salary DATA'!AN19/'Salary DATA'!$AN$6)*100</f>
        <v>104.5067144434669</v>
      </c>
      <c r="H18" s="130">
        <f>RANK('Salary DATA'!AI19,'Salary DATA'!$AI$12:$AI$64)</f>
        <v>15</v>
      </c>
      <c r="I18" s="131">
        <f>RANK('Salary DATA'!AN19,'Salary DATA'!$AN$12:$AN$64)</f>
        <v>16</v>
      </c>
      <c r="J18" s="128"/>
    </row>
    <row r="19" spans="1:10" s="119" customFormat="1">
      <c r="A19" s="132" t="s">
        <v>24</v>
      </c>
      <c r="B19" s="132"/>
      <c r="C19" s="121">
        <f>+'Salary DATA'!AN20</f>
        <v>71375.051686101477</v>
      </c>
      <c r="D19" s="122">
        <f>(('Salary DATA'!AN20-'Salary DATA'!AI20)/+'Salary DATA'!AI20)*100</f>
        <v>13.624719346961346</v>
      </c>
      <c r="E19" s="123">
        <f>(('All Ranks Constant $'!K17-'All Ranks Constant $'!F17)/'All Ranks Constant $'!F17)*100</f>
        <v>3.7712141501364567</v>
      </c>
      <c r="F19" s="124">
        <f>('Salary DATA'!AI20/'Salary DATA'!$AI$6)*100</f>
        <v>80.599486312952536</v>
      </c>
      <c r="G19" s="125">
        <f>('Salary DATA'!AN20/'Salary DATA'!$AN$6)*100</f>
        <v>85.532068386909515</v>
      </c>
      <c r="H19" s="126">
        <f>RANK('Salary DATA'!AI20,'Salary DATA'!$AI$12:$AI$64)</f>
        <v>46</v>
      </c>
      <c r="I19" s="127">
        <f>RANK('Salary DATA'!AN20,'Salary DATA'!$AN$12:$AN$64)</f>
        <v>41</v>
      </c>
      <c r="J19" s="128"/>
    </row>
    <row r="20" spans="1:10" s="119" customFormat="1">
      <c r="A20" s="132" t="s">
        <v>25</v>
      </c>
      <c r="B20" s="132"/>
      <c r="C20" s="121">
        <f>+'Salary DATA'!AN21</f>
        <v>80709.514569781051</v>
      </c>
      <c r="D20" s="122">
        <f>(('Salary DATA'!AN21-'Salary DATA'!AI21)/+'Salary DATA'!AI21)*100</f>
        <v>1.7353533217484149</v>
      </c>
      <c r="E20" s="123">
        <f>(('All Ranks Constant $'!K18-'All Ranks Constant $'!F18)/'All Ranks Constant $'!F18)*100</f>
        <v>-7.0871092411346748</v>
      </c>
      <c r="F20" s="124">
        <f>('Salary DATA'!AI21/'Salary DATA'!$AI$6)*100</f>
        <v>101.79149649416317</v>
      </c>
      <c r="G20" s="125">
        <f>('Salary DATA'!AN21/'Salary DATA'!$AN$6)*100</f>
        <v>96.71799258396922</v>
      </c>
      <c r="H20" s="126">
        <f>RANK('Salary DATA'!AI21,'Salary DATA'!$AI$12:$AI$64)</f>
        <v>18</v>
      </c>
      <c r="I20" s="127">
        <f>RANK('Salary DATA'!AN21,'Salary DATA'!$AN$12:$AN$64)</f>
        <v>25</v>
      </c>
      <c r="J20" s="128"/>
    </row>
    <row r="21" spans="1:10" s="119" customFormat="1">
      <c r="A21" s="132" t="s">
        <v>26</v>
      </c>
      <c r="B21" s="132"/>
      <c r="C21" s="121">
        <f>+'Salary DATA'!AN22</f>
        <v>70257.433167368828</v>
      </c>
      <c r="D21" s="122">
        <f>(('Salary DATA'!AN22-'Salary DATA'!AI22)/+'Salary DATA'!AI22)*100</f>
        <v>5.1490634246877924</v>
      </c>
      <c r="E21" s="123">
        <f>(('All Ranks Constant $'!K19-'All Ranks Constant $'!F19)/'All Ranks Constant $'!F19)*100</f>
        <v>-3.9694351630417284</v>
      </c>
      <c r="F21" s="124">
        <f>('Salary DATA'!AI22/'Salary DATA'!$AI$6)*100</f>
        <v>85.732508637879448</v>
      </c>
      <c r="G21" s="125">
        <f>('Salary DATA'!AN22/'Salary DATA'!$AN$6)*100</f>
        <v>84.192773755010393</v>
      </c>
      <c r="H21" s="126">
        <f>RANK('Salary DATA'!AI22,'Salary DATA'!$AI$12:$AI$64)</f>
        <v>41</v>
      </c>
      <c r="I21" s="127">
        <f>RANK('Salary DATA'!AN22,'Salary DATA'!$AN$12:$AN$64)</f>
        <v>44</v>
      </c>
      <c r="J21" s="128"/>
    </row>
    <row r="22" spans="1:10" s="119" customFormat="1">
      <c r="A22" s="132" t="s">
        <v>27</v>
      </c>
      <c r="B22" s="132"/>
      <c r="C22" s="121">
        <f>+'Salary DATA'!AN23</f>
        <v>79242.851527793435</v>
      </c>
      <c r="D22" s="122">
        <f>(('Salary DATA'!AN23-'Salary DATA'!AI23)/+'Salary DATA'!AI23)*100</f>
        <v>13.02365053644799</v>
      </c>
      <c r="E22" s="123">
        <f>(('All Ranks Constant $'!K20-'All Ranks Constant $'!F20)/'All Ranks Constant $'!F20)*100</f>
        <v>3.2222698657128643</v>
      </c>
      <c r="F22" s="124">
        <f>('Salary DATA'!AI23/'Salary DATA'!$AI$6)*100</f>
        <v>89.959995775526579</v>
      </c>
      <c r="G22" s="125">
        <f>('Salary DATA'!AN23/'Salary DATA'!$AN$6)*100</f>
        <v>94.96042154696967</v>
      </c>
      <c r="H22" s="126">
        <f>RANK('Salary DATA'!AI23,'Salary DATA'!$AI$12:$AI$64)</f>
        <v>36</v>
      </c>
      <c r="I22" s="127">
        <f>RANK('Salary DATA'!AN23,'Salary DATA'!$AN$12:$AN$64)</f>
        <v>31</v>
      </c>
      <c r="J22" s="128"/>
    </row>
    <row r="23" spans="1:10">
      <c r="A23" s="129" t="s">
        <v>28</v>
      </c>
      <c r="B23" s="129"/>
      <c r="C23" s="113">
        <f>+'Salary DATA'!AN24</f>
        <v>75538.007007304375</v>
      </c>
      <c r="D23" s="114">
        <f>(('Salary DATA'!AN24-'Salary DATA'!AI24)/+'Salary DATA'!AI24)*100</f>
        <v>12.473983850587947</v>
      </c>
      <c r="E23" s="115">
        <f>(('All Ranks Constant $'!K21-'All Ranks Constant $'!F21)/'All Ranks Constant $'!F21)*100</f>
        <v>2.7202701274745311</v>
      </c>
      <c r="F23" s="116">
        <f>('Salary DATA'!AI24/'Salary DATA'!$AI$6)*100</f>
        <v>86.173177211008749</v>
      </c>
      <c r="G23" s="117">
        <f>('Salary DATA'!AN24/'Salary DATA'!$AN$6)*100</f>
        <v>90.520732784529969</v>
      </c>
      <c r="H23" s="130">
        <f>RANK('Salary DATA'!AI24,'Salary DATA'!$AI$12:$AI$64)</f>
        <v>40</v>
      </c>
      <c r="I23" s="131">
        <f>RANK('Salary DATA'!AN24,'Salary DATA'!$AN$12:$AN$64)</f>
        <v>35</v>
      </c>
      <c r="J23" s="128"/>
    </row>
    <row r="24" spans="1:10">
      <c r="A24" s="129" t="s">
        <v>29</v>
      </c>
      <c r="B24" s="129"/>
      <c r="C24" s="113">
        <f>+'Salary DATA'!AN25</f>
        <v>83447.018993596343</v>
      </c>
      <c r="D24" s="114">
        <f>(('Salary DATA'!AN25-'Salary DATA'!AI25)/+'Salary DATA'!AI25)*100</f>
        <v>-2.0127182194387383</v>
      </c>
      <c r="E24" s="115">
        <f>(('All Ranks Constant $'!K22-'All Ranks Constant $'!F22)/'All Ranks Constant $'!F22)*100</f>
        <v>-10.510149023199189</v>
      </c>
      <c r="F24" s="116">
        <f>('Salary DATA'!AI25/'Salary DATA'!$AI$6)*100</f>
        <v>109.26970692755616</v>
      </c>
      <c r="G24" s="117">
        <f>('Salary DATA'!AN25/'Salary DATA'!$AN$6)*100</f>
        <v>99.998472388270784</v>
      </c>
      <c r="H24" s="130">
        <f>RANK('Salary DATA'!AI25,'Salary DATA'!$AI$12:$AI$64)</f>
        <v>9</v>
      </c>
      <c r="I24" s="131">
        <f>RANK('Salary DATA'!AN25,'Salary DATA'!$AN$12:$AN$64)</f>
        <v>21</v>
      </c>
      <c r="J24" s="128"/>
    </row>
    <row r="25" spans="1:10">
      <c r="A25" s="129" t="s">
        <v>30</v>
      </c>
      <c r="B25" s="129"/>
      <c r="C25" s="113">
        <f>+'Salary DATA'!AN26</f>
        <v>89321.66677768527</v>
      </c>
      <c r="D25" s="114">
        <f>(('Salary DATA'!AN26-'Salary DATA'!AI26)/+'Salary DATA'!AI26)*100</f>
        <v>10.998312072720246</v>
      </c>
      <c r="E25" s="115">
        <f>(('All Ranks Constant $'!K23-'All Ranks Constant $'!F23)/'All Ranks Constant $'!F23)*100</f>
        <v>1.3725682105279116</v>
      </c>
      <c r="F25" s="116">
        <f>('Salary DATA'!AI26/'Salary DATA'!$AI$6)*100</f>
        <v>103.25215047588006</v>
      </c>
      <c r="G25" s="117">
        <f>('Salary DATA'!AN26/'Salary DATA'!$AN$6)*100</f>
        <v>107.03833805768571</v>
      </c>
      <c r="H25" s="130">
        <f>RANK('Salary DATA'!AI26,'Salary DATA'!$AI$12:$AI$64)</f>
        <v>16</v>
      </c>
      <c r="I25" s="131">
        <f>RANK('Salary DATA'!AN26,'Salary DATA'!$AN$12:$AN$64)</f>
        <v>11</v>
      </c>
      <c r="J25" s="128"/>
    </row>
    <row r="26" spans="1:10">
      <c r="A26" s="133" t="s">
        <v>31</v>
      </c>
      <c r="B26" s="133"/>
      <c r="C26" s="113">
        <f>+'Salary DATA'!AN27</f>
        <v>70876.685780385029</v>
      </c>
      <c r="D26" s="110">
        <f>(('Salary DATA'!AN27-'Salary DATA'!AI27)/+'Salary DATA'!AI27)*100</f>
        <v>8.5642673421526148</v>
      </c>
      <c r="E26" s="110">
        <f>(('All Ranks Constant $'!K24-'All Ranks Constant $'!F24)/'All Ranks Constant $'!F24)*100</f>
        <v>-0.85039681361848518</v>
      </c>
      <c r="F26" s="111">
        <f>('Salary DATA'!AI27/'Salary DATA'!$AI$6)*100</f>
        <v>83.76742344881356</v>
      </c>
      <c r="G26" s="216">
        <f>('Salary DATA'!AN27/'Salary DATA'!$AN$6)*100</f>
        <v>84.934853173435357</v>
      </c>
      <c r="H26" s="220">
        <f>RANK('Salary DATA'!AI27,'Salary DATA'!$AI$12:$AI$64)</f>
        <v>45</v>
      </c>
      <c r="I26" s="134">
        <f>RANK('Salary DATA'!AN27,'Salary DATA'!$AN$12:$AN$64)</f>
        <v>43</v>
      </c>
      <c r="J26" s="128"/>
    </row>
    <row r="27" spans="1:10">
      <c r="A27" s="56" t="s">
        <v>78</v>
      </c>
      <c r="B27" s="56"/>
      <c r="C27" s="211">
        <f>+'Salary DATA'!AN7</f>
        <v>89321.384123228345</v>
      </c>
      <c r="D27" s="114">
        <f>(('Salary DATA'!AN7-'Salary DATA'!AI7)/+'Salary DATA'!AI7)*100</f>
        <v>8.7032085429228623</v>
      </c>
      <c r="E27" s="115">
        <f>(('All Ranks Constant $'!K4-'All Ranks Constant $'!F4)/'All Ranks Constant $'!F4)*100</f>
        <v>-0.72350455652625811</v>
      </c>
      <c r="F27" s="136">
        <f>('Salary DATA'!AI7/'Salary DATA'!$AI$6)*100</f>
        <v>105.43182953920196</v>
      </c>
      <c r="G27" s="137">
        <f>('Salary DATA'!AN7/'Salary DATA'!$AN$6)*100</f>
        <v>107.03799933960747</v>
      </c>
      <c r="H27" s="130"/>
      <c r="I27" s="131"/>
    </row>
    <row r="28" spans="1:10">
      <c r="A28" s="56"/>
      <c r="B28" s="56"/>
      <c r="C28" s="118"/>
      <c r="D28" s="114"/>
      <c r="E28" s="115"/>
      <c r="F28" s="136"/>
      <c r="G28" s="137"/>
      <c r="H28" s="130"/>
      <c r="I28" s="131"/>
    </row>
    <row r="29" spans="1:10">
      <c r="A29" s="138" t="s">
        <v>79</v>
      </c>
      <c r="B29" s="139"/>
      <c r="C29" s="121">
        <f>+'Salary DATA'!AN29</f>
        <v>80248.628289473694</v>
      </c>
      <c r="D29" s="122">
        <f>(('Salary DATA'!AN29-'Salary DATA'!AI29)/+'Salary DATA'!AI29)*100</f>
        <v>9.4326392576701092</v>
      </c>
      <c r="E29" s="123">
        <f>(('All Ranks Constant $'!K26-'All Ranks Constant $'!F26)/'All Ranks Constant $'!F26)*100</f>
        <v>-5.7329877787671291E-2</v>
      </c>
      <c r="F29" s="124">
        <f>('Salary DATA'!AI29/'Salary DATA'!$AI$6)*100</f>
        <v>94.091286321860309</v>
      </c>
      <c r="G29" s="125">
        <f>('Salary DATA'!AN29/'Salary DATA'!$AN$6)*100</f>
        <v>96.165690961559136</v>
      </c>
      <c r="H29" s="126">
        <f>RANK('Salary DATA'!AI29,'Salary DATA'!$AI$12:$AI$64)</f>
        <v>28</v>
      </c>
      <c r="I29" s="127">
        <f>RANK('Salary DATA'!AN29,'Salary DATA'!$AN$12:$AN$64)</f>
        <v>28</v>
      </c>
    </row>
    <row r="30" spans="1:10">
      <c r="A30" s="120" t="s">
        <v>80</v>
      </c>
      <c r="B30" s="120"/>
      <c r="C30" s="121">
        <f>+'Salary DATA'!AN30</f>
        <v>87222.865153464445</v>
      </c>
      <c r="D30" s="122">
        <f>(('Salary DATA'!AN30-'Salary DATA'!AI30)/+'Salary DATA'!AI30)*100</f>
        <v>4.3158686779053799</v>
      </c>
      <c r="E30" s="123">
        <f>(('All Ranks Constant $'!K27-'All Ranks Constant $'!F27)/'All Ranks Constant $'!F27)*100</f>
        <v>-4.7303754847784907</v>
      </c>
      <c r="F30" s="124">
        <f>('Salary DATA'!AI30/'Salary DATA'!$AI$6)*100</f>
        <v>107.28490755166253</v>
      </c>
      <c r="G30" s="125">
        <f>('Salary DATA'!AN30/'Salary DATA'!$AN$6)*100</f>
        <v>104.52324574163532</v>
      </c>
      <c r="H30" s="126">
        <f>RANK('Salary DATA'!AI30,'Salary DATA'!$AI$12:$AI$64)</f>
        <v>10</v>
      </c>
      <c r="I30" s="127">
        <f>RANK('Salary DATA'!AN30,'Salary DATA'!$AN$12:$AN$64)</f>
        <v>15</v>
      </c>
    </row>
    <row r="31" spans="1:10">
      <c r="A31" s="120" t="s">
        <v>81</v>
      </c>
      <c r="B31" s="120"/>
      <c r="C31" s="121">
        <f>+'Salary DATA'!AN31</f>
        <v>101774.0248960859</v>
      </c>
      <c r="D31" s="122">
        <f>(('Salary DATA'!AN31-'Salary DATA'!AI31)/+'Salary DATA'!AI31)*100</f>
        <v>9.6460224500664822</v>
      </c>
      <c r="E31" s="123">
        <f>(('All Ranks Constant $'!K28-'All Ranks Constant $'!F28)/'All Ranks Constant $'!F28)*100</f>
        <v>0.13754878137616874</v>
      </c>
      <c r="F31" s="124">
        <f>('Salary DATA'!AI31/'Salary DATA'!$AI$6)*100</f>
        <v>119.09752326319327</v>
      </c>
      <c r="G31" s="125">
        <f>('Salary DATA'!AN31/'Salary DATA'!$AN$6)*100</f>
        <v>121.96058218922623</v>
      </c>
      <c r="H31" s="126">
        <f>RANK('Salary DATA'!AI31,'Salary DATA'!$AI$12:$AI$64)</f>
        <v>3</v>
      </c>
      <c r="I31" s="127">
        <f>RANK('Salary DATA'!AN31,'Salary DATA'!$AN$12:$AN$64)</f>
        <v>2</v>
      </c>
    </row>
    <row r="32" spans="1:10">
      <c r="A32" s="120" t="s">
        <v>82</v>
      </c>
      <c r="B32" s="120"/>
      <c r="C32" s="121">
        <f>+'Salary DATA'!AN32</f>
        <v>80179.740438311695</v>
      </c>
      <c r="D32" s="122">
        <f>(('Salary DATA'!AN32-'Salary DATA'!AI32)/+'Salary DATA'!AI32)*100</f>
        <v>9.6106514577677959</v>
      </c>
      <c r="E32" s="123">
        <f>(('All Ranks Constant $'!K29-'All Ranks Constant $'!F29)/'All Ranks Constant $'!F29)*100</f>
        <v>0.10524515204599916</v>
      </c>
      <c r="F32" s="124">
        <f>('Salary DATA'!AI32/'Salary DATA'!$AI$6)*100</f>
        <v>93.857838575542459</v>
      </c>
      <c r="G32" s="125">
        <f>('Salary DATA'!AN32/'Salary DATA'!$AN$6)*100</f>
        <v>96.08313942208666</v>
      </c>
      <c r="H32" s="126">
        <f>RANK('Salary DATA'!AI32,'Salary DATA'!$AI$12:$AI$64)</f>
        <v>29</v>
      </c>
      <c r="I32" s="127">
        <f>RANK('Salary DATA'!AN32,'Salary DATA'!$AN$12:$AN$64)</f>
        <v>29</v>
      </c>
    </row>
    <row r="33" spans="1:10">
      <c r="A33" s="129" t="s">
        <v>83</v>
      </c>
      <c r="B33" s="129"/>
      <c r="C33" s="113">
        <f>+'Salary DATA'!AN33</f>
        <v>96789.962125984253</v>
      </c>
      <c r="D33" s="114">
        <f>(('Salary DATA'!AN33-'Salary DATA'!AI33)/+'Salary DATA'!AI33)*100</f>
        <v>16.344620815315842</v>
      </c>
      <c r="E33" s="115">
        <f>(('All Ranks Constant $'!K30-'All Ranks Constant $'!F30)/'All Ranks Constant $'!F30)*100</f>
        <v>6.2552464924124616</v>
      </c>
      <c r="F33" s="116">
        <f>('Salary DATA'!AI33/'Salary DATA'!$AI$6)*100</f>
        <v>106.74380338914268</v>
      </c>
      <c r="G33" s="117">
        <f>('Salary DATA'!AN33/'Salary DATA'!$AN$6)*100</f>
        <v>115.98794626635805</v>
      </c>
      <c r="H33" s="130">
        <f>RANK('Salary DATA'!AI33,'Salary DATA'!$AI$12:$AI$64)</f>
        <v>11</v>
      </c>
      <c r="I33" s="131">
        <f>RANK('Salary DATA'!AN33,'Salary DATA'!$AN$12:$AN$64)</f>
        <v>4</v>
      </c>
    </row>
    <row r="34" spans="1:10">
      <c r="A34" s="129" t="s">
        <v>84</v>
      </c>
      <c r="B34" s="129"/>
      <c r="C34" s="113">
        <f>+'Salary DATA'!AN34</f>
        <v>65593.340975583807</v>
      </c>
      <c r="D34" s="114">
        <f>(('Salary DATA'!AN34-'Salary DATA'!AI34)/+'Salary DATA'!AI34)*100</f>
        <v>6.6879953144647102</v>
      </c>
      <c r="E34" s="115">
        <f>(('All Ranks Constant $'!K31-'All Ranks Constant $'!F31)/'All Ranks Constant $'!F31)*100</f>
        <v>-2.5639590341294216</v>
      </c>
      <c r="F34" s="116">
        <f>('Salary DATA'!AI34/'Salary DATA'!$AI$6)*100</f>
        <v>78.886531089065059</v>
      </c>
      <c r="G34" s="117">
        <f>('Salary DATA'!AN34/'Salary DATA'!$AN$6)*100</f>
        <v>78.603573566896358</v>
      </c>
      <c r="H34" s="130">
        <f>RANK('Salary DATA'!AI34,'Salary DATA'!$AI$12:$AI$64)</f>
        <v>47</v>
      </c>
      <c r="I34" s="131">
        <f>RANK('Salary DATA'!AN34,'Salary DATA'!$AN$12:$AN$64)</f>
        <v>50</v>
      </c>
    </row>
    <row r="35" spans="1:10">
      <c r="A35" s="129" t="s">
        <v>85</v>
      </c>
      <c r="B35" s="129"/>
      <c r="C35" s="113">
        <f>+'Salary DATA'!AN35</f>
        <v>68936.250930906084</v>
      </c>
      <c r="D35" s="114">
        <f>(('Salary DATA'!AN35-'Salary DATA'!AI35)/+'Salary DATA'!AI35)*100</f>
        <v>12.522588596088177</v>
      </c>
      <c r="E35" s="115">
        <f>(('All Ranks Constant $'!K32-'All Ranks Constant $'!F32)/'All Ranks Constant $'!F32)*100</f>
        <v>2.7646598824768365</v>
      </c>
      <c r="F35" s="116">
        <f>('Salary DATA'!AI35/'Salary DATA'!$AI$6)*100</f>
        <v>78.607974855721238</v>
      </c>
      <c r="G35" s="117">
        <f>('Salary DATA'!AN35/'Salary DATA'!$AN$6)*100</f>
        <v>82.609539183108765</v>
      </c>
      <c r="H35" s="130">
        <f>RANK('Salary DATA'!AI35,'Salary DATA'!$AI$12:$AI$64)</f>
        <v>48</v>
      </c>
      <c r="I35" s="131">
        <f>RANK('Salary DATA'!AN35,'Salary DATA'!$AN$12:$AN$64)</f>
        <v>46</v>
      </c>
    </row>
    <row r="36" spans="1:10">
      <c r="A36" s="129" t="s">
        <v>86</v>
      </c>
      <c r="B36" s="129"/>
      <c r="C36" s="113">
        <f>+'Salary DATA'!AN36</f>
        <v>89533.473795354192</v>
      </c>
      <c r="D36" s="114">
        <f>(('Salary DATA'!AN36-'Salary DATA'!AI36)/+'Salary DATA'!AI36)*100</f>
        <v>0.29245664203492178</v>
      </c>
      <c r="E36" s="115">
        <f>(('All Ranks Constant $'!K33-'All Ranks Constant $'!F33)/'All Ranks Constant $'!F33)*100</f>
        <v>-8.4048783076513889</v>
      </c>
      <c r="F36" s="116">
        <f>('Salary DATA'!AI36/'Salary DATA'!$AI$6)*100</f>
        <v>114.54491841588586</v>
      </c>
      <c r="G36" s="117">
        <f>('Salary DATA'!AN36/'Salary DATA'!$AN$6)*100</f>
        <v>107.29215633020701</v>
      </c>
      <c r="H36" s="130">
        <f>RANK('Salary DATA'!AI36,'Salary DATA'!$AI$12:$AI$64)</f>
        <v>5</v>
      </c>
      <c r="I36" s="131">
        <f>RANK('Salary DATA'!AN36,'Salary DATA'!$AN$12:$AN$64)</f>
        <v>10</v>
      </c>
      <c r="J36" s="186"/>
    </row>
    <row r="37" spans="1:10">
      <c r="A37" s="132" t="s">
        <v>87</v>
      </c>
      <c r="B37" s="132"/>
      <c r="C37" s="121">
        <f>+'Salary DATA'!AN37</f>
        <v>72905.877412991409</v>
      </c>
      <c r="D37" s="122">
        <f>(('Salary DATA'!AN37-'Salary DATA'!AI37)/+'Salary DATA'!AI37)*100</f>
        <v>3.2225925327805687</v>
      </c>
      <c r="E37" s="123">
        <f>(('All Ranks Constant $'!K34-'All Ranks Constant $'!F34)/'All Ranks Constant $'!F34)*100</f>
        <v>-5.7288430157261763</v>
      </c>
      <c r="F37" s="124">
        <f>('Salary DATA'!AI37/'Salary DATA'!$AI$6)*100</f>
        <v>90.624670410163077</v>
      </c>
      <c r="G37" s="125">
        <f>('Salary DATA'!AN37/'Salary DATA'!$AN$6)*100</f>
        <v>87.366528575276504</v>
      </c>
      <c r="H37" s="126">
        <f>RANK('Salary DATA'!AI37,'Salary DATA'!$AI$12:$AI$64)</f>
        <v>35</v>
      </c>
      <c r="I37" s="127">
        <f>RANK('Salary DATA'!AN37,'Salary DATA'!$AN$12:$AN$64)</f>
        <v>39</v>
      </c>
    </row>
    <row r="38" spans="1:10">
      <c r="A38" s="132" t="s">
        <v>88</v>
      </c>
      <c r="B38" s="132"/>
      <c r="C38" s="121">
        <f>+'Salary DATA'!AN38</f>
        <v>79544.839587447874</v>
      </c>
      <c r="D38" s="122">
        <f>(('Salary DATA'!AN38-'Salary DATA'!AI38)/+'Salary DATA'!AI38)*100</f>
        <v>14.397554232332874</v>
      </c>
      <c r="E38" s="123">
        <f>(('All Ranks Constant $'!K35-'All Ranks Constant $'!F35)/'All Ranks Constant $'!F35)*100</f>
        <v>4.4770290014602727</v>
      </c>
      <c r="F38" s="124">
        <f>('Salary DATA'!AI38/'Salary DATA'!$AI$6)*100</f>
        <v>89.218297687904908</v>
      </c>
      <c r="G38" s="125">
        <f>('Salary DATA'!AN38/'Salary DATA'!$AN$6)*100</f>
        <v>95.322307987122301</v>
      </c>
      <c r="H38" s="126">
        <f>RANK('Salary DATA'!AI38,'Salary DATA'!$AI$12:$AI$64)</f>
        <v>38</v>
      </c>
      <c r="I38" s="127">
        <f>RANK('Salary DATA'!AN38,'Salary DATA'!$AN$12:$AN$64)</f>
        <v>30</v>
      </c>
    </row>
    <row r="39" spans="1:10">
      <c r="A39" s="132" t="s">
        <v>89</v>
      </c>
      <c r="B39" s="132"/>
      <c r="C39" s="121">
        <f>+'Salary DATA'!AN39</f>
        <v>77457.301539990061</v>
      </c>
      <c r="D39" s="122">
        <f>(('Salary DATA'!AN39-'Salary DATA'!AI39)/+'Salary DATA'!AI39)*100</f>
        <v>8.2212270733584347</v>
      </c>
      <c r="E39" s="123">
        <f>(('All Ranks Constant $'!K36-'All Ranks Constant $'!F36)/'All Ranks Constant $'!F36)*100</f>
        <v>-1.1636887222784396</v>
      </c>
      <c r="F39" s="124">
        <f>('Salary DATA'!AI39/'Salary DATA'!$AI$6)*100</f>
        <v>91.835071981870399</v>
      </c>
      <c r="G39" s="125">
        <f>('Salary DATA'!AN39/'Salary DATA'!$AN$6)*100</f>
        <v>92.820713342810393</v>
      </c>
      <c r="H39" s="126">
        <f>RANK('Salary DATA'!AI39,'Salary DATA'!$AI$12:$AI$64)</f>
        <v>33</v>
      </c>
      <c r="I39" s="127">
        <f>RANK('Salary DATA'!AN39,'Salary DATA'!$AN$12:$AN$64)</f>
        <v>33</v>
      </c>
    </row>
    <row r="40" spans="1:10">
      <c r="A40" s="132" t="s">
        <v>90</v>
      </c>
      <c r="B40" s="132"/>
      <c r="C40" s="121">
        <f>+'Salary DATA'!AN40</f>
        <v>89675.098146513672</v>
      </c>
      <c r="D40" s="122">
        <f>(('Salary DATA'!AN40-'Salary DATA'!AI40)/+'Salary DATA'!AI40)*100</f>
        <v>12.593008759577465</v>
      </c>
      <c r="E40" s="123">
        <f>(('All Ranks Constant $'!K37-'All Ranks Constant $'!F37)/'All Ranks Constant $'!F37)*100</f>
        <v>2.8289732282693234</v>
      </c>
      <c r="F40" s="124">
        <f>('Salary DATA'!AI40/'Salary DATA'!$AI$6)*100</f>
        <v>102.19251740337036</v>
      </c>
      <c r="G40" s="125">
        <f>('Salary DATA'!AN40/'Salary DATA'!$AN$6)*100</f>
        <v>107.46187142536235</v>
      </c>
      <c r="H40" s="126">
        <f>RANK('Salary DATA'!AI40,'Salary DATA'!$AI$12:$AI$64)</f>
        <v>17</v>
      </c>
      <c r="I40" s="127">
        <f>RANK('Salary DATA'!AN40,'Salary DATA'!$AN$12:$AN$64)</f>
        <v>9</v>
      </c>
    </row>
    <row r="41" spans="1:10">
      <c r="A41" s="143" t="s">
        <v>91</v>
      </c>
      <c r="B41" s="143"/>
      <c r="C41" s="121">
        <f>+'Salary DATA'!AN41</f>
        <v>86080.064349324894</v>
      </c>
      <c r="D41" s="122">
        <f>(('Salary DATA'!AN41-'Salary DATA'!AI41)/+'Salary DATA'!AI41)*100</f>
        <v>8.9440096916169569</v>
      </c>
      <c r="E41" s="150">
        <f>(('All Ranks Constant $'!K38-'All Ranks Constant $'!F38)/'All Ranks Constant $'!F38)*100</f>
        <v>-0.50358561888355691</v>
      </c>
      <c r="F41" s="219">
        <f>('Salary DATA'!AI41/'Salary DATA'!$AI$6)*100</f>
        <v>101.38130779031944</v>
      </c>
      <c r="G41" s="217">
        <f>('Salary DATA'!AN41/'Salary DATA'!$AN$6)*100</f>
        <v>103.15377399733237</v>
      </c>
      <c r="H41" s="152">
        <f>RANK('Salary DATA'!AI41,'Salary DATA'!$AI$12:$AI$64)</f>
        <v>20</v>
      </c>
      <c r="I41" s="153">
        <f>RANK('Salary DATA'!AN41,'Salary DATA'!$AN$12:$AN$64)</f>
        <v>17</v>
      </c>
    </row>
    <row r="42" spans="1:10">
      <c r="A42" s="56" t="s">
        <v>92</v>
      </c>
      <c r="B42" s="56"/>
      <c r="C42" s="212">
        <f>+'Salary DATA'!AN8</f>
        <v>82402.153069460313</v>
      </c>
      <c r="D42" s="114">
        <f>(('Salary DATA'!AN8-'Salary DATA'!AI8)/+'Salary DATA'!AI8)*100</f>
        <v>8.0285393287315703</v>
      </c>
      <c r="E42" s="115">
        <f>(('All Ranks Constant $'!K5-'All Ranks Constant $'!F5)/'All Ranks Constant $'!F5)*100</f>
        <v>-1.3396666373545032</v>
      </c>
      <c r="F42" s="136">
        <f>('Salary DATA'!AI8/'Salary DATA'!$AI$6)*100</f>
        <v>97.872057243244996</v>
      </c>
      <c r="G42" s="117">
        <f>('Salary DATA'!AN8/'Salary DATA'!$AN$6)*100</f>
        <v>98.746360598966731</v>
      </c>
      <c r="H42" s="130"/>
      <c r="I42" s="131"/>
    </row>
    <row r="43" spans="1:10">
      <c r="A43" s="56"/>
      <c r="B43" s="56"/>
      <c r="C43" s="147"/>
      <c r="D43" s="114"/>
      <c r="E43" s="115"/>
      <c r="F43" s="136"/>
      <c r="G43" s="137"/>
      <c r="H43" s="130"/>
      <c r="I43" s="131"/>
    </row>
    <row r="44" spans="1:10">
      <c r="A44" s="120" t="s">
        <v>93</v>
      </c>
      <c r="B44" s="120"/>
      <c r="C44" s="140">
        <f>+'Salary DATA'!AN43</f>
        <v>83963.898566021264</v>
      </c>
      <c r="D44" s="122">
        <f>(('Salary DATA'!AN43-'Salary DATA'!AI43)/+'Salary DATA'!AI43)*100</f>
        <v>10.373422985799209</v>
      </c>
      <c r="E44" s="123">
        <f>(('All Ranks Constant $'!K40-'All Ranks Constant $'!F40)/'All Ranks Constant $'!F40)*100</f>
        <v>0.8018693376800492</v>
      </c>
      <c r="F44" s="141">
        <f>('Salary DATA'!AI43/'Salary DATA'!$AI$6)*100</f>
        <v>97.608299242718317</v>
      </c>
      <c r="G44" s="142">
        <f>('Salary DATA'!AN43/'Salary DATA'!$AN$6)*100</f>
        <v>100.61787339593484</v>
      </c>
      <c r="H44" s="148">
        <f>RANK('Salary DATA'!AI43,'Salary DATA'!$AI$12:$AI$64)</f>
        <v>26</v>
      </c>
      <c r="I44" s="149">
        <f>RANK('Salary DATA'!AN43,'Salary DATA'!$AN$12:$AN$64)</f>
        <v>20</v>
      </c>
      <c r="J44" s="186"/>
    </row>
    <row r="45" spans="1:10">
      <c r="A45" s="120" t="s">
        <v>94</v>
      </c>
      <c r="B45" s="120"/>
      <c r="C45" s="140">
        <f>+'Salary DATA'!AN44</f>
        <v>80574.001379653215</v>
      </c>
      <c r="D45" s="122">
        <f>(('Salary DATA'!AN44-'Salary DATA'!AI44)/+'Salary DATA'!AI44)*100</f>
        <v>6.59401108650626</v>
      </c>
      <c r="E45" s="123">
        <f>(('All Ranks Constant $'!K41-'All Ranks Constant $'!F41)/'All Ranks Constant $'!F41)*100</f>
        <v>-2.6497929750382654</v>
      </c>
      <c r="F45" s="141">
        <f>('Salary DATA'!AI44/'Salary DATA'!$AI$6)*100</f>
        <v>96.988621893275877</v>
      </c>
      <c r="G45" s="142">
        <f>('Salary DATA'!AN44/'Salary DATA'!$AN$6)*100</f>
        <v>96.55560077938857</v>
      </c>
      <c r="H45" s="148">
        <f>RANK('Salary DATA'!AI44,'Salary DATA'!$AI$12:$AI$64)</f>
        <v>27</v>
      </c>
      <c r="I45" s="149">
        <f>RANK('Salary DATA'!AN44,'Salary DATA'!$AN$12:$AN$64)</f>
        <v>26</v>
      </c>
      <c r="J45" s="186"/>
    </row>
    <row r="46" spans="1:10">
      <c r="A46" s="120" t="s">
        <v>95</v>
      </c>
      <c r="B46" s="120"/>
      <c r="C46" s="140">
        <f>+'Salary DATA'!AN45</f>
        <v>92584.521836506159</v>
      </c>
      <c r="D46" s="122">
        <f>(('Salary DATA'!AN45-'Salary DATA'!AI45)/+'Salary DATA'!AI45)*100</f>
        <v>7.7145293581781171</v>
      </c>
      <c r="E46" s="123">
        <f>(('All Ranks Constant $'!K42-'All Ranks Constant $'!F42)/'All Ranks Constant $'!F42)*100</f>
        <v>-1.6264457474535785</v>
      </c>
      <c r="F46" s="141">
        <f>('Salary DATA'!AI45/'Salary DATA'!$AI$6)*100</f>
        <v>110.28660336882919</v>
      </c>
      <c r="G46" s="142">
        <f>('Salary DATA'!AN45/'Salary DATA'!$AN$6)*100</f>
        <v>110.94837014081462</v>
      </c>
      <c r="H46" s="148">
        <f>RANK('Salary DATA'!AI45,'Salary DATA'!$AI$12:$AI$64)</f>
        <v>7</v>
      </c>
      <c r="I46" s="149">
        <f>RANK('Salary DATA'!AN45,'Salary DATA'!$AN$12:$AN$64)</f>
        <v>6</v>
      </c>
      <c r="J46" s="186"/>
    </row>
    <row r="47" spans="1:10">
      <c r="A47" s="120" t="s">
        <v>96</v>
      </c>
      <c r="B47" s="120"/>
      <c r="C47" s="140">
        <f>+'Salary DATA'!AN46</f>
        <v>75414.488383008691</v>
      </c>
      <c r="D47" s="122">
        <f>(('Salary DATA'!AN46-'Salary DATA'!AI46)/+'Salary DATA'!AI46)*100</f>
        <v>4.3656895925823598</v>
      </c>
      <c r="E47" s="123">
        <f>(('All Ranks Constant $'!K43-'All Ranks Constant $'!F43)/'All Ranks Constant $'!F43)*100</f>
        <v>-4.6848750264643799</v>
      </c>
      <c r="F47" s="141">
        <f>('Salary DATA'!AI46/'Salary DATA'!$AI$6)*100</f>
        <v>92.71621710489822</v>
      </c>
      <c r="G47" s="142">
        <f>('Salary DATA'!AN46/'Salary DATA'!$AN$6)*100</f>
        <v>90.3727146301365</v>
      </c>
      <c r="H47" s="148">
        <f>RANK('Salary DATA'!AI46,'Salary DATA'!$AI$12:$AI$64)</f>
        <v>32</v>
      </c>
      <c r="I47" s="149">
        <f>RANK('Salary DATA'!AN46,'Salary DATA'!$AN$12:$AN$64)</f>
        <v>36</v>
      </c>
      <c r="J47" s="186"/>
    </row>
    <row r="48" spans="1:10">
      <c r="A48" s="129" t="s">
        <v>97</v>
      </c>
      <c r="B48" s="129"/>
      <c r="C48" s="135">
        <f>+'Salary DATA'!AN47</f>
        <v>88493.517211443817</v>
      </c>
      <c r="D48" s="114">
        <f>(('Salary DATA'!AN47-'Salary DATA'!AI47)/+'Salary DATA'!AI47)*100</f>
        <v>7.5568995531125838</v>
      </c>
      <c r="E48" s="115">
        <f>(('All Ranks Constant $'!K44-'All Ranks Constant $'!F44)/'All Ranks Constant $'!F44)*100</f>
        <v>-1.7704059380873847</v>
      </c>
      <c r="F48" s="136">
        <f>('Salary DATA'!AI47/'Salary DATA'!$AI$6)*100</f>
        <v>105.56789055871238</v>
      </c>
      <c r="G48" s="137">
        <f>('Salary DATA'!AN47/'Salary DATA'!$AN$6)*100</f>
        <v>106.04592763330002</v>
      </c>
      <c r="H48" s="158">
        <f>RANK('Salary DATA'!AI47,'Salary DATA'!$AI$12:$AI$64)</f>
        <v>12</v>
      </c>
      <c r="I48" s="159">
        <f>RANK('Salary DATA'!AN47,'Salary DATA'!$AN$12:$AN$64)</f>
        <v>13</v>
      </c>
      <c r="J48" s="186"/>
    </row>
    <row r="49" spans="1:10">
      <c r="A49" s="129" t="s">
        <v>98</v>
      </c>
      <c r="B49" s="129"/>
      <c r="C49" s="135">
        <f>+'Salary DATA'!AN48</f>
        <v>88578.940560850824</v>
      </c>
      <c r="D49" s="114">
        <f>(('Salary DATA'!AN48-'Salary DATA'!AI48)/+'Salary DATA'!AI48)*100</f>
        <v>12.498560869059091</v>
      </c>
      <c r="E49" s="115">
        <f>(('All Ranks Constant $'!K45-'All Ranks Constant $'!F45)/'All Ranks Constant $'!F45)*100</f>
        <v>2.7427158334934298</v>
      </c>
      <c r="F49" s="136">
        <f>('Salary DATA'!AI48/'Salary DATA'!$AI$6)*100</f>
        <v>101.02809792854124</v>
      </c>
      <c r="G49" s="137">
        <f>('Salary DATA'!AN48/'Salary DATA'!$AN$6)*100</f>
        <v>106.14829443501459</v>
      </c>
      <c r="H49" s="158">
        <f>RANK('Salary DATA'!AI48,'Salary DATA'!$AI$12:$AI$64)</f>
        <v>21</v>
      </c>
      <c r="I49" s="159">
        <f>RANK('Salary DATA'!AN48,'Salary DATA'!$AN$12:$AN$64)</f>
        <v>12</v>
      </c>
      <c r="J49" s="186"/>
    </row>
    <row r="50" spans="1:10">
      <c r="A50" s="129" t="s">
        <v>99</v>
      </c>
      <c r="B50" s="129"/>
      <c r="C50" s="135">
        <f>+'Salary DATA'!AN49</f>
        <v>72068.667048958407</v>
      </c>
      <c r="D50" s="114">
        <f>(('Salary DATA'!AN49-'Salary DATA'!AI49)/+'Salary DATA'!AI49)*100</f>
        <v>8.4577063355192568</v>
      </c>
      <c r="E50" s="115">
        <f>(('All Ranks Constant $'!K46-'All Ranks Constant $'!F46)/'All Ranks Constant $'!F46)*100</f>
        <v>-0.94771687832762297</v>
      </c>
      <c r="F50" s="136">
        <f>('Salary DATA'!AI49/'Salary DATA'!$AI$6)*100</f>
        <v>85.259883633215011</v>
      </c>
      <c r="G50" s="137">
        <f>('Salary DATA'!AN49/'Salary DATA'!$AN$6)*100</f>
        <v>86.363260172395002</v>
      </c>
      <c r="H50" s="158">
        <f>RANK('Salary DATA'!AI49,'Salary DATA'!$AI$12:$AI$64)</f>
        <v>42</v>
      </c>
      <c r="I50" s="159">
        <f>RANK('Salary DATA'!AN49,'Salary DATA'!$AN$12:$AN$64)</f>
        <v>40</v>
      </c>
      <c r="J50" s="186"/>
    </row>
    <row r="51" spans="1:10">
      <c r="A51" s="129" t="s">
        <v>100</v>
      </c>
      <c r="B51" s="129"/>
      <c r="C51" s="135">
        <f>+'Salary DATA'!AN50</f>
        <v>80252.101828076498</v>
      </c>
      <c r="D51" s="114">
        <f>(('Salary DATA'!AN50-'Salary DATA'!AI50)/+'Salary DATA'!AI50)*100</f>
        <v>4.8864340295397071</v>
      </c>
      <c r="E51" s="115">
        <f>(('All Ranks Constant $'!K47-'All Ranks Constant $'!F47)/'All Ranks Constant $'!F47)*100</f>
        <v>-4.2092894074585017</v>
      </c>
      <c r="F51" s="136">
        <f>('Salary DATA'!AI50/'Salary DATA'!$AI$6)*100</f>
        <v>98.173835124347349</v>
      </c>
      <c r="G51" s="137">
        <f>('Salary DATA'!AN50/'Salary DATA'!$AN$6)*100</f>
        <v>96.169853465603623</v>
      </c>
      <c r="H51" s="158">
        <f>RANK('Salary DATA'!AI50,'Salary DATA'!$AI$12:$AI$64)</f>
        <v>24</v>
      </c>
      <c r="I51" s="159">
        <f>RANK('Salary DATA'!AN50,'Salary DATA'!$AN$12:$AN$64)</f>
        <v>27</v>
      </c>
      <c r="J51" s="186"/>
    </row>
    <row r="52" spans="1:10">
      <c r="A52" s="120" t="s">
        <v>101</v>
      </c>
      <c r="B52" s="120"/>
      <c r="C52" s="140">
        <f>+'Salary DATA'!AN51</f>
        <v>67235.039705048213</v>
      </c>
      <c r="D52" s="122">
        <f>(('Salary DATA'!AN51-'Salary DATA'!AI51)/+'Salary DATA'!AI51)*100</f>
        <v>1.6729509496213872</v>
      </c>
      <c r="E52" s="123">
        <f>(('All Ranks Constant $'!K48-'All Ranks Constant $'!F48)/'All Ranks Constant $'!F48)*100</f>
        <v>-7.1441000962820995</v>
      </c>
      <c r="F52" s="141">
        <f>('Salary DATA'!AI51/'Salary DATA'!$AI$6)*100</f>
        <v>84.849424045994667</v>
      </c>
      <c r="G52" s="142">
        <f>('Salary DATA'!AN51/'Salary DATA'!$AN$6)*100</f>
        <v>80.570898068695556</v>
      </c>
      <c r="H52" s="148">
        <f>RANK('Salary DATA'!AI51,'Salary DATA'!$AI$12:$AI$64)</f>
        <v>43</v>
      </c>
      <c r="I52" s="149">
        <f>RANK('Salary DATA'!AN51,'Salary DATA'!$AN$12:$AN$64)</f>
        <v>48</v>
      </c>
      <c r="J52" s="186"/>
    </row>
    <row r="53" spans="1:10">
      <c r="A53" s="120" t="s">
        <v>102</v>
      </c>
      <c r="B53" s="120"/>
      <c r="C53" s="140">
        <f>+'Salary DATA'!AN52</f>
        <v>84598.578002818816</v>
      </c>
      <c r="D53" s="122">
        <f>(('Salary DATA'!AN52-'Salary DATA'!AI52)/+'Salary DATA'!AI52)*100</f>
        <v>7.0161393317230845</v>
      </c>
      <c r="E53" s="123">
        <f>(('All Ranks Constant $'!K49-'All Ranks Constant $'!F49)/'All Ranks Constant $'!F49)*100</f>
        <v>-2.2642715780660607</v>
      </c>
      <c r="F53" s="141">
        <f>('Salary DATA'!AI52/'Salary DATA'!$AI$6)*100</f>
        <v>101.43140595354789</v>
      </c>
      <c r="G53" s="142">
        <f>('Salary DATA'!AN52/'Salary DATA'!$AN$6)*100</f>
        <v>101.37843950005023</v>
      </c>
      <c r="H53" s="148">
        <f>RANK('Salary DATA'!AI52,'Salary DATA'!$AI$12:$AI$64)</f>
        <v>19</v>
      </c>
      <c r="I53" s="149">
        <f>RANK('Salary DATA'!AN52,'Salary DATA'!$AN$12:$AN$64)</f>
        <v>19</v>
      </c>
      <c r="J53" s="186"/>
    </row>
    <row r="54" spans="1:10">
      <c r="A54" s="120" t="s">
        <v>103</v>
      </c>
      <c r="B54" s="120"/>
      <c r="C54" s="140">
        <f>+'Salary DATA'!AN53</f>
        <v>70127.605698756481</v>
      </c>
      <c r="D54" s="122">
        <f>(('Salary DATA'!AN53-'Salary DATA'!AI53)/+'Salary DATA'!AI53)*100</f>
        <v>15.595544957372059</v>
      </c>
      <c r="E54" s="123">
        <f>(('All Ranks Constant $'!K50-'All Ranks Constant $'!F50)/'All Ranks Constant $'!F50)*100</f>
        <v>5.5711302920280925</v>
      </c>
      <c r="F54" s="141">
        <f>('Salary DATA'!AI53/'Salary DATA'!$AI$6)*100</f>
        <v>77.840671972653013</v>
      </c>
      <c r="G54" s="142">
        <f>('Salary DATA'!AN53/'Salary DATA'!$AN$6)*100</f>
        <v>84.037195416900232</v>
      </c>
      <c r="H54" s="148">
        <f>RANK('Salary DATA'!AI53,'Salary DATA'!$AI$12:$AI$64)</f>
        <v>50</v>
      </c>
      <c r="I54" s="149">
        <f>RANK('Salary DATA'!AN53,'Salary DATA'!$AN$12:$AN$64)</f>
        <v>45</v>
      </c>
      <c r="J54" s="186"/>
    </row>
    <row r="55" spans="1:10">
      <c r="A55" s="143" t="s">
        <v>104</v>
      </c>
      <c r="B55" s="143"/>
      <c r="C55" s="140">
        <f>+'Salary DATA'!AN54</f>
        <v>76862.632261730032</v>
      </c>
      <c r="D55" s="122">
        <f>(('Salary DATA'!AN54-'Salary DATA'!AI54)/+'Salary DATA'!AI54)*100</f>
        <v>9.6522058046694887</v>
      </c>
      <c r="E55" s="150">
        <f>(('All Ranks Constant $'!K51-'All Ranks Constant $'!F51)/'All Ranks Constant $'!F51)*100</f>
        <v>0.14319591712587429</v>
      </c>
      <c r="F55" s="151">
        <f>('Salary DATA'!AI54/'Salary DATA'!$AI$6)*100</f>
        <v>89.940757822718439</v>
      </c>
      <c r="G55" s="221">
        <f>('Salary DATA'!AN54/'Salary DATA'!$AN$6)*100</f>
        <v>92.10809328616341</v>
      </c>
      <c r="H55" s="145">
        <f>RANK('Salary DATA'!AI54,'Salary DATA'!$AI$12:$AI$64)</f>
        <v>37</v>
      </c>
      <c r="I55" s="146">
        <f>RANK('Salary DATA'!AN54,'Salary DATA'!$AN$12:$AN$64)</f>
        <v>34</v>
      </c>
      <c r="J55" s="186"/>
    </row>
    <row r="56" spans="1:10">
      <c r="A56" s="129" t="s">
        <v>105</v>
      </c>
      <c r="B56" s="129"/>
      <c r="C56" s="213">
        <f>+'Salary DATA'!AN9</f>
        <v>88074.89501837494</v>
      </c>
      <c r="D56" s="223">
        <f>(('Salary DATA'!AN9-'Salary DATA'!AI9)/+'Salary DATA'!AI9)*100</f>
        <v>2.3144790274889142</v>
      </c>
      <c r="E56" s="155">
        <f>(('All Ranks Constant $'!K6-'All Ranks Constant $'!F6)/'All Ranks Constant $'!F6)*100</f>
        <v>-6.5582051613214007</v>
      </c>
      <c r="F56" s="156">
        <f>('Salary DATA'!AI9/'Salary DATA'!$AI$6)*100</f>
        <v>110.45202910338161</v>
      </c>
      <c r="G56" s="137">
        <f>('Salary DATA'!AN9/'Salary DATA'!$AN$6)*100</f>
        <v>105.54427304671823</v>
      </c>
      <c r="H56" s="158"/>
      <c r="I56" s="159"/>
    </row>
    <row r="57" spans="1:10">
      <c r="A57" s="129"/>
      <c r="B57" s="129"/>
      <c r="C57" s="147"/>
      <c r="D57" s="154"/>
      <c r="E57" s="155"/>
      <c r="F57" s="156"/>
      <c r="G57" s="157"/>
      <c r="H57" s="158"/>
      <c r="I57" s="159"/>
      <c r="J57" s="186"/>
    </row>
    <row r="58" spans="1:10">
      <c r="A58" s="120" t="s">
        <v>106</v>
      </c>
      <c r="B58" s="120"/>
      <c r="C58" s="160">
        <f>+'Salary DATA'!AN56</f>
        <v>96852.773030707613</v>
      </c>
      <c r="D58" s="161">
        <f>(('Salary DATA'!AN56-'Salary DATA'!AI56)/+'Salary DATA'!AI56)*100</f>
        <v>6.7638097130130515</v>
      </c>
      <c r="E58" s="162">
        <f>(('All Ranks Constant $'!K53-'All Ranks Constant $'!F53)/'All Ranks Constant $'!F53)*100</f>
        <v>-2.4947192398959235</v>
      </c>
      <c r="F58" s="163">
        <f>('Salary DATA'!AI56/'Salary DATA'!$AI$6)*100</f>
        <v>116.39830571874674</v>
      </c>
      <c r="G58" s="164">
        <f>('Salary DATA'!AN56/'Salary DATA'!$AN$6)*100</f>
        <v>116.06321551620557</v>
      </c>
      <c r="H58" s="148">
        <f>RANK('Salary DATA'!AI56,'Salary DATA'!$AI$12:$AI$64)</f>
        <v>4</v>
      </c>
      <c r="I58" s="149">
        <f>RANK('Salary DATA'!AN56,'Salary DATA'!$AN$12:$AN$64)</f>
        <v>3</v>
      </c>
      <c r="J58" s="186"/>
    </row>
    <row r="59" spans="1:10">
      <c r="A59" s="120" t="s">
        <v>107</v>
      </c>
      <c r="B59" s="120"/>
      <c r="C59" s="160">
        <f>+'Salary DATA'!AN57</f>
        <v>74858.330640149157</v>
      </c>
      <c r="D59" s="161">
        <f>(('Salary DATA'!AN57-'Salary DATA'!AI57)/+'Salary DATA'!AI57)*100</f>
        <v>4.7704815435153227</v>
      </c>
      <c r="E59" s="162">
        <f>(('All Ranks Constant $'!K54-'All Ranks Constant $'!F54)/'All Ranks Constant $'!F54)*100</f>
        <v>-4.3151865249839085</v>
      </c>
      <c r="F59" s="163">
        <f>('Salary DATA'!AI57/'Salary DATA'!$AI$6)*100</f>
        <v>91.676887382346152</v>
      </c>
      <c r="G59" s="164">
        <f>('Salary DATA'!AN57/'Salary DATA'!$AN$6)*100</f>
        <v>89.706244750641702</v>
      </c>
      <c r="H59" s="148">
        <f>RANK('Salary DATA'!AI57,'Salary DATA'!$AI$12:$AI$64)</f>
        <v>34</v>
      </c>
      <c r="I59" s="149">
        <f>RANK('Salary DATA'!AN57,'Salary DATA'!$AN$12:$AN$64)</f>
        <v>38</v>
      </c>
      <c r="J59" s="186"/>
    </row>
    <row r="60" spans="1:10">
      <c r="A60" s="120" t="s">
        <v>108</v>
      </c>
      <c r="B60" s="120"/>
      <c r="C60" s="160">
        <f>+'Salary DATA'!AN58</f>
        <v>92276.660215736047</v>
      </c>
      <c r="D60" s="161">
        <f>(('Salary DATA'!AN58-'Salary DATA'!AI58)/+'Salary DATA'!AI58)*100</f>
        <v>13.846547799847267</v>
      </c>
      <c r="E60" s="162">
        <f>(('All Ranks Constant $'!K55-'All Ranks Constant $'!F55)/'All Ranks Constant $'!F55)*100</f>
        <v>3.9738056990645343</v>
      </c>
      <c r="F60" s="163">
        <f>('Salary DATA'!AI58/'Salary DATA'!$AI$6)*100</f>
        <v>103.99935921024243</v>
      </c>
      <c r="G60" s="164">
        <f>('Salary DATA'!AN58/'Salary DATA'!$AN$6)*100</f>
        <v>110.57944513719823</v>
      </c>
      <c r="H60" s="148">
        <f>RANK('Salary DATA'!AI58,'Salary DATA'!$AI$12:$AI$64)</f>
        <v>14</v>
      </c>
      <c r="I60" s="149">
        <f>RANK('Salary DATA'!AN58,'Salary DATA'!$AN$12:$AN$64)</f>
        <v>7</v>
      </c>
      <c r="J60" s="186"/>
    </row>
    <row r="61" spans="1:10">
      <c r="A61" s="120" t="s">
        <v>109</v>
      </c>
      <c r="B61" s="120"/>
      <c r="C61" s="160">
        <f>+'Salary DATA'!AN59</f>
        <v>91135.059263880219</v>
      </c>
      <c r="D61" s="161">
        <f>(('Salary DATA'!AN59-'Salary DATA'!AI59)/+'Salary DATA'!AI59)*100</f>
        <v>6.3144603847854679</v>
      </c>
      <c r="E61" s="162">
        <f>(('All Ranks Constant $'!K56-'All Ranks Constant $'!F56)/'All Ranks Constant $'!F56)*100</f>
        <v>-2.9051011148586832</v>
      </c>
      <c r="F61" s="163">
        <f>('Salary DATA'!AI59/'Salary DATA'!$AI$6)*100</f>
        <v>109.98964562986021</v>
      </c>
      <c r="G61" s="164">
        <f>('Salary DATA'!AN59/'Salary DATA'!$AN$6)*100</f>
        <v>109.21141123210046</v>
      </c>
      <c r="H61" s="148">
        <f>RANK('Salary DATA'!AI59,'Salary DATA'!$AI$12:$AI$64)</f>
        <v>8</v>
      </c>
      <c r="I61" s="149">
        <f>RANK('Salary DATA'!AN59,'Salary DATA'!$AN$12:$AN$64)</f>
        <v>8</v>
      </c>
      <c r="J61" s="186"/>
    </row>
    <row r="62" spans="1:10">
      <c r="A62" s="129" t="s">
        <v>110</v>
      </c>
      <c r="B62" s="129"/>
      <c r="C62" s="147">
        <f>+'Salary DATA'!AN60</f>
        <v>96200.066328204339</v>
      </c>
      <c r="D62" s="154">
        <f>(('Salary DATA'!AN60-'Salary DATA'!AI60)/+'Salary DATA'!AI60)*100</f>
        <v>-3.5918938422285382</v>
      </c>
      <c r="E62" s="155">
        <f>(('All Ranks Constant $'!K57-'All Ranks Constant $'!F57)/'All Ranks Constant $'!F57)*100</f>
        <v>-11.952378959387609</v>
      </c>
      <c r="F62" s="156">
        <f>('Salary DATA'!AI60/'Salary DATA'!$AI$6)*100</f>
        <v>128.0325754032738</v>
      </c>
      <c r="G62" s="157">
        <f>('Salary DATA'!AN60/'Salary DATA'!$AN$6)*100</f>
        <v>115.28104649500996</v>
      </c>
      <c r="H62" s="158">
        <f>RANK('Salary DATA'!AI60,'Salary DATA'!$AI$12:$AI$64)</f>
        <v>1</v>
      </c>
      <c r="I62" s="159">
        <f>RANK('Salary DATA'!AN60,'Salary DATA'!$AN$12:$AN$64)</f>
        <v>5</v>
      </c>
      <c r="J62" s="186"/>
    </row>
    <row r="63" spans="1:10">
      <c r="A63" s="129" t="s">
        <v>111</v>
      </c>
      <c r="B63" s="129"/>
      <c r="C63" s="147">
        <f>+'Salary DATA'!AN61</f>
        <v>83210.325123944174</v>
      </c>
      <c r="D63" s="154">
        <f>(('Salary DATA'!AN61-'Salary DATA'!AI61)/+'Salary DATA'!AI61)*100</f>
        <v>-4.6267986161124348</v>
      </c>
      <c r="E63" s="155">
        <f>(('All Ranks Constant $'!K58-'All Ranks Constant $'!F58)/'All Ranks Constant $'!F58)*100</f>
        <v>-12.897537068757906</v>
      </c>
      <c r="F63" s="156">
        <f>('Salary DATA'!AI61/'Salary DATA'!$AI$6)*100</f>
        <v>111.94624219754023</v>
      </c>
      <c r="G63" s="157">
        <f>('Salary DATA'!AN61/'Salary DATA'!$AN$6)*100</f>
        <v>99.714831035058367</v>
      </c>
      <c r="H63" s="158">
        <f>RANK('Salary DATA'!AI61,'Salary DATA'!$AI$12:$AI$64)</f>
        <v>6</v>
      </c>
      <c r="I63" s="159">
        <f>RANK('Salary DATA'!AN61,'Salary DATA'!$AN$12:$AN$64)</f>
        <v>22</v>
      </c>
      <c r="J63" s="186"/>
    </row>
    <row r="64" spans="1:10">
      <c r="A64" s="57" t="s">
        <v>112</v>
      </c>
      <c r="B64" s="57"/>
      <c r="C64" s="147">
        <f>+'Salary DATA'!AN62</f>
        <v>87226.114201813005</v>
      </c>
      <c r="D64" s="154">
        <f>(('Salary DATA'!AN62-'Salary DATA'!AI62)/+'Salary DATA'!AI62)*100</f>
        <v>6.2513245809347779</v>
      </c>
      <c r="E64" s="155">
        <f>(('All Ranks Constant $'!K59-'All Ranks Constant $'!F59)/'All Ranks Constant $'!F59)*100</f>
        <v>-2.9627617987273545</v>
      </c>
      <c r="F64" s="156">
        <f>('Salary DATA'!AI62/'Salary DATA'!$AI$6)*100</f>
        <v>105.33454764019841</v>
      </c>
      <c r="G64" s="157">
        <f>('Salary DATA'!AN62/'Salary DATA'!$AN$6)*100</f>
        <v>104.52713922849068</v>
      </c>
      <c r="H64" s="158">
        <f>RANK('Salary DATA'!AI62,'Salary DATA'!$AI$12:$AI$64)</f>
        <v>13</v>
      </c>
      <c r="I64" s="159">
        <f>RANK('Salary DATA'!AN62,'Salary DATA'!$AN$12:$AN$64)</f>
        <v>14</v>
      </c>
      <c r="J64" s="186"/>
    </row>
    <row r="65" spans="1:13">
      <c r="A65" s="57" t="s">
        <v>113</v>
      </c>
      <c r="B65" s="57"/>
      <c r="C65" s="147">
        <f>+'Salary DATA'!AN63</f>
        <v>81993.73182247403</v>
      </c>
      <c r="D65" s="154">
        <f>(('Salary DATA'!AN63-'Salary DATA'!AI63)/+'Salary DATA'!AI63)*100</f>
        <v>5.8642720124380334</v>
      </c>
      <c r="E65" s="155">
        <f>(('All Ranks Constant $'!K60-'All Ranks Constant $'!F60)/'All Ranks Constant $'!F60)*100</f>
        <v>-3.3162492722601895</v>
      </c>
      <c r="F65" s="156">
        <f>('Salary DATA'!AI63/'Salary DATA'!$AI$6)*100</f>
        <v>99.377919266949249</v>
      </c>
      <c r="G65" s="157">
        <f>('Salary DATA'!AN63/'Salary DATA'!$AN$6)*100</f>
        <v>98.256930283994365</v>
      </c>
      <c r="H65" s="158">
        <f>RANK('Salary DATA'!AI63,'Salary DATA'!$AI$12:$AI$64)</f>
        <v>23</v>
      </c>
      <c r="I65" s="159">
        <f>RANK('Salary DATA'!AN63,'Salary DATA'!$AN$12:$AN$64)</f>
        <v>23</v>
      </c>
      <c r="J65" s="186"/>
    </row>
    <row r="66" spans="1:13">
      <c r="A66" s="58" t="s">
        <v>114</v>
      </c>
      <c r="B66" s="58"/>
      <c r="C66" s="147">
        <f>+'Salary DATA'!AN64</f>
        <v>81071.618665189701</v>
      </c>
      <c r="D66" s="154">
        <f>(('Salary DATA'!AN64-'Salary DATA'!AI64)/+'Salary DATA'!AI64)*100</f>
        <v>6.1323874044313236</v>
      </c>
      <c r="E66" s="155">
        <f>(('All Ranks Constant $'!K61-'All Ranks Constant $'!F61)/'All Ranks Constant $'!F61)*100</f>
        <v>-3.0713847751737435</v>
      </c>
      <c r="F66" s="165">
        <f>('Salary DATA'!AI64/'Salary DATA'!$AI$6)*100</f>
        <v>98.012072418838997</v>
      </c>
      <c r="G66" s="157">
        <f>('Salary DATA'!AN64/'Salary DATA'!$AN$6)*100</f>
        <v>97.15191888622789</v>
      </c>
      <c r="H66" s="158">
        <f>RANK('Salary DATA'!AI64,'Salary DATA'!$AI$12:$AI$64)</f>
        <v>25</v>
      </c>
      <c r="I66" s="159">
        <f>RANK('Salary DATA'!AN64,'Salary DATA'!$AN$12:$AN$64)</f>
        <v>24</v>
      </c>
    </row>
    <row r="67" spans="1:13">
      <c r="A67" s="166" t="s">
        <v>115</v>
      </c>
      <c r="B67" s="166"/>
      <c r="C67" s="215">
        <f>+'Salary DATA'!AN65</f>
        <v>67426.473622508784</v>
      </c>
      <c r="D67" s="167">
        <f>(('Salary DATA'!AN65-'Salary DATA'!AI65)/+'Salary DATA'!AI65)*100</f>
        <v>-14.036213610100548</v>
      </c>
      <c r="E67" s="168">
        <f>(('All Ranks Constant $'!K62-'All Ranks Constant $'!F62)/'All Ranks Constant $'!F62)*100</f>
        <v>-21.490970117310091</v>
      </c>
      <c r="F67" s="144">
        <f>('Salary DATA'!AI65/'Salary DATA'!$AI$6)*100</f>
        <v>100.64068224716125</v>
      </c>
      <c r="G67" s="169">
        <f>('Salary DATA'!AN65/'Salary DATA'!$AN$6)*100</f>
        <v>80.800302300748811</v>
      </c>
      <c r="H67" s="170"/>
      <c r="I67" s="169"/>
    </row>
    <row r="68" spans="1:13" ht="9" customHeight="1">
      <c r="A68" s="171"/>
      <c r="B68" s="172"/>
      <c r="C68" s="214"/>
      <c r="D68" s="173"/>
      <c r="E68" s="173"/>
      <c r="F68" s="174"/>
      <c r="G68" s="174"/>
      <c r="H68" s="175"/>
      <c r="I68" s="175"/>
    </row>
    <row r="69" spans="1:13" s="183" customFormat="1" ht="39.75" customHeight="1">
      <c r="A69" s="182" t="s">
        <v>132</v>
      </c>
      <c r="B69" s="373" t="s">
        <v>162</v>
      </c>
      <c r="C69" s="374"/>
      <c r="D69" s="374"/>
      <c r="E69" s="374"/>
      <c r="F69" s="374"/>
      <c r="G69" s="374"/>
      <c r="H69" s="374"/>
      <c r="I69" s="374"/>
      <c r="J69" s="184"/>
      <c r="K69" s="184"/>
      <c r="L69" s="184"/>
      <c r="M69" s="180"/>
    </row>
    <row r="70" spans="1:13" s="183" customFormat="1" ht="52.5" customHeight="1">
      <c r="A70" s="182"/>
      <c r="B70" s="373" t="s">
        <v>141</v>
      </c>
      <c r="C70" s="374"/>
      <c r="D70" s="374"/>
      <c r="E70" s="374"/>
      <c r="F70" s="374"/>
      <c r="G70" s="374"/>
      <c r="H70" s="374"/>
      <c r="I70" s="374"/>
      <c r="J70" s="184"/>
      <c r="K70" s="184"/>
      <c r="L70" s="184"/>
      <c r="M70" s="180"/>
    </row>
    <row r="71" spans="1:13" s="177" customFormat="1" ht="38.25" customHeight="1">
      <c r="A71" s="375" t="s">
        <v>155</v>
      </c>
      <c r="B71" s="376"/>
      <c r="C71" s="376"/>
      <c r="D71" s="376"/>
      <c r="E71" s="376"/>
      <c r="F71" s="376"/>
      <c r="G71" s="376"/>
      <c r="H71" s="376"/>
      <c r="I71" s="376"/>
    </row>
    <row r="72" spans="1:13" s="177" customFormat="1" ht="18" customHeight="1">
      <c r="A72" s="178" t="s">
        <v>58</v>
      </c>
      <c r="B72" s="377" t="s">
        <v>63</v>
      </c>
      <c r="C72" s="377"/>
      <c r="D72" s="377"/>
      <c r="E72" s="377"/>
      <c r="F72" s="377"/>
      <c r="G72" s="377"/>
      <c r="H72" s="378"/>
      <c r="I72" s="378"/>
    </row>
    <row r="73" spans="1:13" s="177" customFormat="1" ht="28.5" customHeight="1">
      <c r="A73" s="87"/>
      <c r="B73" s="370" t="s">
        <v>143</v>
      </c>
      <c r="C73" s="370"/>
      <c r="D73" s="370"/>
      <c r="E73" s="370"/>
      <c r="F73" s="370"/>
      <c r="G73" s="370"/>
      <c r="H73" s="370"/>
      <c r="I73" s="370"/>
    </row>
    <row r="74" spans="1:13">
      <c r="A74" s="226" t="s">
        <v>153</v>
      </c>
      <c r="B74" s="225"/>
      <c r="C74" s="179"/>
      <c r="I74" s="181" t="s">
        <v>156</v>
      </c>
      <c r="J74" s="7" t="s">
        <v>150</v>
      </c>
    </row>
    <row r="75" spans="1:13" s="177" customFormat="1">
      <c r="A75" s="229" t="s">
        <v>161</v>
      </c>
      <c r="B75" s="87"/>
      <c r="D75" s="176"/>
      <c r="I75" s="176"/>
    </row>
    <row r="76" spans="1:13">
      <c r="A76" s="229" t="s">
        <v>154</v>
      </c>
    </row>
  </sheetData>
  <mergeCells count="6">
    <mergeCell ref="B73:I73"/>
    <mergeCell ref="F5:G5"/>
    <mergeCell ref="B69:I69"/>
    <mergeCell ref="A71:I71"/>
    <mergeCell ref="B72:I72"/>
    <mergeCell ref="B70:I70"/>
  </mergeCells>
  <printOptions horizontalCentered="1"/>
  <pageMargins left="0.75" right="0.75" top="1" bottom="0.75" header="0.5" footer="0.5"/>
  <pageSetup scale="64" orientation="portrait" r:id="rId1"/>
  <headerFooter alignWithMargins="0">
    <oddFooter>&amp;L&amp;"Helvetica-Narrow,Regular"&amp;8SREB Fact Book&amp;R&amp;"Helvetica-Narrow,Regular"&amp;8&amp;D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C00000"/>
  </sheetPr>
  <dimension ref="A1:IQ98"/>
  <sheetViews>
    <sheetView showGridLines="0" tabSelected="1" view="pageBreakPreview" zoomScaleSheetLayoutView="100" workbookViewId="0">
      <selection activeCell="A2" sqref="A2"/>
    </sheetView>
  </sheetViews>
  <sheetFormatPr defaultColWidth="9.85546875" defaultRowHeight="12.75"/>
  <cols>
    <col min="1" max="2" width="9.85546875" style="237"/>
    <col min="3" max="3" width="10" style="240" bestFit="1" customWidth="1"/>
    <col min="4" max="4" width="10.140625" style="237" bestFit="1" customWidth="1"/>
    <col min="5" max="6" width="10" style="237" bestFit="1" customWidth="1"/>
    <col min="7" max="7" width="10" style="236" bestFit="1" customWidth="1"/>
    <col min="8" max="8" width="10" style="237" bestFit="1" customWidth="1"/>
    <col min="9" max="11" width="10" style="240" bestFit="1" customWidth="1"/>
    <col min="12" max="12" width="10" style="237" bestFit="1" customWidth="1"/>
    <col min="13" max="16384" width="9.85546875" style="237"/>
  </cols>
  <sheetData>
    <row r="1" spans="1:12">
      <c r="A1" s="381" t="s">
        <v>164</v>
      </c>
      <c r="B1" s="233"/>
      <c r="C1" s="234"/>
      <c r="D1" s="235"/>
      <c r="E1" s="235"/>
      <c r="F1" s="235"/>
      <c r="H1" s="235"/>
      <c r="I1" s="234"/>
      <c r="J1" s="234"/>
      <c r="K1" s="234"/>
      <c r="L1" s="235"/>
    </row>
    <row r="2" spans="1:12" ht="12" customHeight="1">
      <c r="A2" s="233" t="s">
        <v>133</v>
      </c>
      <c r="B2" s="238"/>
      <c r="C2" s="239"/>
      <c r="D2" s="238"/>
      <c r="E2" s="238"/>
      <c r="F2" s="238"/>
      <c r="G2" s="238"/>
    </row>
    <row r="3" spans="1:12">
      <c r="A3" s="235"/>
      <c r="B3" s="235"/>
      <c r="C3" s="234"/>
      <c r="D3" s="235"/>
      <c r="E3" s="235"/>
      <c r="F3" s="235"/>
      <c r="I3" s="241"/>
    </row>
    <row r="4" spans="1:12">
      <c r="A4" s="242"/>
      <c r="B4" s="242"/>
      <c r="C4" s="243" t="s">
        <v>146</v>
      </c>
      <c r="D4" s="243"/>
      <c r="E4" s="244"/>
      <c r="F4" s="243"/>
      <c r="G4" s="243"/>
      <c r="H4" s="245" t="s">
        <v>151</v>
      </c>
      <c r="I4" s="246"/>
      <c r="J4" s="247"/>
      <c r="K4" s="247"/>
      <c r="L4" s="247"/>
    </row>
    <row r="5" spans="1:12">
      <c r="C5" s="248"/>
      <c r="D5" s="249"/>
      <c r="E5" s="248" t="s">
        <v>32</v>
      </c>
      <c r="F5" s="248" t="s">
        <v>33</v>
      </c>
      <c r="G5" s="250" t="s">
        <v>128</v>
      </c>
      <c r="H5" s="251"/>
      <c r="I5" s="252"/>
      <c r="J5" s="248" t="s">
        <v>32</v>
      </c>
      <c r="K5" s="248" t="s">
        <v>33</v>
      </c>
      <c r="L5" s="248" t="s">
        <v>128</v>
      </c>
    </row>
    <row r="6" spans="1:12" s="240" customFormat="1" ht="14.25">
      <c r="A6" s="241"/>
      <c r="B6" s="241"/>
      <c r="C6" s="253" t="s">
        <v>157</v>
      </c>
      <c r="D6" s="254" t="s">
        <v>2</v>
      </c>
      <c r="E6" s="253" t="s">
        <v>2</v>
      </c>
      <c r="F6" s="253" t="s">
        <v>2</v>
      </c>
      <c r="G6" s="255" t="s">
        <v>5</v>
      </c>
      <c r="H6" s="256" t="s">
        <v>157</v>
      </c>
      <c r="I6" s="254" t="s">
        <v>2</v>
      </c>
      <c r="J6" s="253" t="s">
        <v>2</v>
      </c>
      <c r="K6" s="253" t="s">
        <v>2</v>
      </c>
      <c r="L6" s="253" t="s">
        <v>5</v>
      </c>
    </row>
    <row r="7" spans="1:12" s="240" customFormat="1">
      <c r="C7" s="234"/>
      <c r="D7" s="249"/>
      <c r="E7" s="234"/>
      <c r="F7" s="234"/>
      <c r="G7" s="257"/>
      <c r="H7" s="249"/>
      <c r="I7" s="249"/>
      <c r="J7" s="234"/>
      <c r="K7" s="234"/>
      <c r="L7" s="234"/>
    </row>
    <row r="8" spans="1:12">
      <c r="A8" s="258" t="s">
        <v>122</v>
      </c>
      <c r="B8" s="258"/>
      <c r="C8" s="259">
        <f>'Salary DATA'!AN6</f>
        <v>83448.293759519642</v>
      </c>
      <c r="D8" s="260">
        <f>'Salary DATA'!BQ6</f>
        <v>115067.90808772192</v>
      </c>
      <c r="E8" s="259">
        <f>'Salary DATA'!CT6</f>
        <v>82370.986473013429</v>
      </c>
      <c r="F8" s="259">
        <f>'Salary DATA'!DW6</f>
        <v>70701.228143853543</v>
      </c>
      <c r="G8" s="259">
        <f>'Salary DATA'!EZ6</f>
        <v>49583.90646249782</v>
      </c>
      <c r="H8" s="261">
        <f>(('Salary DATA'!AN6-'Salary DATA'!AI6)/'Salary DATA'!AI6)*100</f>
        <v>7.0720512731118665</v>
      </c>
      <c r="I8" s="262">
        <f>(('Salary DATA'!BQ6-'Salary DATA'!BL9)/'Salary DATA'!BL9)*100</f>
        <v>0.48053058972623314</v>
      </c>
      <c r="J8" s="263">
        <f>(('Salary DATA'!CT6-'Salary DATA'!CO6)/'Salary DATA'!CO6)*100</f>
        <v>7.5840048679019629</v>
      </c>
      <c r="K8" s="264">
        <f>(('Salary DATA'!DW6-'Salary DATA'!DR6)/'Salary DATA'!DR6)*100</f>
        <v>9.2871989509543464</v>
      </c>
      <c r="L8" s="265">
        <f>(('Salary DATA'!EZ6-'Salary DATA'!EU6)/'Salary DATA'!EU6)*100</f>
        <v>10.709961208426551</v>
      </c>
    </row>
    <row r="9" spans="1:12">
      <c r="A9" s="266" t="s">
        <v>37</v>
      </c>
      <c r="B9" s="266"/>
      <c r="C9" s="267">
        <f>'Salary DATA'!AN10</f>
        <v>79316.138376163319</v>
      </c>
      <c r="D9" s="268">
        <f>'Salary DATA'!BQ10</f>
        <v>111138.89807768291</v>
      </c>
      <c r="E9" s="267">
        <f>'Salary DATA'!CT10</f>
        <v>79756.16965352869</v>
      </c>
      <c r="F9" s="267">
        <f>'Salary DATA'!DW10</f>
        <v>68416.919966008878</v>
      </c>
      <c r="G9" s="267">
        <f>'Salary DATA'!EZ10</f>
        <v>48619.301208207486</v>
      </c>
      <c r="H9" s="269">
        <f>(('Salary DATA'!AN10-'Salary DATA'!AI10)/'Salary DATA'!AI10)*100</f>
        <v>5.1931222495687299</v>
      </c>
      <c r="I9" s="270">
        <f>(('Salary DATA'!BQ10-'Salary DATA'!BL10)/'Salary DATA'!BL10)*100</f>
        <v>7.7226275163627163</v>
      </c>
      <c r="J9" s="271">
        <f>(('Salary DATA'!CT10-'Salary DATA'!CO10)/'Salary DATA'!CO10)*100</f>
        <v>7.9725789616055351</v>
      </c>
      <c r="K9" s="272">
        <f>(('Salary DATA'!DW10-'Salary DATA'!DR10)/'Salary DATA'!DR10)*100</f>
        <v>9.6694565483094372</v>
      </c>
      <c r="L9" s="273">
        <f>(('Salary DATA'!EZ10-'Salary DATA'!EU10)/'Salary DATA'!EU10)*100</f>
        <v>9.2649218668027462</v>
      </c>
    </row>
    <row r="10" spans="1:12">
      <c r="A10" s="266" t="s">
        <v>121</v>
      </c>
      <c r="B10" s="266"/>
      <c r="C10" s="274">
        <f>(C9/$C$8)*100</f>
        <v>95.048244610891246</v>
      </c>
      <c r="D10" s="275">
        <f>(D9/$D$8)*100</f>
        <v>96.585485844546909</v>
      </c>
      <c r="E10" s="274">
        <f>(E9/$E$8)*100</f>
        <v>96.825560878354409</v>
      </c>
      <c r="F10" s="274">
        <f>(F9/$F$8)*100</f>
        <v>96.769068603452183</v>
      </c>
      <c r="G10" s="274">
        <f>(G9/$G$8)*100</f>
        <v>98.054600125103292</v>
      </c>
      <c r="H10" s="276"/>
      <c r="I10" s="270"/>
      <c r="J10" s="271"/>
      <c r="K10" s="272"/>
      <c r="L10" s="273"/>
    </row>
    <row r="11" spans="1:12">
      <c r="A11" s="277" t="s">
        <v>17</v>
      </c>
      <c r="B11" s="277"/>
      <c r="C11" s="278">
        <f>'Salary DATA'!AN12</f>
        <v>78207.839965033825</v>
      </c>
      <c r="D11" s="279">
        <f>'Salary DATA'!BQ12</f>
        <v>111297.39218918404</v>
      </c>
      <c r="E11" s="278">
        <f>'Salary DATA'!CT12</f>
        <v>79530.716977713353</v>
      </c>
      <c r="F11" s="278">
        <f>'Salary DATA'!DW12</f>
        <v>65463.240730760939</v>
      </c>
      <c r="G11" s="278">
        <f>'Salary DATA'!EZ12</f>
        <v>50429.02168949772</v>
      </c>
      <c r="H11" s="280">
        <f>(('Salary DATA'!AN12-'Salary DATA'!AI12)/'Salary DATA'!AI12)*100</f>
        <v>7.4995528408709475</v>
      </c>
      <c r="I11" s="281">
        <f>(('Salary DATA'!BQ12-'Salary DATA'!BL12)/'Salary DATA'!BL12)*100</f>
        <v>9.891923447264988</v>
      </c>
      <c r="J11" s="282">
        <f>(('Salary DATA'!CT12-'Salary DATA'!CO12)/'Salary DATA'!CO12)*100</f>
        <v>7.0034635975655792</v>
      </c>
      <c r="K11" s="283">
        <f>(('Salary DATA'!DW12-'Salary DATA'!DR12)/'Salary DATA'!DR12)*100</f>
        <v>9.9459709707839945</v>
      </c>
      <c r="L11" s="284">
        <f>(('Salary DATA'!EZ12-'Salary DATA'!EU12)/'Salary DATA'!EU12)*100</f>
        <v>13.738467119525533</v>
      </c>
    </row>
    <row r="12" spans="1:12">
      <c r="A12" s="277" t="s">
        <v>18</v>
      </c>
      <c r="B12" s="277"/>
      <c r="C12" s="278">
        <f>'Salary DATA'!AN13</f>
        <v>67680.819751822957</v>
      </c>
      <c r="D12" s="279">
        <f>'Salary DATA'!BQ13</f>
        <v>94885.234113712388</v>
      </c>
      <c r="E12" s="278">
        <f>'Salary DATA'!CT13</f>
        <v>72272.828740157478</v>
      </c>
      <c r="F12" s="278">
        <f>'Salary DATA'!DW13</f>
        <v>63388.116148701811</v>
      </c>
      <c r="G12" s="278">
        <f>'Salary DATA'!EZ13</f>
        <v>45706.317091361096</v>
      </c>
      <c r="H12" s="280">
        <f>(('Salary DATA'!AN13-'Salary DATA'!AI13)/'Salary DATA'!AI13)*100</f>
        <v>10.716573875007425</v>
      </c>
      <c r="I12" s="281">
        <f>(('Salary DATA'!BQ13-'Salary DATA'!BL13)/'Salary DATA'!BL13)*100</f>
        <v>10.981401129677646</v>
      </c>
      <c r="J12" s="282">
        <f>(('Salary DATA'!CT13-'Salary DATA'!CO13)/'Salary DATA'!CO13)*100</f>
        <v>12.34828963115889</v>
      </c>
      <c r="K12" s="283">
        <f>(('Salary DATA'!DW13-'Salary DATA'!DR13)/'Salary DATA'!DR13)*100</f>
        <v>14.57772694660726</v>
      </c>
      <c r="L12" s="284">
        <f>(('Salary DATA'!EZ13-'Salary DATA'!EU13)/'Salary DATA'!EU13)*100</f>
        <v>15.172415526673017</v>
      </c>
    </row>
    <row r="13" spans="1:12">
      <c r="A13" s="277" t="s">
        <v>36</v>
      </c>
      <c r="B13" s="277"/>
      <c r="C13" s="278">
        <f>'Salary DATA'!AN14</f>
        <v>101843.09378719353</v>
      </c>
      <c r="D13" s="279">
        <f>'Salary DATA'!BQ14</f>
        <v>138694.6799089069</v>
      </c>
      <c r="E13" s="278">
        <f>'Salary DATA'!CT14</f>
        <v>93341.431179775289</v>
      </c>
      <c r="F13" s="278">
        <f>'Salary DATA'!DW14</f>
        <v>82817.946612550732</v>
      </c>
      <c r="G13" s="278">
        <f>'Salary DATA'!EZ14</f>
        <v>63722.991097922844</v>
      </c>
      <c r="H13" s="280">
        <f>(('Salary DATA'!AN14-'Salary DATA'!AI14)/'Salary DATA'!AI14)*100</f>
        <v>7.7997368853614359</v>
      </c>
      <c r="I13" s="281">
        <f>(('Salary DATA'!BQ14-'Salary DATA'!BL14)/'Salary DATA'!BL14)*100</f>
        <v>6.8551566695140007</v>
      </c>
      <c r="J13" s="282">
        <f>(('Salary DATA'!CT14-'Salary DATA'!CO14)/'Salary DATA'!CO14)*100</f>
        <v>8.1051171866016922</v>
      </c>
      <c r="K13" s="283">
        <f>(('Salary DATA'!DW14-'Salary DATA'!DR14)/'Salary DATA'!DR14)*100</f>
        <v>10.905952044060365</v>
      </c>
      <c r="L13" s="284">
        <f>(('Salary DATA'!EZ14-'Salary DATA'!EU14)/'Salary DATA'!EU14)*100</f>
        <v>5.4756302467810878</v>
      </c>
    </row>
    <row r="14" spans="1:12">
      <c r="A14" s="277" t="s">
        <v>19</v>
      </c>
      <c r="B14" s="277"/>
      <c r="C14" s="278">
        <f>'Salary DATA'!AN15</f>
        <v>85768.028673386332</v>
      </c>
      <c r="D14" s="279">
        <f>'Salary DATA'!BQ15</f>
        <v>120335.91228403266</v>
      </c>
      <c r="E14" s="278">
        <f>'Salary DATA'!CT15</f>
        <v>85289.297149122809</v>
      </c>
      <c r="F14" s="278">
        <f>'Salary DATA'!DW15</f>
        <v>75355.409020682782</v>
      </c>
      <c r="G14" s="278">
        <f>'Salary DATA'!EZ15</f>
        <v>54469.661275626429</v>
      </c>
      <c r="H14" s="280">
        <f>(('Salary DATA'!AN15-'Salary DATA'!AI15)/'Salary DATA'!AI15)*100</f>
        <v>9.9068168220747701</v>
      </c>
      <c r="I14" s="281">
        <f>(('Salary DATA'!BQ15-'Salary DATA'!BL15)/'Salary DATA'!BL15)*100</f>
        <v>10.586522880368536</v>
      </c>
      <c r="J14" s="282">
        <f>(('Salary DATA'!CT15-'Salary DATA'!CO15)/'Salary DATA'!CO15)*100</f>
        <v>11.908250192270142</v>
      </c>
      <c r="K14" s="283">
        <f>(('Salary DATA'!DW15-'Salary DATA'!DR15)/'Salary DATA'!DR15)*100</f>
        <v>14.136062238090188</v>
      </c>
      <c r="L14" s="284">
        <f>(('Salary DATA'!EZ15-'Salary DATA'!EU15)/'Salary DATA'!EU15)*100</f>
        <v>13.023271446504642</v>
      </c>
    </row>
    <row r="15" spans="1:12">
      <c r="A15" s="285" t="s">
        <v>20</v>
      </c>
      <c r="B15" s="285"/>
      <c r="C15" s="267">
        <f>'Salary DATA'!AN16</f>
        <v>70945.382535601835</v>
      </c>
      <c r="D15" s="268">
        <f>'Salary DATA'!BQ16</f>
        <v>100700.62399847386</v>
      </c>
      <c r="E15" s="267">
        <f>'Salary DATA'!CT16</f>
        <v>71201.810744680857</v>
      </c>
      <c r="F15" s="267">
        <f>'Salary DATA'!DW16</f>
        <v>61727.435886229156</v>
      </c>
      <c r="G15" s="267">
        <f>'Salary DATA'!EZ16</f>
        <v>42254.155542400469</v>
      </c>
      <c r="H15" s="269">
        <f>(('Salary DATA'!AN16-'Salary DATA'!AI16)/'Salary DATA'!AI16)*100</f>
        <v>-2.2440681341555164</v>
      </c>
      <c r="I15" s="270">
        <f>(('Salary DATA'!BQ16-'Salary DATA'!BL16)/'Salary DATA'!BL16)*100</f>
        <v>-0.49034231804392758</v>
      </c>
      <c r="J15" s="271">
        <f>(('Salary DATA'!CT16-'Salary DATA'!CO16)/'Salary DATA'!CO16)*100</f>
        <v>-1.2025291708947532</v>
      </c>
      <c r="K15" s="272">
        <f>(('Salary DATA'!DW16-'Salary DATA'!DR16)/'Salary DATA'!DR16)*100</f>
        <v>0.7967260651161816</v>
      </c>
      <c r="L15" s="273">
        <f>(('Salary DATA'!EZ16-'Salary DATA'!EU16)/'Salary DATA'!EU16)*100</f>
        <v>-2.75108694772993</v>
      </c>
    </row>
    <row r="16" spans="1:12">
      <c r="A16" s="285" t="s">
        <v>21</v>
      </c>
      <c r="B16" s="285"/>
      <c r="C16" s="267">
        <f>'Salary DATA'!AN17</f>
        <v>75131.179657476197</v>
      </c>
      <c r="D16" s="268">
        <f>'Salary DATA'!BQ17</f>
        <v>102015.20485485846</v>
      </c>
      <c r="E16" s="267">
        <f>'Salary DATA'!CT17</f>
        <v>74654.462761506278</v>
      </c>
      <c r="F16" s="267">
        <f>'Salary DATA'!DW17</f>
        <v>65273.126767863752</v>
      </c>
      <c r="G16" s="267">
        <f>'Salary DATA'!EZ17</f>
        <v>47199.584535133479</v>
      </c>
      <c r="H16" s="269">
        <f>(('Salary DATA'!AN17-'Salary DATA'!AI17)/'Salary DATA'!AI17)*100</f>
        <v>8.8186193530304227</v>
      </c>
      <c r="I16" s="270">
        <f>(('Salary DATA'!BQ17-'Salary DATA'!BL17)/'Salary DATA'!BL17)*100</f>
        <v>6.9129650821999453</v>
      </c>
      <c r="J16" s="271">
        <f>(('Salary DATA'!CT17-'Salary DATA'!CO17)/'Salary DATA'!CO17)*100</f>
        <v>7.1664405498111092</v>
      </c>
      <c r="K16" s="272">
        <f>(('Salary DATA'!DW17-'Salary DATA'!DR17)/'Salary DATA'!DR17)*100</f>
        <v>10.076499832065016</v>
      </c>
      <c r="L16" s="273">
        <f>(('Salary DATA'!EZ17-'Salary DATA'!EU17)/'Salary DATA'!EU17)*100</f>
        <v>6.1081088029239039</v>
      </c>
    </row>
    <row r="17" spans="1:12">
      <c r="A17" s="285" t="s">
        <v>22</v>
      </c>
      <c r="B17" s="285"/>
      <c r="C17" s="267">
        <f>'Salary DATA'!AN18</f>
        <v>67211.553246914351</v>
      </c>
      <c r="D17" s="268">
        <f>'Salary DATA'!BQ18</f>
        <v>93145.965303486868</v>
      </c>
      <c r="E17" s="267">
        <f>'Salary DATA'!CT18</f>
        <v>70564.85363825364</v>
      </c>
      <c r="F17" s="267">
        <f>'Salary DATA'!DW18</f>
        <v>61895.357866795362</v>
      </c>
      <c r="G17" s="267">
        <f>'Salary DATA'!EZ18</f>
        <v>44406.307773664725</v>
      </c>
      <c r="H17" s="269">
        <f>(('Salary DATA'!AN18-'Salary DATA'!AI18)/'Salary DATA'!AI18)*100</f>
        <v>2.4786967709221339</v>
      </c>
      <c r="I17" s="270">
        <f>(('Salary DATA'!BQ18-'Salary DATA'!BL18)/'Salary DATA'!BL18)*100</f>
        <v>2.5696675797373167</v>
      </c>
      <c r="J17" s="271">
        <f>(('Salary DATA'!CT18-'Salary DATA'!CO18)/'Salary DATA'!CO18)*100</f>
        <v>3.6527673209885529</v>
      </c>
      <c r="K17" s="272">
        <f>(('Salary DATA'!DW18-'Salary DATA'!DR18)/'Salary DATA'!DR18)*100</f>
        <v>7.110289474660676</v>
      </c>
      <c r="L17" s="273">
        <f>(('Salary DATA'!EZ18-'Salary DATA'!EU18)/'Salary DATA'!EU18)*100</f>
        <v>4.5776037052762684</v>
      </c>
    </row>
    <row r="18" spans="1:12">
      <c r="A18" s="285" t="s">
        <v>23</v>
      </c>
      <c r="B18" s="285"/>
      <c r="C18" s="267">
        <f>'Salary DATA'!AN19</f>
        <v>87209.070067206616</v>
      </c>
      <c r="D18" s="268">
        <f>'Salary DATA'!BQ19</f>
        <v>120003.69265977285</v>
      </c>
      <c r="E18" s="267">
        <f>'Salary DATA'!CT19</f>
        <v>85960.907776604174</v>
      </c>
      <c r="F18" s="267">
        <f>'Salary DATA'!DW19</f>
        <v>73551.883825151686</v>
      </c>
      <c r="G18" s="267">
        <f>'Salary DATA'!EZ19</f>
        <v>61575.77833753149</v>
      </c>
      <c r="H18" s="269">
        <f>(('Salary DATA'!AN19-'Salary DATA'!AI19)/'Salary DATA'!AI19)*100</f>
        <v>8.3625804185445123</v>
      </c>
      <c r="I18" s="270">
        <f>(('Salary DATA'!BQ19-'Salary DATA'!BL19)/'Salary DATA'!BL19)*100</f>
        <v>5.2625836635763443</v>
      </c>
      <c r="J18" s="271">
        <f>(('Salary DATA'!CT19-'Salary DATA'!CO19)/'Salary DATA'!CO19)*100</f>
        <v>5.8024650214673228</v>
      </c>
      <c r="K18" s="272">
        <f>(('Salary DATA'!DW19-'Salary DATA'!DR19)/'Salary DATA'!DR19)*100</f>
        <v>8.4250568016286937</v>
      </c>
      <c r="L18" s="273">
        <f>(('Salary DATA'!EZ19-'Salary DATA'!EU19)/'Salary DATA'!EU19)*100</f>
        <v>11.713779672894407</v>
      </c>
    </row>
    <row r="19" spans="1:12">
      <c r="A19" s="286" t="s">
        <v>24</v>
      </c>
      <c r="B19" s="286"/>
      <c r="C19" s="278">
        <f>'Salary DATA'!AN20</f>
        <v>71375.051686101477</v>
      </c>
      <c r="D19" s="279">
        <f>'Salary DATA'!BQ20</f>
        <v>96984.239939637817</v>
      </c>
      <c r="E19" s="278">
        <f>'Salary DATA'!CT20</f>
        <v>75531.501146413357</v>
      </c>
      <c r="F19" s="278">
        <f>'Salary DATA'!DW20</f>
        <v>66468.407647058819</v>
      </c>
      <c r="G19" s="278">
        <f>'Salary DATA'!EZ20</f>
        <v>46926.114110978517</v>
      </c>
      <c r="H19" s="280">
        <f>(('Salary DATA'!AN20-'Salary DATA'!AI20)/'Salary DATA'!AI20)*100</f>
        <v>13.624719346961346</v>
      </c>
      <c r="I19" s="281">
        <f>(('Salary DATA'!BQ20-'Salary DATA'!BL20)/'Salary DATA'!BL20)*100</f>
        <v>11.6092636734683</v>
      </c>
      <c r="J19" s="282">
        <f>(('Salary DATA'!CT20-'Salary DATA'!CO20)/'Salary DATA'!CO20)*100</f>
        <v>12.178965175873603</v>
      </c>
      <c r="K19" s="283">
        <f>(('Salary DATA'!DW20-'Salary DATA'!DR20)/'Salary DATA'!DR20)*100</f>
        <v>15.014796191248914</v>
      </c>
      <c r="L19" s="284">
        <f>(('Salary DATA'!EZ20-'Salary DATA'!EU20)/'Salary DATA'!EU20)*100</f>
        <v>12.185428092461486</v>
      </c>
    </row>
    <row r="20" spans="1:12">
      <c r="A20" s="286" t="s">
        <v>25</v>
      </c>
      <c r="B20" s="286"/>
      <c r="C20" s="278">
        <f>'Salary DATA'!AN21</f>
        <v>80709.514569781051</v>
      </c>
      <c r="D20" s="279">
        <f>'Salary DATA'!BQ21</f>
        <v>110332.41636356819</v>
      </c>
      <c r="E20" s="278">
        <f>'Salary DATA'!CT21</f>
        <v>79263.60532332366</v>
      </c>
      <c r="F20" s="278">
        <f>'Salary DATA'!DW21</f>
        <v>70934.278981953699</v>
      </c>
      <c r="G20" s="278">
        <f>'Salary DATA'!EZ21</f>
        <v>55077.295376712325</v>
      </c>
      <c r="H20" s="280">
        <f>(('Salary DATA'!AN21-'Salary DATA'!AI21)/'Salary DATA'!AI21)*100</f>
        <v>1.7353533217484149</v>
      </c>
      <c r="I20" s="281">
        <f>(('Salary DATA'!BQ21-'Salary DATA'!BL21)/'Salary DATA'!BL21)*100</f>
        <v>-0.78889131949112568</v>
      </c>
      <c r="J20" s="282">
        <f>(('Salary DATA'!CT21-'Salary DATA'!CO21)/'Salary DATA'!CO21)*100</f>
        <v>0.62518038037304546</v>
      </c>
      <c r="K20" s="283">
        <f>(('Salary DATA'!DW21-'Salary DATA'!DR21)/'Salary DATA'!DR21)*100</f>
        <v>5.6827919208389925</v>
      </c>
      <c r="L20" s="284">
        <f>(('Salary DATA'!EZ21-'Salary DATA'!EU21)/'Salary DATA'!EU21)*100</f>
        <v>-4.2182703949666234</v>
      </c>
    </row>
    <row r="21" spans="1:12">
      <c r="A21" s="286" t="s">
        <v>26</v>
      </c>
      <c r="B21" s="286"/>
      <c r="C21" s="278">
        <f>'Salary DATA'!AN22</f>
        <v>70257.433167368828</v>
      </c>
      <c r="D21" s="279">
        <f>'Salary DATA'!BQ22</f>
        <v>96742.241682974563</v>
      </c>
      <c r="E21" s="278">
        <f>'Salary DATA'!CT22</f>
        <v>73361.671861130293</v>
      </c>
      <c r="F21" s="278">
        <f>'Salary DATA'!DW22</f>
        <v>62512.942514677103</v>
      </c>
      <c r="G21" s="278">
        <f>'Salary DATA'!EZ22</f>
        <v>42813.16428978894</v>
      </c>
      <c r="H21" s="280">
        <f>(('Salary DATA'!AN22-'Salary DATA'!AI22)/'Salary DATA'!AI22)*100</f>
        <v>5.1490634246877924</v>
      </c>
      <c r="I21" s="281">
        <f>(('Salary DATA'!BQ22-'Salary DATA'!BL22)/'Salary DATA'!BL22)*100</f>
        <v>2.5418674179976319</v>
      </c>
      <c r="J21" s="282">
        <f>(('Salary DATA'!CT22-'Salary DATA'!CO22)/'Salary DATA'!CO22)*100</f>
        <v>10.723838061200542</v>
      </c>
      <c r="K21" s="283">
        <f>(('Salary DATA'!DW22-'Salary DATA'!DR22)/'Salary DATA'!DR22)*100</f>
        <v>9.7476730056324996</v>
      </c>
      <c r="L21" s="284">
        <f>(('Salary DATA'!EZ22-'Salary DATA'!EU22)/'Salary DATA'!EU22)*100</f>
        <v>4.6066921360695536</v>
      </c>
    </row>
    <row r="22" spans="1:12">
      <c r="A22" s="286" t="s">
        <v>27</v>
      </c>
      <c r="B22" s="286"/>
      <c r="C22" s="278">
        <f>'Salary DATA'!AN23</f>
        <v>79242.851527793435</v>
      </c>
      <c r="D22" s="279">
        <f>'Salary DATA'!BQ23</f>
        <v>108230.75296475698</v>
      </c>
      <c r="E22" s="278">
        <f>'Salary DATA'!CT23</f>
        <v>79395.110526315781</v>
      </c>
      <c r="F22" s="278">
        <f>'Salary DATA'!DW23</f>
        <v>69548.820656525219</v>
      </c>
      <c r="G22" s="278">
        <f>'Salary DATA'!EZ23</f>
        <v>50536.605305282414</v>
      </c>
      <c r="H22" s="280">
        <f>(('Salary DATA'!AN23-'Salary DATA'!AI23)/'Salary DATA'!AI23)*100</f>
        <v>13.02365053644799</v>
      </c>
      <c r="I22" s="281">
        <f>(('Salary DATA'!BQ23-'Salary DATA'!BL23)/'Salary DATA'!BL23)*100</f>
        <v>13.203923076656132</v>
      </c>
      <c r="J22" s="282">
        <f>(('Salary DATA'!CT23-'Salary DATA'!CO23)/'Salary DATA'!CO23)*100</f>
        <v>12.236402607968207</v>
      </c>
      <c r="K22" s="283">
        <f>(('Salary DATA'!DW23-'Salary DATA'!DR23)/'Salary DATA'!DR23)*100</f>
        <v>12.961365214575707</v>
      </c>
      <c r="L22" s="284">
        <f>(('Salary DATA'!EZ23-'Salary DATA'!EU23)/'Salary DATA'!EU23)*100</f>
        <v>12.869491138941719</v>
      </c>
    </row>
    <row r="23" spans="1:12">
      <c r="A23" s="285" t="s">
        <v>28</v>
      </c>
      <c r="B23" s="285"/>
      <c r="C23" s="267">
        <f>'Salary DATA'!AN24</f>
        <v>75538.007007304375</v>
      </c>
      <c r="D23" s="268">
        <f>'Salary DATA'!BQ24</f>
        <v>101403.39456378782</v>
      </c>
      <c r="E23" s="267">
        <f>'Salary DATA'!CT24</f>
        <v>75484.005897219875</v>
      </c>
      <c r="F23" s="267">
        <f>'Salary DATA'!DW24</f>
        <v>65258.436425387386</v>
      </c>
      <c r="G23" s="267">
        <f>'Salary DATA'!EZ24</f>
        <v>46161.568098480886</v>
      </c>
      <c r="H23" s="269">
        <f>(('Salary DATA'!AN24-'Salary DATA'!AI24)/'Salary DATA'!AI24)*100</f>
        <v>12.473983850587947</v>
      </c>
      <c r="I23" s="270">
        <f>(('Salary DATA'!BQ24-'Salary DATA'!BL24)/'Salary DATA'!BL24)*100</f>
        <v>13.312061336182069</v>
      </c>
      <c r="J23" s="271">
        <f>(('Salary DATA'!CT24-'Salary DATA'!CO24)/'Salary DATA'!CO24)*100</f>
        <v>11.916998209402028</v>
      </c>
      <c r="K23" s="272">
        <f>(('Salary DATA'!DW24-'Salary DATA'!DR24)/'Salary DATA'!DR24)*100</f>
        <v>15.810809376965057</v>
      </c>
      <c r="L23" s="273">
        <f>(('Salary DATA'!EZ24-'Salary DATA'!EU24)/'Salary DATA'!EU24)*100</f>
        <v>13.983274554285735</v>
      </c>
    </row>
    <row r="24" spans="1:12">
      <c r="A24" s="285" t="s">
        <v>29</v>
      </c>
      <c r="B24" s="285"/>
      <c r="C24" s="267">
        <f>'Salary DATA'!AN25</f>
        <v>83447.018993596343</v>
      </c>
      <c r="D24" s="268">
        <f>'Salary DATA'!BQ25</f>
        <v>121566.73935852438</v>
      </c>
      <c r="E24" s="267">
        <f>'Salary DATA'!CT25</f>
        <v>84844.161290322576</v>
      </c>
      <c r="F24" s="267">
        <f>'Salary DATA'!DW25</f>
        <v>72712.916109480982</v>
      </c>
      <c r="G24" s="267">
        <f>'Salary DATA'!EZ25</f>
        <v>49901.543179908505</v>
      </c>
      <c r="H24" s="269">
        <f>(('Salary DATA'!AN25-'Salary DATA'!AI25)/'Salary DATA'!AI25)*100</f>
        <v>-2.0127182194387383</v>
      </c>
      <c r="I24" s="270">
        <f>(('Salary DATA'!BQ25-'Salary DATA'!BL25)/'Salary DATA'!BL25)*100</f>
        <v>10.758815490464304</v>
      </c>
      <c r="J24" s="271">
        <f>(('Salary DATA'!CT25-'Salary DATA'!CO25)/'Salary DATA'!CO25)*100</f>
        <v>11.312399978914886</v>
      </c>
      <c r="K24" s="272">
        <f>(('Salary DATA'!DW25-'Salary DATA'!DR25)/'Salary DATA'!DR25)*100</f>
        <v>10.544982077248136</v>
      </c>
      <c r="L24" s="273">
        <f>(('Salary DATA'!EZ25-'Salary DATA'!EU25)/'Salary DATA'!EU25)*100</f>
        <v>10.0733698188335</v>
      </c>
    </row>
    <row r="25" spans="1:12">
      <c r="A25" s="285" t="s">
        <v>30</v>
      </c>
      <c r="B25" s="285"/>
      <c r="C25" s="267">
        <f>'Salary DATA'!AN26</f>
        <v>89321.66677768527</v>
      </c>
      <c r="D25" s="268">
        <f>'Salary DATA'!BQ26</f>
        <v>122665.18121706787</v>
      </c>
      <c r="E25" s="267">
        <f>'Salary DATA'!CT26</f>
        <v>86789.158045155753</v>
      </c>
      <c r="F25" s="267">
        <f>'Salary DATA'!DW26</f>
        <v>73381.235527105426</v>
      </c>
      <c r="G25" s="267">
        <f>'Salary DATA'!EZ26</f>
        <v>52355.71402755817</v>
      </c>
      <c r="H25" s="269">
        <f>(('Salary DATA'!AN26-'Salary DATA'!AI26)/'Salary DATA'!AI26)*100</f>
        <v>10.998312072720246</v>
      </c>
      <c r="I25" s="270">
        <f>(('Salary DATA'!BQ26-'Salary DATA'!BL26)/'Salary DATA'!BL26)*100</f>
        <v>10.134436823894397</v>
      </c>
      <c r="J25" s="271">
        <f>(('Salary DATA'!CT26-'Salary DATA'!CO26)/'Salary DATA'!CO26)*100</f>
        <v>11.690031506488822</v>
      </c>
      <c r="K25" s="272">
        <f>(('Salary DATA'!DW26-'Salary DATA'!DR26)/'Salary DATA'!DR26)*100</f>
        <v>13.471803533038559</v>
      </c>
      <c r="L25" s="273">
        <f>(('Salary DATA'!EZ26-'Salary DATA'!EU26)/'Salary DATA'!EU26)*100</f>
        <v>8.6817023716952662</v>
      </c>
    </row>
    <row r="26" spans="1:12">
      <c r="A26" s="287" t="s">
        <v>31</v>
      </c>
      <c r="B26" s="287"/>
      <c r="C26" s="288">
        <f>'Salary DATA'!AN27</f>
        <v>70876.685780385029</v>
      </c>
      <c r="D26" s="289">
        <f>'Salary DATA'!BQ27</f>
        <v>92968.640625</v>
      </c>
      <c r="E26" s="290">
        <f>'Salary DATA'!CT27</f>
        <v>70753.876599499927</v>
      </c>
      <c r="F26" s="290">
        <f>'Salary DATA'!DW27</f>
        <v>60563.416549069916</v>
      </c>
      <c r="G26" s="288">
        <f>'Salary DATA'!EZ27</f>
        <v>39038.863305865241</v>
      </c>
      <c r="H26" s="291">
        <f>(('Salary DATA'!AN27-'Salary DATA'!AI27)/'Salary DATA'!AI27)*100</f>
        <v>8.5642673421526148</v>
      </c>
      <c r="I26" s="262">
        <f>(('Salary DATA'!BQ27-'Salary DATA'!BL27)/'Salary DATA'!BL27)*100</f>
        <v>9.3414526634087824</v>
      </c>
      <c r="J26" s="263">
        <f>(('Salary DATA'!CT27-'Salary DATA'!CO27)/'Salary DATA'!CO27)*100</f>
        <v>7.596770932742869</v>
      </c>
      <c r="K26" s="264">
        <f>(('Salary DATA'!DW27-'Salary DATA'!DR27)/'Salary DATA'!DR27)*100</f>
        <v>10.373115095189316</v>
      </c>
      <c r="L26" s="265">
        <f>(('Salary DATA'!EZ27-'Salary DATA'!EU27)/'Salary DATA'!EU27)*100</f>
        <v>-0.25434307441757403</v>
      </c>
    </row>
    <row r="27" spans="1:12">
      <c r="A27" s="266" t="s">
        <v>78</v>
      </c>
      <c r="B27" s="266"/>
      <c r="C27" s="292">
        <f>'Salary DATA'!AN7</f>
        <v>89321.384123228345</v>
      </c>
      <c r="D27" s="293">
        <f>'Salary DATA'!BQ7</f>
        <v>120887.5189919476</v>
      </c>
      <c r="E27" s="292">
        <f>'Salary DATA'!CT7</f>
        <v>85750.677526215441</v>
      </c>
      <c r="F27" s="292">
        <f>'Salary DATA'!DW7</f>
        <v>74663.608379007434</v>
      </c>
      <c r="G27" s="292">
        <f>'Salary DATA'!EZ7</f>
        <v>50832.90311584554</v>
      </c>
      <c r="H27" s="269">
        <f>(('Salary DATA'!AN7-'Salary DATA'!AI7)/'Salary DATA'!AI7)*100</f>
        <v>8.7032085429228623</v>
      </c>
      <c r="I27" s="270">
        <f>(('Salary DATA'!BQ7-'Salary DATA'!BL7)/'Salary DATA'!BL7)*100</f>
        <v>11.935960246879823</v>
      </c>
      <c r="J27" s="271">
        <f>(('Salary DATA'!CT7-'Salary DATA'!CO7)/'Salary DATA'!CO7)*100</f>
        <v>11.448362430919058</v>
      </c>
      <c r="K27" s="294">
        <f>(('Salary DATA'!DW7-'Salary DATA'!DR7)/'Salary DATA'!DR7)*100</f>
        <v>12.127583053199414</v>
      </c>
      <c r="L27" s="273">
        <f>(('Salary DATA'!EZ7-'Salary DATA'!EU7)/'Salary DATA'!EU7)*100</f>
        <v>12.484129552021729</v>
      </c>
    </row>
    <row r="28" spans="1:12">
      <c r="A28" s="266" t="s">
        <v>121</v>
      </c>
      <c r="B28" s="266"/>
      <c r="C28" s="274">
        <f>(C27/$C$8)*100</f>
        <v>107.03799933960747</v>
      </c>
      <c r="D28" s="275">
        <f>(D27/$D$8)*100</f>
        <v>105.05754471506434</v>
      </c>
      <c r="E28" s="274">
        <f>(E27/$E$8)*100</f>
        <v>104.10301150673882</v>
      </c>
      <c r="F28" s="274">
        <f>(F27/$F$8)*100</f>
        <v>105.6044008557981</v>
      </c>
      <c r="G28" s="274">
        <f>(G27/$G$8)*100</f>
        <v>102.5189557307115</v>
      </c>
      <c r="H28" s="276"/>
      <c r="I28" s="270"/>
      <c r="J28" s="271"/>
      <c r="K28" s="294"/>
      <c r="L28" s="273"/>
    </row>
    <row r="29" spans="1:12">
      <c r="A29" s="295" t="s">
        <v>79</v>
      </c>
      <c r="B29" s="296"/>
      <c r="C29" s="278">
        <f>'Salary DATA'!AN29</f>
        <v>80248.628289473694</v>
      </c>
      <c r="D29" s="279">
        <f>'Salary DATA'!BQ29</f>
        <v>106127.30593607305</v>
      </c>
      <c r="E29" s="278">
        <f>'Salary DATA'!CT29</f>
        <v>83679.65923933922</v>
      </c>
      <c r="F29" s="278">
        <f>'Salary DATA'!DW29</f>
        <v>69210.39773645917</v>
      </c>
      <c r="G29" s="278">
        <f>'Salary DATA'!EZ29</f>
        <v>57396.679314565481</v>
      </c>
      <c r="H29" s="280">
        <f>(('Salary DATA'!AN29-'Salary DATA'!AI29)/'Salary DATA'!AI29)*100</f>
        <v>9.4326392576701092</v>
      </c>
      <c r="I29" s="281">
        <f>(('Salary DATA'!BQ29-'Salary DATA'!BL29)/'Salary DATA'!BL29)*100</f>
        <v>8.1910206276869957</v>
      </c>
      <c r="J29" s="282">
        <f>(('Salary DATA'!CT29-'Salary DATA'!CO29)/'Salary DATA'!CO29)*100</f>
        <v>10.14495923305976</v>
      </c>
      <c r="K29" s="283">
        <f>(('Salary DATA'!DW29-'Salary DATA'!DR29)/'Salary DATA'!DR29)*100</f>
        <v>7.4290314978303895</v>
      </c>
      <c r="L29" s="297">
        <f>(('Salary DATA'!EZ29-'Salary DATA'!EU29)/'Salary DATA'!EU29)*100</f>
        <v>7.1967820967170333</v>
      </c>
    </row>
    <row r="30" spans="1:12">
      <c r="A30" s="277" t="s">
        <v>80</v>
      </c>
      <c r="B30" s="277"/>
      <c r="C30" s="278">
        <f>'Salary DATA'!AN30</f>
        <v>87222.865153464445</v>
      </c>
      <c r="D30" s="279">
        <f>'Salary DATA'!BQ30</f>
        <v>126456.80454211557</v>
      </c>
      <c r="E30" s="278">
        <f>'Salary DATA'!CT30</f>
        <v>87645.226822473298</v>
      </c>
      <c r="F30" s="278">
        <f>'Salary DATA'!DW30</f>
        <v>75457.516409612639</v>
      </c>
      <c r="G30" s="278">
        <f>'Salary DATA'!EZ30</f>
        <v>40001.320470769824</v>
      </c>
      <c r="H30" s="280">
        <f>(('Salary DATA'!AN30-'Salary DATA'!AI30)/'Salary DATA'!AI30)*100</f>
        <v>4.3158686779053799</v>
      </c>
      <c r="I30" s="281">
        <f>(('Salary DATA'!BQ30-'Salary DATA'!BL30)/'Salary DATA'!BL30)*100</f>
        <v>9.8623361367349958</v>
      </c>
      <c r="J30" s="282">
        <f>(('Salary DATA'!CT30-'Salary DATA'!CO30)/'Salary DATA'!CO30)*100</f>
        <v>8.7371576727425442</v>
      </c>
      <c r="K30" s="283">
        <f>(('Salary DATA'!DW30-'Salary DATA'!DR30)/'Salary DATA'!DR30)*100</f>
        <v>10.329256884192201</v>
      </c>
      <c r="L30" s="297">
        <f>(('Salary DATA'!EZ30-'Salary DATA'!EU30)/'Salary DATA'!EU30)*100</f>
        <v>7.1139272013970993</v>
      </c>
    </row>
    <row r="31" spans="1:12">
      <c r="A31" s="277" t="s">
        <v>81</v>
      </c>
      <c r="B31" s="277"/>
      <c r="C31" s="278">
        <f>'Salary DATA'!AN31</f>
        <v>101774.0248960859</v>
      </c>
      <c r="D31" s="279">
        <f>'Salary DATA'!BQ31</f>
        <v>130237.10109654118</v>
      </c>
      <c r="E31" s="278">
        <f>'Salary DATA'!CT31</f>
        <v>91153.826819261492</v>
      </c>
      <c r="F31" s="278">
        <f>'Salary DATA'!DW31</f>
        <v>80912.500473036896</v>
      </c>
      <c r="G31" s="278">
        <f>'Salary DATA'!EZ31</f>
        <v>52303.647887323939</v>
      </c>
      <c r="H31" s="280">
        <f>(('Salary DATA'!AN31-'Salary DATA'!AI31)/'Salary DATA'!AI31)*100</f>
        <v>9.6460224500664822</v>
      </c>
      <c r="I31" s="281">
        <f>(('Salary DATA'!BQ31-'Salary DATA'!BL31)/'Salary DATA'!BL31)*100</f>
        <v>12.136246941492562</v>
      </c>
      <c r="J31" s="282">
        <f>(('Salary DATA'!CT31-'Salary DATA'!CO31)/'Salary DATA'!CO31)*100</f>
        <v>12.653454987565258</v>
      </c>
      <c r="K31" s="283">
        <f>(('Salary DATA'!DW31-'Salary DATA'!DR31)/'Salary DATA'!DR31)*100</f>
        <v>12.649830110071733</v>
      </c>
      <c r="L31" s="297">
        <f>(('Salary DATA'!EZ31-'Salary DATA'!EU31)/'Salary DATA'!EU31)*100</f>
        <v>-5.9654155593736267</v>
      </c>
    </row>
    <row r="32" spans="1:12">
      <c r="A32" s="277" t="s">
        <v>82</v>
      </c>
      <c r="B32" s="277"/>
      <c r="C32" s="278">
        <f>'Salary DATA'!AN32</f>
        <v>80179.740438311695</v>
      </c>
      <c r="D32" s="279">
        <f>'Salary DATA'!BQ32</f>
        <v>111408.1925608357</v>
      </c>
      <c r="E32" s="278">
        <f>'Salary DATA'!CT32</f>
        <v>82716.796304819523</v>
      </c>
      <c r="F32" s="278">
        <f>'Salary DATA'!DW32</f>
        <v>71586.599204595666</v>
      </c>
      <c r="G32" s="278">
        <f>'Salary DATA'!EZ32</f>
        <v>56063.852020385872</v>
      </c>
      <c r="H32" s="280">
        <f>(('Salary DATA'!AN32-'Salary DATA'!AI32)/'Salary DATA'!AI32)*100</f>
        <v>9.6106514577677959</v>
      </c>
      <c r="I32" s="281">
        <f>(('Salary DATA'!BQ32-'Salary DATA'!BL32)/'Salary DATA'!BL32)*100</f>
        <v>12.252646085629532</v>
      </c>
      <c r="J32" s="282">
        <f>(('Salary DATA'!CT32-'Salary DATA'!CO32)/'Salary DATA'!CO32)*100</f>
        <v>6.9115527258991811</v>
      </c>
      <c r="K32" s="283">
        <f>(('Salary DATA'!DW32-'Salary DATA'!DR32)/'Salary DATA'!DR32)*100</f>
        <v>14.577161849013818</v>
      </c>
      <c r="L32" s="297">
        <f>(('Salary DATA'!EZ32-'Salary DATA'!EU32)/'Salary DATA'!EU32)*100</f>
        <v>21.110012890913818</v>
      </c>
    </row>
    <row r="33" spans="1:12">
      <c r="A33" s="285" t="s">
        <v>83</v>
      </c>
      <c r="B33" s="285"/>
      <c r="C33" s="267">
        <f>'Salary DATA'!AN33</f>
        <v>96789.962125984253</v>
      </c>
      <c r="D33" s="268">
        <f>'Salary DATA'!BQ33</f>
        <v>121753.56179295624</v>
      </c>
      <c r="E33" s="267">
        <f>'Salary DATA'!CT33</f>
        <v>91316.309505106037</v>
      </c>
      <c r="F33" s="267">
        <f>'Salary DATA'!DW33</f>
        <v>79683.098068350679</v>
      </c>
      <c r="G33" s="267">
        <f>'Salary DATA'!EZ33</f>
        <v>63546.007978723406</v>
      </c>
      <c r="H33" s="269">
        <f>(('Salary DATA'!AN33-'Salary DATA'!AI33)/'Salary DATA'!AI33)*100</f>
        <v>16.344620815315842</v>
      </c>
      <c r="I33" s="270">
        <f>(('Salary DATA'!BQ33-'Salary DATA'!BL33)/'Salary DATA'!BL33)*100</f>
        <v>17.12544020746412</v>
      </c>
      <c r="J33" s="271">
        <f>(('Salary DATA'!CT33-'Salary DATA'!CO33)/'Salary DATA'!CO33)*100</f>
        <v>14.989038426298812</v>
      </c>
      <c r="K33" s="272">
        <f>(('Salary DATA'!DW33-'Salary DATA'!DR33)/'Salary DATA'!DR33)*100</f>
        <v>17.627598682698853</v>
      </c>
      <c r="L33" s="298">
        <f>(('Salary DATA'!EZ33-'Salary DATA'!EU33)/'Salary DATA'!EU33)*100</f>
        <v>17.175981307534734</v>
      </c>
    </row>
    <row r="34" spans="1:12">
      <c r="A34" s="285" t="s">
        <v>84</v>
      </c>
      <c r="B34" s="285"/>
      <c r="C34" s="267">
        <f>'Salary DATA'!AN34</f>
        <v>65593.340975583807</v>
      </c>
      <c r="D34" s="268">
        <f>'Salary DATA'!BQ34</f>
        <v>84501.746359223296</v>
      </c>
      <c r="E34" s="267">
        <f>'Salary DATA'!CT34</f>
        <v>69292.506420364953</v>
      </c>
      <c r="F34" s="267">
        <f>'Salary DATA'!DW34</f>
        <v>61453.493237150586</v>
      </c>
      <c r="G34" s="267">
        <f>'Salary DATA'!EZ34</f>
        <v>43941.498997995994</v>
      </c>
      <c r="H34" s="269">
        <f>(('Salary DATA'!AN34-'Salary DATA'!AI34)/'Salary DATA'!AI34)*100</f>
        <v>6.6879953144647102</v>
      </c>
      <c r="I34" s="270">
        <f>(('Salary DATA'!BQ34-'Salary DATA'!BL34)/'Salary DATA'!BL34)*100</f>
        <v>5.5175648020770369</v>
      </c>
      <c r="J34" s="271">
        <f>(('Salary DATA'!CT34-'Salary DATA'!CO34)/'Salary DATA'!CO34)*100</f>
        <v>10.513526987528463</v>
      </c>
      <c r="K34" s="272">
        <f>(('Salary DATA'!DW34-'Salary DATA'!DR34)/'Salary DATA'!DR34)*100</f>
        <v>12.447468545618586</v>
      </c>
      <c r="L34" s="298">
        <f>(('Salary DATA'!EZ34-'Salary DATA'!EU34)/'Salary DATA'!EU34)*100</f>
        <v>2.3778727526801267</v>
      </c>
    </row>
    <row r="35" spans="1:12">
      <c r="A35" s="285" t="s">
        <v>85</v>
      </c>
      <c r="B35" s="285"/>
      <c r="C35" s="267">
        <f>'Salary DATA'!AN35</f>
        <v>68936.250930906084</v>
      </c>
      <c r="D35" s="268">
        <f>'Salary DATA'!BQ35</f>
        <v>85701.319825436411</v>
      </c>
      <c r="E35" s="267">
        <f>'Salary DATA'!CT35</f>
        <v>69551.818690542816</v>
      </c>
      <c r="F35" s="267">
        <f>'Salary DATA'!DW35</f>
        <v>61230.674935842602</v>
      </c>
      <c r="G35" s="267">
        <f>'Salary DATA'!EZ35</f>
        <v>45940.211450381677</v>
      </c>
      <c r="H35" s="269">
        <f>(('Salary DATA'!AN35-'Salary DATA'!AI35)/'Salary DATA'!AI35)*100</f>
        <v>12.522588596088177</v>
      </c>
      <c r="I35" s="270">
        <f>(('Salary DATA'!BQ35-'Salary DATA'!BL35)/'Salary DATA'!BL35)*100</f>
        <v>9.9787957031255132</v>
      </c>
      <c r="J35" s="271">
        <f>(('Salary DATA'!CT35-'Salary DATA'!CO35)/'Salary DATA'!CO35)*100</f>
        <v>11.901100285917469</v>
      </c>
      <c r="K35" s="272">
        <f>(('Salary DATA'!DW35-'Salary DATA'!DR35)/'Salary DATA'!DR35)*100</f>
        <v>12.332846429133541</v>
      </c>
      <c r="L35" s="298">
        <f>(('Salary DATA'!EZ35-'Salary DATA'!EU35)/'Salary DATA'!EU35)*100</f>
        <v>8.6007363280277644</v>
      </c>
    </row>
    <row r="36" spans="1:12">
      <c r="A36" s="285" t="s">
        <v>86</v>
      </c>
      <c r="B36" s="285"/>
      <c r="C36" s="267">
        <f>'Salary DATA'!AN36</f>
        <v>89533.473795354192</v>
      </c>
      <c r="D36" s="268">
        <f>'Salary DATA'!BQ36</f>
        <v>122182.02931379082</v>
      </c>
      <c r="E36" s="267">
        <f>'Salary DATA'!CT36</f>
        <v>90035.261735419626</v>
      </c>
      <c r="F36" s="267">
        <f>'Salary DATA'!DW36</f>
        <v>71883.059850374062</v>
      </c>
      <c r="G36" s="267">
        <f>'Salary DATA'!EZ36</f>
        <v>76342</v>
      </c>
      <c r="H36" s="269">
        <f>(('Salary DATA'!AN36-'Salary DATA'!AI36)/'Salary DATA'!AI36)*100</f>
        <v>0.29245664203492178</v>
      </c>
      <c r="I36" s="270">
        <f>(('Salary DATA'!BQ36-'Salary DATA'!BL36)/'Salary DATA'!BL36)*100</f>
        <v>1.9374100425485481</v>
      </c>
      <c r="J36" s="271">
        <f>(('Salary DATA'!CT36-'Salary DATA'!CO36)/'Salary DATA'!CO36)*100</f>
        <v>3.3510472059363972</v>
      </c>
      <c r="K36" s="272">
        <f>(('Salary DATA'!DW36-'Salary DATA'!DR36)/'Salary DATA'!DR36)*100</f>
        <v>3.3095818792898761</v>
      </c>
      <c r="L36" s="298">
        <f>(('Salary DATA'!EZ36-'Salary DATA'!EU36)/'Salary DATA'!EU36)*100</f>
        <v>36.789529522213442</v>
      </c>
    </row>
    <row r="37" spans="1:12">
      <c r="A37" s="286" t="s">
        <v>87</v>
      </c>
      <c r="B37" s="286"/>
      <c r="C37" s="278">
        <f>'Salary DATA'!AN37</f>
        <v>72905.877412991409</v>
      </c>
      <c r="D37" s="279">
        <f>'Salary DATA'!BQ37</f>
        <v>95232.828403361345</v>
      </c>
      <c r="E37" s="278">
        <f>'Salary DATA'!CT37</f>
        <v>72535.395958212015</v>
      </c>
      <c r="F37" s="278">
        <f>'Salary DATA'!DW37</f>
        <v>64208.420027816406</v>
      </c>
      <c r="G37" s="278">
        <f>'Salary DATA'!EZ37</f>
        <v>44509.99486125385</v>
      </c>
      <c r="H37" s="280">
        <f>(('Salary DATA'!AN37-'Salary DATA'!AI37)/'Salary DATA'!AI37)*100</f>
        <v>3.2225925327805687</v>
      </c>
      <c r="I37" s="281">
        <f>(('Salary DATA'!BQ37-'Salary DATA'!BL37)/'Salary DATA'!BL37)*100</f>
        <v>6.4741905614004347</v>
      </c>
      <c r="J37" s="282">
        <f>(('Salary DATA'!CT37-'Salary DATA'!CO37)/'Salary DATA'!CO37)*100</f>
        <v>5.1538179215797157</v>
      </c>
      <c r="K37" s="283">
        <f>(('Salary DATA'!DW37-'Salary DATA'!DR37)/'Salary DATA'!DR37)*100</f>
        <v>10.200269437604231</v>
      </c>
      <c r="L37" s="297">
        <f>(('Salary DATA'!EZ37-'Salary DATA'!EU37)/'Salary DATA'!EU37)*100</f>
        <v>5.8947666629506124</v>
      </c>
    </row>
    <row r="38" spans="1:12">
      <c r="A38" s="286" t="s">
        <v>88</v>
      </c>
      <c r="B38" s="286"/>
      <c r="C38" s="278">
        <f>'Salary DATA'!AN38</f>
        <v>79544.839587447874</v>
      </c>
      <c r="D38" s="279">
        <f>'Salary DATA'!BQ38</f>
        <v>109411.50745708658</v>
      </c>
      <c r="E38" s="278">
        <f>'Salary DATA'!CT38</f>
        <v>84536.877206280464</v>
      </c>
      <c r="F38" s="278">
        <f>'Salary DATA'!DW38</f>
        <v>73556.334055990199</v>
      </c>
      <c r="G38" s="278">
        <f>'Salary DATA'!EZ38</f>
        <v>50460.961675579325</v>
      </c>
      <c r="H38" s="280">
        <f>(('Salary DATA'!AN38-'Salary DATA'!AI38)/'Salary DATA'!AI38)*100</f>
        <v>14.397554232332874</v>
      </c>
      <c r="I38" s="281">
        <f>(('Salary DATA'!BQ38-'Salary DATA'!BL38)/'Salary DATA'!BL38)*100</f>
        <v>20.354907308793557</v>
      </c>
      <c r="J38" s="282">
        <f>(('Salary DATA'!CT38-'Salary DATA'!CO38)/'Salary DATA'!CO38)*100</f>
        <v>19.115750109748234</v>
      </c>
      <c r="K38" s="283">
        <f>(('Salary DATA'!DW38-'Salary DATA'!DR38)/'Salary DATA'!DR38)*100</f>
        <v>17.652170596620074</v>
      </c>
      <c r="L38" s="297">
        <f>(('Salary DATA'!EZ38-'Salary DATA'!EU38)/'Salary DATA'!EU38)*100</f>
        <v>16.54368076590373</v>
      </c>
    </row>
    <row r="39" spans="1:12">
      <c r="A39" s="286" t="s">
        <v>89</v>
      </c>
      <c r="B39" s="286"/>
      <c r="C39" s="278">
        <f>'Salary DATA'!AN39</f>
        <v>77457.301539990061</v>
      </c>
      <c r="D39" s="279">
        <f>'Salary DATA'!BQ39</f>
        <v>107701.81833350714</v>
      </c>
      <c r="E39" s="278">
        <f>'Salary DATA'!CT39</f>
        <v>78666.304221576953</v>
      </c>
      <c r="F39" s="278">
        <f>'Salary DATA'!DW39</f>
        <v>67530.777855641209</v>
      </c>
      <c r="G39" s="278">
        <f>'Salary DATA'!EZ39</f>
        <v>48044.800332778701</v>
      </c>
      <c r="H39" s="280">
        <f>(('Salary DATA'!AN39-'Salary DATA'!AI39)/'Salary DATA'!AI39)*100</f>
        <v>8.2212270733584347</v>
      </c>
      <c r="I39" s="281">
        <f>(('Salary DATA'!BQ39-'Salary DATA'!BL39)/'Salary DATA'!BL39)*100</f>
        <v>12.612854179229609</v>
      </c>
      <c r="J39" s="282">
        <f>(('Salary DATA'!CT39-'Salary DATA'!CO39)/'Salary DATA'!CO39)*100</f>
        <v>12.9788282362708</v>
      </c>
      <c r="K39" s="283">
        <f>(('Salary DATA'!DW39-'Salary DATA'!DR39)/'Salary DATA'!DR39)*100</f>
        <v>9.6458537021039703</v>
      </c>
      <c r="L39" s="297">
        <f>(('Salary DATA'!EZ39-'Salary DATA'!EU39)/'Salary DATA'!EU39)*100</f>
        <v>10.426644880257205</v>
      </c>
    </row>
    <row r="40" spans="1:12">
      <c r="A40" s="286" t="s">
        <v>90</v>
      </c>
      <c r="B40" s="286"/>
      <c r="C40" s="278">
        <f>'Salary DATA'!AN40</f>
        <v>89675.098146513672</v>
      </c>
      <c r="D40" s="279">
        <f>'Salary DATA'!BQ40</f>
        <v>119913.77638825894</v>
      </c>
      <c r="E40" s="278">
        <f>'Salary DATA'!CT40</f>
        <v>90304.123311395902</v>
      </c>
      <c r="F40" s="278">
        <f>'Salary DATA'!DW40</f>
        <v>82274.906691800192</v>
      </c>
      <c r="G40" s="278">
        <f>'Salary DATA'!EZ40</f>
        <v>48443.569043478259</v>
      </c>
      <c r="H40" s="280">
        <f>(('Salary DATA'!AN40-'Salary DATA'!AI40)/'Salary DATA'!AI40)*100</f>
        <v>12.593008759577465</v>
      </c>
      <c r="I40" s="281">
        <f>(('Salary DATA'!BQ40-'Salary DATA'!BL40)/'Salary DATA'!BL40)*100</f>
        <v>15.279925666632439</v>
      </c>
      <c r="J40" s="282">
        <f>(('Salary DATA'!CT40-'Salary DATA'!CO40)/'Salary DATA'!CO40)*100</f>
        <v>16.865493579634954</v>
      </c>
      <c r="K40" s="283">
        <f>(('Salary DATA'!DW40-'Salary DATA'!DR40)/'Salary DATA'!DR40)*100</f>
        <v>17.456140149482753</v>
      </c>
      <c r="L40" s="297">
        <f>(('Salary DATA'!EZ40-'Salary DATA'!EU40)/'Salary DATA'!EU40)*100</f>
        <v>0.92887608087358564</v>
      </c>
    </row>
    <row r="41" spans="1:12">
      <c r="A41" s="299" t="s">
        <v>91</v>
      </c>
      <c r="B41" s="299"/>
      <c r="C41" s="300">
        <f>'Salary DATA'!AN41</f>
        <v>86080.064349324894</v>
      </c>
      <c r="D41" s="301">
        <f>'Salary DATA'!BQ41</f>
        <v>115284.10859728507</v>
      </c>
      <c r="E41" s="302">
        <f>'Salary DATA'!CT41</f>
        <v>81786.915806626828</v>
      </c>
      <c r="F41" s="302">
        <f>'Salary DATA'!DW41</f>
        <v>76748.534641324353</v>
      </c>
      <c r="G41" s="300">
        <f>'Salary DATA'!EZ41</f>
        <v>62457.288528389334</v>
      </c>
      <c r="H41" s="303">
        <f>(('Salary DATA'!AN41-'Salary DATA'!AI41)/'Salary DATA'!AI41)*100</f>
        <v>8.9440096916169569</v>
      </c>
      <c r="I41" s="304">
        <f>(('Salary DATA'!BQ41-'Salary DATA'!BL41)/'Salary DATA'!BL41)*100</f>
        <v>7.7170271512557633</v>
      </c>
      <c r="J41" s="305">
        <f>(('Salary DATA'!CT41-'Salary DATA'!CO41)/'Salary DATA'!CO41)*100</f>
        <v>7.5033652586729156</v>
      </c>
      <c r="K41" s="306">
        <f>(('Salary DATA'!DW41-'Salary DATA'!DR41)/'Salary DATA'!DR41)*100</f>
        <v>14.610119281854155</v>
      </c>
      <c r="L41" s="297">
        <f>(('Salary DATA'!EZ41-'Salary DATA'!EU41)/'Salary DATA'!EU41)*100</f>
        <v>-14.112639537418408</v>
      </c>
    </row>
    <row r="42" spans="1:12">
      <c r="A42" s="266" t="s">
        <v>92</v>
      </c>
      <c r="B42" s="266"/>
      <c r="C42" s="307">
        <f>'Salary DATA'!AN8</f>
        <v>82402.153069460313</v>
      </c>
      <c r="D42" s="308">
        <f>'Salary DATA'!BQ8</f>
        <v>113214.11314336864</v>
      </c>
      <c r="E42" s="307">
        <f>'Salary DATA'!CT8</f>
        <v>81341.207166683511</v>
      </c>
      <c r="F42" s="307">
        <f>'Salary DATA'!DW8</f>
        <v>71077.204479332489</v>
      </c>
      <c r="G42" s="307">
        <f>'Salary DATA'!EZ8</f>
        <v>48428.893386874137</v>
      </c>
      <c r="H42" s="309">
        <f>(('Salary DATA'!AN8-'Salary DATA'!AI8)/'Salary DATA'!AI8)*100</f>
        <v>8.0285393287315703</v>
      </c>
      <c r="I42" s="270">
        <f>(('Salary DATA'!BQ8-'Salary DATA'!BL8)/'Salary DATA'!BL8)*100</f>
        <v>8.3847654830196436</v>
      </c>
      <c r="J42" s="271">
        <f>(('Salary DATA'!CT8-'Salary DATA'!CO8)/'Salary DATA'!CO8)*100</f>
        <v>8.6461439100555015</v>
      </c>
      <c r="K42" s="294">
        <f>(('Salary DATA'!DW8-'Salary DATA'!DR8)/'Salary DATA'!DR8)*100</f>
        <v>10.654292357401125</v>
      </c>
      <c r="L42" s="273">
        <f>(('Salary DATA'!EZ8-'Salary DATA'!EU8)/'Salary DATA'!EU8)*100</f>
        <v>14.320037978332351</v>
      </c>
    </row>
    <row r="43" spans="1:12">
      <c r="A43" s="266" t="s">
        <v>121</v>
      </c>
      <c r="B43" s="266"/>
      <c r="C43" s="274">
        <f>(C42/$C$8)*100</f>
        <v>98.746360598966731</v>
      </c>
      <c r="D43" s="275">
        <f>(D42/$D$8)*100</f>
        <v>98.388955726091723</v>
      </c>
      <c r="E43" s="274">
        <f>(E42/$E$8)*100</f>
        <v>98.749827639047041</v>
      </c>
      <c r="F43" s="274">
        <f>(F42/$F$8)*100</f>
        <v>100.53178190160143</v>
      </c>
      <c r="G43" s="274">
        <f>(G42/$G$8)*100</f>
        <v>97.670588789737124</v>
      </c>
      <c r="H43" s="309"/>
      <c r="I43" s="270"/>
      <c r="J43" s="271"/>
      <c r="K43" s="294"/>
      <c r="L43" s="273"/>
    </row>
    <row r="44" spans="1:12">
      <c r="A44" s="277" t="s">
        <v>93</v>
      </c>
      <c r="B44" s="277"/>
      <c r="C44" s="310">
        <f>'Salary DATA'!AN43</f>
        <v>83963.898566021264</v>
      </c>
      <c r="D44" s="311">
        <f>'Salary DATA'!BQ43</f>
        <v>117005.34269890585</v>
      </c>
      <c r="E44" s="310">
        <f>'Salary DATA'!CT43</f>
        <v>83098.204001569247</v>
      </c>
      <c r="F44" s="310">
        <f>'Salary DATA'!DW43</f>
        <v>77078.320443615667</v>
      </c>
      <c r="G44" s="310">
        <f>'Salary DATA'!EZ43</f>
        <v>49361.842048323117</v>
      </c>
      <c r="H44" s="280">
        <f>(('Salary DATA'!AN43-'Salary DATA'!AI43)/'Salary DATA'!AI43)*100</f>
        <v>10.373422985799209</v>
      </c>
      <c r="I44" s="281">
        <f>(('Salary DATA'!BQ43-'Salary DATA'!BL43)/'Salary DATA'!BL43)*100</f>
        <v>9.3507506792507495</v>
      </c>
      <c r="J44" s="282">
        <f>(('Salary DATA'!CT43-'Salary DATA'!CO43)/'Salary DATA'!CO43)*100</f>
        <v>10.442830600658979</v>
      </c>
      <c r="K44" s="312">
        <f>(('Salary DATA'!DW43-'Salary DATA'!DR43)/'Salary DATA'!DR43)*100</f>
        <v>14.175187956951159</v>
      </c>
      <c r="L44" s="284">
        <f>(('Salary DATA'!EZ43-'Salary DATA'!EU43)/'Salary DATA'!EU43)*100</f>
        <v>21.716115761381332</v>
      </c>
    </row>
    <row r="45" spans="1:12">
      <c r="A45" s="277" t="s">
        <v>94</v>
      </c>
      <c r="B45" s="277"/>
      <c r="C45" s="310">
        <f>'Salary DATA'!AN44</f>
        <v>80574.001379653215</v>
      </c>
      <c r="D45" s="311">
        <f>'Salary DATA'!BQ44</f>
        <v>114274.87652699331</v>
      </c>
      <c r="E45" s="310">
        <f>'Salary DATA'!CT44</f>
        <v>79331.91189979123</v>
      </c>
      <c r="F45" s="310">
        <f>'Salary DATA'!DW44</f>
        <v>69143.402775014925</v>
      </c>
      <c r="G45" s="310">
        <f>'Salary DATA'!EZ44</f>
        <v>47569.498942420687</v>
      </c>
      <c r="H45" s="280">
        <f>(('Salary DATA'!AN44-'Salary DATA'!AI44)/'Salary DATA'!AI44)*100</f>
        <v>6.59401108650626</v>
      </c>
      <c r="I45" s="281">
        <f>(('Salary DATA'!BQ44-'Salary DATA'!BL44)/'Salary DATA'!BL44)*100</f>
        <v>5.9349546725231974</v>
      </c>
      <c r="J45" s="282">
        <f>(('Salary DATA'!CT44-'Salary DATA'!CO44)/'Salary DATA'!CO44)*100</f>
        <v>6.5481532503991291</v>
      </c>
      <c r="K45" s="312">
        <f>(('Salary DATA'!DW44-'Salary DATA'!DR44)/'Salary DATA'!DR44)*100</f>
        <v>6.8925963470125762</v>
      </c>
      <c r="L45" s="284">
        <f>(('Salary DATA'!EZ44-'Salary DATA'!EU44)/'Salary DATA'!EU44)*100</f>
        <v>9.004631247619848</v>
      </c>
    </row>
    <row r="46" spans="1:12">
      <c r="A46" s="277" t="s">
        <v>95</v>
      </c>
      <c r="B46" s="277"/>
      <c r="C46" s="310">
        <f>'Salary DATA'!AN45</f>
        <v>92584.521836506159</v>
      </c>
      <c r="D46" s="311">
        <f>'Salary DATA'!BQ45</f>
        <v>123333.15422077922</v>
      </c>
      <c r="E46" s="310">
        <f>'Salary DATA'!CT45</f>
        <v>87863.261538461549</v>
      </c>
      <c r="F46" s="310">
        <f>'Salary DATA'!DW45</f>
        <v>77300.94690585119</v>
      </c>
      <c r="G46" s="310">
        <f>'Salary DATA'!EZ45</f>
        <v>65519.120481927712</v>
      </c>
      <c r="H46" s="280">
        <f>(('Salary DATA'!AN45-'Salary DATA'!AI45)/'Salary DATA'!AI45)*100</f>
        <v>7.7145293581781171</v>
      </c>
      <c r="I46" s="281">
        <f>(('Salary DATA'!BQ45-'Salary DATA'!BL45)/'Salary DATA'!BL45)*100</f>
        <v>7.1716727367461486</v>
      </c>
      <c r="J46" s="282">
        <f>(('Salary DATA'!CT45-'Salary DATA'!CO45)/'Salary DATA'!CO45)*100</f>
        <v>9.4612780138080907</v>
      </c>
      <c r="K46" s="312">
        <f>(('Salary DATA'!DW45-'Salary DATA'!DR45)/'Salary DATA'!DR45)*100</f>
        <v>10.007779491486342</v>
      </c>
      <c r="L46" s="284">
        <f>(('Salary DATA'!EZ45-'Salary DATA'!EU45)/'Salary DATA'!EU45)*100</f>
        <v>63.403602859116859</v>
      </c>
    </row>
    <row r="47" spans="1:12">
      <c r="A47" s="277" t="s">
        <v>96</v>
      </c>
      <c r="B47" s="277"/>
      <c r="C47" s="310">
        <f>'Salary DATA'!AN46</f>
        <v>75414.488383008691</v>
      </c>
      <c r="D47" s="311">
        <f>'Salary DATA'!BQ46</f>
        <v>104483.0236483265</v>
      </c>
      <c r="E47" s="310">
        <f>'Salary DATA'!CT46</f>
        <v>75255.048157294834</v>
      </c>
      <c r="F47" s="310">
        <f>'Salary DATA'!DW46</f>
        <v>66674.55668789809</v>
      </c>
      <c r="G47" s="310">
        <f>'Salary DATA'!EZ46</f>
        <v>44946.991416309014</v>
      </c>
      <c r="H47" s="280">
        <f>(('Salary DATA'!AN46-'Salary DATA'!AI46)/'Salary DATA'!AI46)*100</f>
        <v>4.3656895925823598</v>
      </c>
      <c r="I47" s="281">
        <f>(('Salary DATA'!BQ46-'Salary DATA'!BL46)/'Salary DATA'!BL46)*100</f>
        <v>5.333717366013027</v>
      </c>
      <c r="J47" s="282">
        <f>(('Salary DATA'!CT46-'Salary DATA'!CO46)/'Salary DATA'!CO46)*100</f>
        <v>5.0546243685351264</v>
      </c>
      <c r="K47" s="312">
        <f>(('Salary DATA'!DW46-'Salary DATA'!DR46)/'Salary DATA'!DR46)*100</f>
        <v>12.338681621917678</v>
      </c>
      <c r="L47" s="284">
        <f>(('Salary DATA'!EZ46-'Salary DATA'!EU46)/'Salary DATA'!EU46)*100</f>
        <v>8.5694372892984099</v>
      </c>
    </row>
    <row r="48" spans="1:12">
      <c r="A48" s="285" t="s">
        <v>97</v>
      </c>
      <c r="B48" s="285"/>
      <c r="C48" s="292">
        <f>'Salary DATA'!AN47</f>
        <v>88493.517211443817</v>
      </c>
      <c r="D48" s="293">
        <f>'Salary DATA'!BQ47</f>
        <v>127371.11091589642</v>
      </c>
      <c r="E48" s="292">
        <f>'Salary DATA'!CT47</f>
        <v>88678.453560371505</v>
      </c>
      <c r="F48" s="292">
        <f>'Salary DATA'!DW47</f>
        <v>74785.81879029132</v>
      </c>
      <c r="G48" s="292">
        <f>'Salary DATA'!EZ47</f>
        <v>52975.024896265561</v>
      </c>
      <c r="H48" s="269">
        <f>(('Salary DATA'!AN47-'Salary DATA'!AI47)/'Salary DATA'!AI47)*100</f>
        <v>7.5568995531125838</v>
      </c>
      <c r="I48" s="270">
        <f>(('Salary DATA'!BQ47-'Salary DATA'!BL47)/'Salary DATA'!BL47)*100</f>
        <v>11.410198972424297</v>
      </c>
      <c r="J48" s="271">
        <f>(('Salary DATA'!CT47-'Salary DATA'!CO47)/'Salary DATA'!CO47)*100</f>
        <v>10.158223479816037</v>
      </c>
      <c r="K48" s="294">
        <f>(('Salary DATA'!DW47-'Salary DATA'!DR47)/'Salary DATA'!DR47)*100</f>
        <v>10.515007853810618</v>
      </c>
      <c r="L48" s="273">
        <f>(('Salary DATA'!EZ47-'Salary DATA'!EU47)/'Salary DATA'!EU47)*100</f>
        <v>14.854068397683424</v>
      </c>
    </row>
    <row r="49" spans="1:12">
      <c r="A49" s="285" t="s">
        <v>98</v>
      </c>
      <c r="B49" s="285"/>
      <c r="C49" s="292">
        <f>'Salary DATA'!AN48</f>
        <v>88578.940560850824</v>
      </c>
      <c r="D49" s="293">
        <f>'Salary DATA'!BQ48</f>
        <v>114587.3164011022</v>
      </c>
      <c r="E49" s="292">
        <f>'Salary DATA'!CT48</f>
        <v>84586.766952264385</v>
      </c>
      <c r="F49" s="292">
        <f>'Salary DATA'!DW48</f>
        <v>72998.011331444766</v>
      </c>
      <c r="G49" s="292">
        <f>'Salary DATA'!EZ48</f>
        <v>50972.801104972379</v>
      </c>
      <c r="H49" s="269">
        <f>(('Salary DATA'!AN48-'Salary DATA'!AI48)/'Salary DATA'!AI48)*100</f>
        <v>12.498560869059091</v>
      </c>
      <c r="I49" s="270">
        <f>(('Salary DATA'!BQ48-'Salary DATA'!BL48)/'Salary DATA'!BL48)*100</f>
        <v>13.125182340890534</v>
      </c>
      <c r="J49" s="271">
        <f>(('Salary DATA'!CT48-'Salary DATA'!CO48)/'Salary DATA'!CO48)*100</f>
        <v>13.172185816693629</v>
      </c>
      <c r="K49" s="294">
        <f>(('Salary DATA'!DW48-'Salary DATA'!DR48)/'Salary DATA'!DR48)*100</f>
        <v>11.606584221406669</v>
      </c>
      <c r="L49" s="273">
        <f>(('Salary DATA'!EZ48-'Salary DATA'!EU48)/'Salary DATA'!EU48)*100</f>
        <v>13.014644498842816</v>
      </c>
    </row>
    <row r="50" spans="1:12">
      <c r="A50" s="285" t="s">
        <v>99</v>
      </c>
      <c r="B50" s="285"/>
      <c r="C50" s="292">
        <f>'Salary DATA'!AN49</f>
        <v>72068.667048958407</v>
      </c>
      <c r="D50" s="293">
        <f>'Salary DATA'!BQ49</f>
        <v>96281.671491504094</v>
      </c>
      <c r="E50" s="292">
        <f>'Salary DATA'!CT49</f>
        <v>72708.577119727313</v>
      </c>
      <c r="F50" s="292">
        <f>'Salary DATA'!DW49</f>
        <v>61716.589168141596</v>
      </c>
      <c r="G50" s="292">
        <f>'Salary DATA'!EZ49</f>
        <v>44751.670133991538</v>
      </c>
      <c r="H50" s="269">
        <f>(('Salary DATA'!AN49-'Salary DATA'!AI49)/'Salary DATA'!AI49)*100</f>
        <v>8.4577063355192568</v>
      </c>
      <c r="I50" s="270">
        <f>(('Salary DATA'!BQ49-'Salary DATA'!BL49)/'Salary DATA'!BL49)*100</f>
        <v>7.6541938979753112</v>
      </c>
      <c r="J50" s="271">
        <f>(('Salary DATA'!CT49-'Salary DATA'!CO49)/'Salary DATA'!CO49)*100</f>
        <v>6.8599605713550647</v>
      </c>
      <c r="K50" s="294">
        <f>(('Salary DATA'!DW49-'Salary DATA'!DR49)/'Salary DATA'!DR49)*100</f>
        <v>8.5060876876698757</v>
      </c>
      <c r="L50" s="273">
        <f>(('Salary DATA'!EZ49-'Salary DATA'!EU49)/'Salary DATA'!EU49)*100</f>
        <v>12.355079349652733</v>
      </c>
    </row>
    <row r="51" spans="1:12">
      <c r="A51" s="285" t="s">
        <v>100</v>
      </c>
      <c r="B51" s="285"/>
      <c r="C51" s="292">
        <f>'Salary DATA'!AN50</f>
        <v>80252.101828076498</v>
      </c>
      <c r="D51" s="293">
        <f>'Salary DATA'!BQ50</f>
        <v>106079.94798117413</v>
      </c>
      <c r="E51" s="292">
        <f>'Salary DATA'!CT50</f>
        <v>80693.907580791303</v>
      </c>
      <c r="F51" s="292">
        <f>'Salary DATA'!DW50</f>
        <v>68442.337742371863</v>
      </c>
      <c r="G51" s="292">
        <f>'Salary DATA'!EZ50</f>
        <v>49226.789981894995</v>
      </c>
      <c r="H51" s="269">
        <f>(('Salary DATA'!AN50-'Salary DATA'!AI50)/'Salary DATA'!AI50)*100</f>
        <v>4.8864340295397071</v>
      </c>
      <c r="I51" s="270">
        <f>(('Salary DATA'!BQ50-'Salary DATA'!BL50)/'Salary DATA'!BL50)*100</f>
        <v>7.9665674173397765</v>
      </c>
      <c r="J51" s="271">
        <f>(('Salary DATA'!CT50-'Salary DATA'!CO50)/'Salary DATA'!CO50)*100</f>
        <v>10.319361329612807</v>
      </c>
      <c r="K51" s="294">
        <f>(('Salary DATA'!DW50-'Salary DATA'!DR50)/'Salary DATA'!DR50)*100</f>
        <v>9.0964786163548457</v>
      </c>
      <c r="L51" s="273">
        <f>(('Salary DATA'!EZ50-'Salary DATA'!EU50)/'Salary DATA'!EU50)*100</f>
        <v>19.044496433342044</v>
      </c>
    </row>
    <row r="52" spans="1:12">
      <c r="A52" s="277" t="s">
        <v>101</v>
      </c>
      <c r="B52" s="277"/>
      <c r="C52" s="310">
        <f>'Salary DATA'!AN51</f>
        <v>67235.039705048213</v>
      </c>
      <c r="D52" s="311">
        <f>'Salary DATA'!BQ51</f>
        <v>91235.89787946429</v>
      </c>
      <c r="E52" s="310">
        <f>'Salary DATA'!CT51</f>
        <v>70355.784475088964</v>
      </c>
      <c r="F52" s="310">
        <f>'Salary DATA'!DW51</f>
        <v>60668.503287507468</v>
      </c>
      <c r="G52" s="310">
        <f>'Salary DATA'!EZ51</f>
        <v>43682.189035916825</v>
      </c>
      <c r="H52" s="280">
        <f>(('Salary DATA'!AN51-'Salary DATA'!AI51)/'Salary DATA'!AI51)*100</f>
        <v>1.6729509496213872</v>
      </c>
      <c r="I52" s="281">
        <f>(('Salary DATA'!BQ51-'Salary DATA'!BL51)/'Salary DATA'!BL51)*100</f>
        <v>0.80962007571800509</v>
      </c>
      <c r="J52" s="282">
        <f>(('Salary DATA'!CT51-'Salary DATA'!CO51)/'Salary DATA'!CO51)*100</f>
        <v>-1.8861691052473202</v>
      </c>
      <c r="K52" s="312">
        <f>(('Salary DATA'!DW51-'Salary DATA'!DR51)/'Salary DATA'!DR51)*100</f>
        <v>-2.1697472607783581</v>
      </c>
      <c r="L52" s="284">
        <f>(('Salary DATA'!EZ51-'Salary DATA'!EU51)/'Salary DATA'!EU51)*100</f>
        <v>-2.2785351129368851E-2</v>
      </c>
    </row>
    <row r="53" spans="1:12">
      <c r="A53" s="277" t="s">
        <v>102</v>
      </c>
      <c r="B53" s="277"/>
      <c r="C53" s="310">
        <f>'Salary DATA'!AN52</f>
        <v>84598.578002818816</v>
      </c>
      <c r="D53" s="311">
        <f>'Salary DATA'!BQ52</f>
        <v>116872.17613433368</v>
      </c>
      <c r="E53" s="310">
        <f>'Salary DATA'!CT52</f>
        <v>83573.511196742766</v>
      </c>
      <c r="F53" s="310">
        <f>'Salary DATA'!DW52</f>
        <v>73115.646693297822</v>
      </c>
      <c r="G53" s="310">
        <f>'Salary DATA'!EZ52</f>
        <v>46775.283400809712</v>
      </c>
      <c r="H53" s="280">
        <f>(('Salary DATA'!AN52-'Salary DATA'!AI52)/'Salary DATA'!AI52)*100</f>
        <v>7.0161393317230845</v>
      </c>
      <c r="I53" s="281">
        <f>(('Salary DATA'!BQ52-'Salary DATA'!BL52)/'Salary DATA'!BL52)*100</f>
        <v>7.532499686150115</v>
      </c>
      <c r="J53" s="282">
        <f>(('Salary DATA'!CT52-'Salary DATA'!CO52)/'Salary DATA'!CO52)*100</f>
        <v>8.288457779092905</v>
      </c>
      <c r="K53" s="312">
        <f>(('Salary DATA'!DW52-'Salary DATA'!DR52)/'Salary DATA'!DR52)*100</f>
        <v>13.225582080441145</v>
      </c>
      <c r="L53" s="284">
        <f>(('Salary DATA'!EZ52-'Salary DATA'!EU52)/'Salary DATA'!EU52)*100</f>
        <v>11.620011312474929</v>
      </c>
    </row>
    <row r="54" spans="1:12">
      <c r="A54" s="277" t="s">
        <v>103</v>
      </c>
      <c r="B54" s="277"/>
      <c r="C54" s="310">
        <f>'Salary DATA'!AN53</f>
        <v>70127.605698756481</v>
      </c>
      <c r="D54" s="311">
        <f>'Salary DATA'!BQ53</f>
        <v>90504.610169491527</v>
      </c>
      <c r="E54" s="310">
        <f>'Salary DATA'!CT53</f>
        <v>73676.96989579314</v>
      </c>
      <c r="F54" s="310">
        <f>'Salary DATA'!DW53</f>
        <v>65813.95703611456</v>
      </c>
      <c r="G54" s="310">
        <f>'Salary DATA'!EZ53</f>
        <v>49390.509877704615</v>
      </c>
      <c r="H54" s="280">
        <f>(('Salary DATA'!AN53-'Salary DATA'!AI53)/'Salary DATA'!AI53)*100</f>
        <v>15.595544957372059</v>
      </c>
      <c r="I54" s="281">
        <f>(('Salary DATA'!BQ53-'Salary DATA'!BL53)/'Salary DATA'!BL53)*100</f>
        <v>13.515130339158496</v>
      </c>
      <c r="J54" s="282">
        <f>(('Salary DATA'!CT53-'Salary DATA'!CO53)/'Salary DATA'!CO53)*100</f>
        <v>15.261630292855925</v>
      </c>
      <c r="K54" s="312">
        <f>(('Salary DATA'!DW53-'Salary DATA'!DR53)/'Salary DATA'!DR53)*100</f>
        <v>19.709858311053488</v>
      </c>
      <c r="L54" s="284">
        <f>(('Salary DATA'!EZ53-'Salary DATA'!EU53)/'Salary DATA'!EU53)*100</f>
        <v>18.34949870438178</v>
      </c>
    </row>
    <row r="55" spans="1:12">
      <c r="A55" s="299" t="s">
        <v>104</v>
      </c>
      <c r="B55" s="299"/>
      <c r="C55" s="313">
        <f>'Salary DATA'!AN54</f>
        <v>76862.632261730032</v>
      </c>
      <c r="D55" s="314">
        <f>'Salary DATA'!BQ54</f>
        <v>98935.250232558144</v>
      </c>
      <c r="E55" s="315">
        <f>'Salary DATA'!CT54</f>
        <v>72844.462656841264</v>
      </c>
      <c r="F55" s="315">
        <f>'Salary DATA'!DW54</f>
        <v>68098.586132812503</v>
      </c>
      <c r="G55" s="313">
        <f>'Salary DATA'!EZ54</f>
        <v>55905.610859728506</v>
      </c>
      <c r="H55" s="303">
        <f>(('Salary DATA'!AN54-'Salary DATA'!AI54)/'Salary DATA'!AI54)*100</f>
        <v>9.6522058046694887</v>
      </c>
      <c r="I55" s="304">
        <f>(('Salary DATA'!BQ54-'Salary DATA'!BL54)/'Salary DATA'!BL54)*100</f>
        <v>9.0678862314390241</v>
      </c>
      <c r="J55" s="305">
        <f>(('Salary DATA'!CT54-'Salary DATA'!CO54)/'Salary DATA'!CO54)*100</f>
        <v>8.4442894980659915</v>
      </c>
      <c r="K55" s="316">
        <f>(('Salary DATA'!DW54-'Salary DATA'!DR54)/'Salary DATA'!DR54)*100</f>
        <v>11.46893284102134</v>
      </c>
      <c r="L55" s="284">
        <f>(('Salary DATA'!EZ54-'Salary DATA'!EU54)/'Salary DATA'!EU54)*100</f>
        <v>5.6076759651552708</v>
      </c>
    </row>
    <row r="56" spans="1:12">
      <c r="A56" s="285" t="s">
        <v>105</v>
      </c>
      <c r="B56" s="266"/>
      <c r="C56" s="317">
        <f>'Salary DATA'!AN9</f>
        <v>88074.89501837494</v>
      </c>
      <c r="D56" s="318">
        <f>'Salary DATA'!BQ9</f>
        <v>118443.82533711851</v>
      </c>
      <c r="E56" s="266">
        <f>'Salary DATA'!CT9</f>
        <v>86607.867993744017</v>
      </c>
      <c r="F56" s="266">
        <f>'Salary DATA'!DW9</f>
        <v>71399.783273285997</v>
      </c>
      <c r="G56" s="266">
        <f>'Salary DATA'!EZ9</f>
        <v>53859.807318789586</v>
      </c>
      <c r="H56" s="309">
        <f>(('Salary DATA'!AN9-'Salary DATA'!AI9)/'Salary DATA'!AI9)*100</f>
        <v>2.3144790274889142</v>
      </c>
      <c r="I56" s="319">
        <f>(('Salary DATA'!BQ9-'Salary DATA'!BL9)/'Salary DATA'!BL9)*100</f>
        <v>3.4284763904596476</v>
      </c>
      <c r="J56" s="320">
        <f>(('Salary DATA'!CT9-'Salary DATA'!CO9)/'Salary DATA'!CO9)*100</f>
        <v>2.4372185985622221</v>
      </c>
      <c r="K56" s="321">
        <f>(('Salary DATA'!DW9-'Salary DATA'!DR9)/'Salary DATA'!DR9)*100</f>
        <v>3.6047529458796066</v>
      </c>
      <c r="L56" s="322">
        <f>(('Salary DATA'!EZ9-'Salary DATA'!EU9)/'Salary DATA'!EU9)*100</f>
        <v>5.8677725833487955</v>
      </c>
    </row>
    <row r="57" spans="1:12">
      <c r="A57" s="266" t="s">
        <v>121</v>
      </c>
      <c r="B57" s="266"/>
      <c r="C57" s="274">
        <f>(C56/$C$8)*100</f>
        <v>105.54427304671823</v>
      </c>
      <c r="D57" s="275">
        <f>(D56/$D$8)*100</f>
        <v>102.93384776476771</v>
      </c>
      <c r="E57" s="274">
        <f>(E56/$E$8)*100</f>
        <v>105.14365761798747</v>
      </c>
      <c r="F57" s="274">
        <f>(F56/$F$8)*100</f>
        <v>100.98803818232285</v>
      </c>
      <c r="G57" s="274">
        <f>(G56/$G$8)*100</f>
        <v>108.62356591352034</v>
      </c>
      <c r="H57" s="309"/>
      <c r="I57" s="319"/>
      <c r="J57" s="320"/>
      <c r="K57" s="321"/>
      <c r="L57" s="322"/>
    </row>
    <row r="58" spans="1:12">
      <c r="A58" s="277" t="s">
        <v>106</v>
      </c>
      <c r="B58" s="277"/>
      <c r="C58" s="323">
        <f>'Salary DATA'!AN56</f>
        <v>96852.773030707613</v>
      </c>
      <c r="D58" s="324">
        <f>'Salary DATA'!BQ56</f>
        <v>120676.04054714217</v>
      </c>
      <c r="E58" s="323">
        <f>'Salary DATA'!CT56</f>
        <v>91504.500564121859</v>
      </c>
      <c r="F58" s="323">
        <f>'Salary DATA'!DW56</f>
        <v>74157.868979057603</v>
      </c>
      <c r="G58" s="323">
        <f>'Salary DATA'!EZ56</f>
        <v>65349.220665499124</v>
      </c>
      <c r="H58" s="325">
        <f>(('Salary DATA'!AN56-'Salary DATA'!AI56)/'Salary DATA'!AI56)*100</f>
        <v>6.7638097130130515</v>
      </c>
      <c r="I58" s="326">
        <f>(('Salary DATA'!BQ56-'Salary DATA'!BL56)/'Salary DATA'!BL56)*100</f>
        <v>5.1205701625824256</v>
      </c>
      <c r="J58" s="327">
        <f>(('Salary DATA'!CT56-'Salary DATA'!CO56)/'Salary DATA'!CO56)*100</f>
        <v>7.5138294140493072</v>
      </c>
      <c r="K58" s="328">
        <f>(('Salary DATA'!DW56-'Salary DATA'!DR56)/'Salary DATA'!DR56)*100</f>
        <v>8.960238998716056</v>
      </c>
      <c r="L58" s="284">
        <f>(('Salary DATA'!EZ56-'Salary DATA'!EU56)/'Salary DATA'!EU56)*100</f>
        <v>12.067363895691585</v>
      </c>
    </row>
    <row r="59" spans="1:12">
      <c r="A59" s="277" t="s">
        <v>107</v>
      </c>
      <c r="B59" s="277"/>
      <c r="C59" s="323">
        <f>'Salary DATA'!AN57</f>
        <v>74858.330640149157</v>
      </c>
      <c r="D59" s="324">
        <f>'Salary DATA'!BQ57</f>
        <v>95616.174992521686</v>
      </c>
      <c r="E59" s="323">
        <f>'Salary DATA'!CT57</f>
        <v>74333.396265560179</v>
      </c>
      <c r="F59" s="323">
        <f>'Salary DATA'!DW57</f>
        <v>57679.784454244764</v>
      </c>
      <c r="G59" s="323">
        <f>'Salary DATA'!EZ57</f>
        <v>50456.047058823526</v>
      </c>
      <c r="H59" s="325">
        <f>(('Salary DATA'!AN57-'Salary DATA'!AI57)/'Salary DATA'!AI57)*100</f>
        <v>4.7704815435153227</v>
      </c>
      <c r="I59" s="326">
        <f>(('Salary DATA'!BQ57-'Salary DATA'!BL57)/'Salary DATA'!BL57)*100</f>
        <v>5.4763992352959203</v>
      </c>
      <c r="J59" s="327">
        <f>(('Salary DATA'!CT57-'Salary DATA'!CO57)/'Salary DATA'!CO57)*100</f>
        <v>6.1787631864996131</v>
      </c>
      <c r="K59" s="328">
        <f>(('Salary DATA'!DW57-'Salary DATA'!DR57)/'Salary DATA'!DR57)*100</f>
        <v>3.3025109340915808</v>
      </c>
      <c r="L59" s="284">
        <f>(('Salary DATA'!EZ57-'Salary DATA'!EU57)/'Salary DATA'!EU57)*100</f>
        <v>1.4552377167412107</v>
      </c>
    </row>
    <row r="60" spans="1:12">
      <c r="A60" s="277" t="s">
        <v>108</v>
      </c>
      <c r="B60" s="277"/>
      <c r="C60" s="323">
        <f>'Salary DATA'!AN58</f>
        <v>92276.660215736047</v>
      </c>
      <c r="D60" s="324">
        <f>'Salary DATA'!BQ58</f>
        <v>118384.81934372082</v>
      </c>
      <c r="E60" s="323">
        <f>'Salary DATA'!CT58</f>
        <v>92021.532397959192</v>
      </c>
      <c r="F60" s="323">
        <f>'Salary DATA'!DW58</f>
        <v>76091.79499518768</v>
      </c>
      <c r="G60" s="323">
        <f>'Salary DATA'!EZ58</f>
        <v>57233.298421807747</v>
      </c>
      <c r="H60" s="325">
        <f>(('Salary DATA'!AN58-'Salary DATA'!AI58)/'Salary DATA'!AI58)*100</f>
        <v>13.846547799847267</v>
      </c>
      <c r="I60" s="326">
        <f>(('Salary DATA'!BQ58-'Salary DATA'!BL58)/'Salary DATA'!BL58)*100</f>
        <v>16.538969468042453</v>
      </c>
      <c r="J60" s="327">
        <f>(('Salary DATA'!CT58-'Salary DATA'!CO58)/'Salary DATA'!CO58)*100</f>
        <v>16.677860770187333</v>
      </c>
      <c r="K60" s="328">
        <f>(('Salary DATA'!DW58-'Salary DATA'!DR58)/'Salary DATA'!DR58)*100</f>
        <v>16.23765732140394</v>
      </c>
      <c r="L60" s="284">
        <f>(('Salary DATA'!EZ58-'Salary DATA'!EU58)/'Salary DATA'!EU58)*100</f>
        <v>5.4027811260064844</v>
      </c>
    </row>
    <row r="61" spans="1:12">
      <c r="A61" s="277" t="s">
        <v>109</v>
      </c>
      <c r="B61" s="277"/>
      <c r="C61" s="323">
        <f>'Salary DATA'!AN59</f>
        <v>91135.059263880219</v>
      </c>
      <c r="D61" s="324">
        <f>'Salary DATA'!BQ59</f>
        <v>110600.77720207254</v>
      </c>
      <c r="E61" s="323">
        <f>'Salary DATA'!CT59</f>
        <v>88750.253837072014</v>
      </c>
      <c r="F61" s="323">
        <f>'Salary DATA'!DW59</f>
        <v>71992.019516334316</v>
      </c>
      <c r="G61" s="323">
        <f>'Salary DATA'!EZ59</f>
        <v>60672.5</v>
      </c>
      <c r="H61" s="325">
        <f>(('Salary DATA'!AN59-'Salary DATA'!AI59)/'Salary DATA'!AI59)*100</f>
        <v>6.3144603847854679</v>
      </c>
      <c r="I61" s="326">
        <f>(('Salary DATA'!BQ59-'Salary DATA'!BL59)/'Salary DATA'!BL59)*100</f>
        <v>7.0087987524154824</v>
      </c>
      <c r="J61" s="327">
        <f>(('Salary DATA'!CT59-'Salary DATA'!CO59)/'Salary DATA'!CO59)*100</f>
        <v>6.4053207077898078</v>
      </c>
      <c r="K61" s="328">
        <f>(('Salary DATA'!DW59-'Salary DATA'!DR59)/'Salary DATA'!DR59)*100</f>
        <v>6.3564480127119838</v>
      </c>
      <c r="L61" s="284">
        <f>(('Salary DATA'!EZ59-'Salary DATA'!EU59)/'Salary DATA'!EU59)*100</f>
        <v>4.930389415732285</v>
      </c>
    </row>
    <row r="62" spans="1:12">
      <c r="A62" s="285" t="s">
        <v>110</v>
      </c>
      <c r="B62" s="285"/>
      <c r="C62" s="307">
        <f>'Salary DATA'!AN60</f>
        <v>96200.066328204339</v>
      </c>
      <c r="D62" s="308">
        <f>'Salary DATA'!BQ60</f>
        <v>130654.10397098484</v>
      </c>
      <c r="E62" s="307">
        <f>'Salary DATA'!CT60</f>
        <v>91774.057165605089</v>
      </c>
      <c r="F62" s="307">
        <f>'Salary DATA'!DW60</f>
        <v>74231.895174708814</v>
      </c>
      <c r="G62" s="307">
        <f>'Salary DATA'!EZ60</f>
        <v>54337.814700285438</v>
      </c>
      <c r="H62" s="309">
        <f>(('Salary DATA'!AN60-'Salary DATA'!AI60)/'Salary DATA'!AI60)*100</f>
        <v>-3.5918938422285382</v>
      </c>
      <c r="I62" s="319">
        <f>(('Salary DATA'!BQ60-'Salary DATA'!BL60)/'Salary DATA'!BL60)*100</f>
        <v>-0.80551729178357878</v>
      </c>
      <c r="J62" s="320">
        <f>(('Salary DATA'!CT60-'Salary DATA'!CO60)/'Salary DATA'!CO60)*100</f>
        <v>-2.1766164889684343</v>
      </c>
      <c r="K62" s="321">
        <f>(('Salary DATA'!DW60-'Salary DATA'!DR60)/'Salary DATA'!DR60)*100</f>
        <v>-2.5419112534373385</v>
      </c>
      <c r="L62" s="273">
        <f>(('Salary DATA'!EZ60-'Salary DATA'!EU60)/'Salary DATA'!EU60)*100</f>
        <v>6.4466223444255011</v>
      </c>
    </row>
    <row r="63" spans="1:12">
      <c r="A63" s="285" t="s">
        <v>111</v>
      </c>
      <c r="B63" s="285"/>
      <c r="C63" s="307">
        <f>'Salary DATA'!AN61</f>
        <v>83210.325123944174</v>
      </c>
      <c r="D63" s="308">
        <f>'Salary DATA'!BQ61</f>
        <v>110201.47402750491</v>
      </c>
      <c r="E63" s="307">
        <f>'Salary DATA'!CT61</f>
        <v>80843.890151145781</v>
      </c>
      <c r="F63" s="307">
        <f>'Salary DATA'!DW61</f>
        <v>68913.670750134916</v>
      </c>
      <c r="G63" s="307">
        <f>'Salary DATA'!EZ61</f>
        <v>47618.885853658539</v>
      </c>
      <c r="H63" s="309">
        <f>(('Salary DATA'!AN61-'Salary DATA'!AI61)/'Salary DATA'!AI61)*100</f>
        <v>-4.6267986161124348</v>
      </c>
      <c r="I63" s="319">
        <f>(('Salary DATA'!BQ61-'Salary DATA'!BL61)/'Salary DATA'!BL61)*100</f>
        <v>-4.2391926176447949</v>
      </c>
      <c r="J63" s="320">
        <f>(('Salary DATA'!CT61-'Salary DATA'!CO61)/'Salary DATA'!CO61)*100</f>
        <v>-4.7808899149255488</v>
      </c>
      <c r="K63" s="321">
        <f>(('Salary DATA'!DW61-'Salary DATA'!DR61)/'Salary DATA'!DR61)*100</f>
        <v>-1.9377830004353336</v>
      </c>
      <c r="L63" s="273">
        <f>(('Salary DATA'!EZ61-'Salary DATA'!EU61)/'Salary DATA'!EU61)*100</f>
        <v>-13.485523703629552</v>
      </c>
    </row>
    <row r="64" spans="1:12">
      <c r="A64" s="317" t="s">
        <v>112</v>
      </c>
      <c r="B64" s="317"/>
      <c r="C64" s="307">
        <f>'Salary DATA'!AN62</f>
        <v>87226.114201813005</v>
      </c>
      <c r="D64" s="308">
        <f>'Salary DATA'!BQ62</f>
        <v>125762.6490153897</v>
      </c>
      <c r="E64" s="307">
        <f>'Salary DATA'!CT62</f>
        <v>89758.248191926599</v>
      </c>
      <c r="F64" s="307">
        <f>'Salary DATA'!DW62</f>
        <v>71870.072598895626</v>
      </c>
      <c r="G64" s="307">
        <f>'Salary DATA'!EZ62</f>
        <v>54000.841591535653</v>
      </c>
      <c r="H64" s="309">
        <f>(('Salary DATA'!AN62-'Salary DATA'!AI62)/'Salary DATA'!AI62)*100</f>
        <v>6.2513245809347779</v>
      </c>
      <c r="I64" s="319">
        <f>(('Salary DATA'!BQ62-'Salary DATA'!BL62)/'Salary DATA'!BL62)*100</f>
        <v>7.6598629239234173</v>
      </c>
      <c r="J64" s="320">
        <f>(('Salary DATA'!CT62-'Salary DATA'!CO62)/'Salary DATA'!CO62)*100</f>
        <v>6.4351571455016963</v>
      </c>
      <c r="K64" s="321">
        <f>(('Salary DATA'!DW62-'Salary DATA'!DR62)/'Salary DATA'!DR62)*100</f>
        <v>6.1941620769142158</v>
      </c>
      <c r="L64" s="273">
        <f>(('Salary DATA'!EZ62-'Salary DATA'!EU62)/'Salary DATA'!EU62)*100</f>
        <v>9.0965329208303309</v>
      </c>
    </row>
    <row r="65" spans="1:13">
      <c r="A65" s="317" t="s">
        <v>113</v>
      </c>
      <c r="B65" s="317"/>
      <c r="C65" s="307">
        <f>'Salary DATA'!AN63</f>
        <v>81993.73182247403</v>
      </c>
      <c r="D65" s="308">
        <f>'Salary DATA'!BQ63</f>
        <v>103255.65252201763</v>
      </c>
      <c r="E65" s="307">
        <f>'Salary DATA'!CT63</f>
        <v>75700.204833141543</v>
      </c>
      <c r="F65" s="307">
        <f>'Salary DATA'!DW63</f>
        <v>67904.295652173911</v>
      </c>
      <c r="G65" s="307">
        <f>'Salary DATA'!EZ63</f>
        <v>86065.71428571429</v>
      </c>
      <c r="H65" s="309">
        <f>(('Salary DATA'!AN63-'Salary DATA'!AI63)/'Salary DATA'!AI63)*100</f>
        <v>5.8642720124380334</v>
      </c>
      <c r="I65" s="319">
        <f>(('Salary DATA'!BQ63-'Salary DATA'!BL63)/'Salary DATA'!BL63)*100</f>
        <v>7.0167224197280316</v>
      </c>
      <c r="J65" s="320">
        <f>(('Salary DATA'!CT63-'Salary DATA'!CO63)/'Salary DATA'!CO63)*100</f>
        <v>3.5628075595472777</v>
      </c>
      <c r="K65" s="321">
        <f>(('Salary DATA'!DW63-'Salary DATA'!DR63)/'Salary DATA'!DR63)*100</f>
        <v>12.017779267874701</v>
      </c>
      <c r="L65" s="273">
        <f>(('Salary DATA'!EZ63-'Salary DATA'!EU63)/'Salary DATA'!EU63)*100</f>
        <v>59.643800254098011</v>
      </c>
    </row>
    <row r="66" spans="1:13">
      <c r="A66" s="258" t="s">
        <v>114</v>
      </c>
      <c r="B66" s="258"/>
      <c r="C66" s="329">
        <f>'Salary DATA'!AN64</f>
        <v>81071.618665189701</v>
      </c>
      <c r="D66" s="330">
        <f>'Salary DATA'!BQ64</f>
        <v>104441.98491773309</v>
      </c>
      <c r="E66" s="331">
        <f>'Salary DATA'!CT64</f>
        <v>84022.121669626998</v>
      </c>
      <c r="F66" s="331">
        <f>'Salary DATA'!DW64</f>
        <v>62517.878486055779</v>
      </c>
      <c r="G66" s="329">
        <f>'Salary DATA'!EZ64</f>
        <v>52628.55</v>
      </c>
      <c r="H66" s="332">
        <f>(('Salary DATA'!AN64-'Salary DATA'!AI64)/'Salary DATA'!AI64)*100</f>
        <v>6.1323874044313236</v>
      </c>
      <c r="I66" s="333">
        <f>(('Salary DATA'!BQ64-'Salary DATA'!BL64)/'Salary DATA'!BL64)*100</f>
        <v>6.8979565615721663</v>
      </c>
      <c r="J66" s="334">
        <f>(('Salary DATA'!CT64-'Salary DATA'!CO64)/'Salary DATA'!CO64)*100</f>
        <v>4.6973107278151387</v>
      </c>
      <c r="K66" s="335">
        <f>(('Salary DATA'!DW64-'Salary DATA'!DR64)/'Salary DATA'!DR64)*100</f>
        <v>2.0020423114051225</v>
      </c>
      <c r="L66" s="273">
        <f>(('Salary DATA'!EZ64-'Salary DATA'!EU64)/'Salary DATA'!EU64)*100</f>
        <v>42.438224547791961</v>
      </c>
    </row>
    <row r="67" spans="1:13">
      <c r="A67" s="336" t="s">
        <v>115</v>
      </c>
      <c r="B67" s="336"/>
      <c r="C67" s="337">
        <f>'Salary DATA'!AN65</f>
        <v>67426.473622508784</v>
      </c>
      <c r="D67" s="338">
        <f>'Salary DATA'!BQ65</f>
        <v>91484.640552995406</v>
      </c>
      <c r="E67" s="339">
        <f>'Salary DATA'!CT65</f>
        <v>64425.707999999999</v>
      </c>
      <c r="F67" s="339">
        <f>'Salary DATA'!DW65</f>
        <v>57588.82310469314</v>
      </c>
      <c r="G67" s="337">
        <f>'Salary DATA'!EZ65</f>
        <v>51685.308510638301</v>
      </c>
      <c r="H67" s="340">
        <f>(('Salary DATA'!AN65-'Salary DATA'!AI65)/'Salary DATA'!AI65)*100</f>
        <v>-14.036213610100548</v>
      </c>
      <c r="I67" s="341">
        <f>(('Salary DATA'!BQ65-'Salary DATA'!BL65)/'Salary DATA'!BL65)*100</f>
        <v>-4.8856795536862885</v>
      </c>
      <c r="J67" s="342">
        <f>(('Salary DATA'!CT65-'Salary DATA'!CO65)/'Salary DATA'!CO65)*100</f>
        <v>-14.628347311569376</v>
      </c>
      <c r="K67" s="343">
        <f>(('Salary DATA'!DW65-'Salary DATA'!DR65)/'Salary DATA'!DR65)*100</f>
        <v>-3.0350927539889336</v>
      </c>
      <c r="L67" s="344">
        <f>(('Salary DATA'!EV65-'Salary DATA'!EQ65)/'Salary DATA'!EQ65)*100</f>
        <v>19.037569476367587</v>
      </c>
    </row>
    <row r="68" spans="1:13" s="347" customFormat="1" ht="27.75" customHeight="1">
      <c r="A68" s="345" t="s">
        <v>132</v>
      </c>
      <c r="B68" s="379" t="s">
        <v>159</v>
      </c>
      <c r="C68" s="380"/>
      <c r="D68" s="380"/>
      <c r="E68" s="380"/>
      <c r="F68" s="380"/>
      <c r="G68" s="380"/>
      <c r="H68" s="380"/>
      <c r="I68" s="380"/>
      <c r="J68" s="380"/>
      <c r="K68" s="380"/>
      <c r="L68" s="380"/>
      <c r="M68" s="346"/>
    </row>
    <row r="69" spans="1:13" s="347" customFormat="1" ht="38.25" customHeight="1">
      <c r="A69" s="345"/>
      <c r="B69" s="379" t="s">
        <v>141</v>
      </c>
      <c r="C69" s="380"/>
      <c r="D69" s="380"/>
      <c r="E69" s="380"/>
      <c r="F69" s="380"/>
      <c r="G69" s="380"/>
      <c r="H69" s="380"/>
      <c r="I69" s="380"/>
      <c r="J69" s="380"/>
      <c r="K69" s="380"/>
      <c r="L69" s="380"/>
      <c r="M69" s="346"/>
    </row>
    <row r="70" spans="1:13" s="352" customFormat="1" ht="17.25" customHeight="1">
      <c r="A70" s="348" t="s">
        <v>158</v>
      </c>
      <c r="B70" s="349"/>
      <c r="C70" s="350"/>
      <c r="D70" s="349"/>
      <c r="E70" s="349"/>
      <c r="F70" s="349"/>
      <c r="G70" s="349"/>
      <c r="H70" s="237"/>
      <c r="I70" s="351"/>
      <c r="J70" s="351"/>
      <c r="K70" s="240"/>
      <c r="L70" s="237"/>
    </row>
    <row r="71" spans="1:13" s="352" customFormat="1" ht="15" customHeight="1">
      <c r="A71" s="353" t="s">
        <v>38</v>
      </c>
      <c r="B71" s="354" t="s">
        <v>63</v>
      </c>
      <c r="C71" s="355"/>
      <c r="D71" s="354"/>
      <c r="E71" s="354"/>
      <c r="F71" s="354"/>
      <c r="G71" s="356"/>
      <c r="I71" s="355"/>
      <c r="J71" s="357"/>
      <c r="K71" s="357"/>
    </row>
    <row r="72" spans="1:13" s="352" customFormat="1" ht="21.75" customHeight="1">
      <c r="A72" s="358"/>
      <c r="B72" s="359" t="s">
        <v>144</v>
      </c>
      <c r="C72" s="360"/>
      <c r="D72" s="361"/>
      <c r="E72" s="361"/>
      <c r="F72" s="361"/>
      <c r="G72" s="362"/>
      <c r="H72" s="358"/>
      <c r="I72" s="360"/>
      <c r="J72" s="363"/>
      <c r="K72" s="363"/>
      <c r="L72" s="358"/>
    </row>
    <row r="73" spans="1:13">
      <c r="A73" s="364" t="s">
        <v>160</v>
      </c>
      <c r="L73" s="236" t="s">
        <v>156</v>
      </c>
    </row>
    <row r="74" spans="1:13">
      <c r="B74" s="235"/>
      <c r="C74" s="234"/>
      <c r="D74" s="235"/>
      <c r="E74" s="235"/>
      <c r="F74" s="235"/>
      <c r="H74" s="235"/>
      <c r="J74" s="234"/>
      <c r="K74" s="234"/>
      <c r="L74" s="235"/>
    </row>
    <row r="75" spans="1:13">
      <c r="B75" s="235"/>
      <c r="C75" s="234"/>
      <c r="D75" s="235"/>
      <c r="E75" s="235"/>
      <c r="F75" s="235"/>
      <c r="H75" s="235"/>
      <c r="J75" s="234"/>
      <c r="K75" s="234"/>
      <c r="L75" s="235"/>
    </row>
    <row r="76" spans="1:13">
      <c r="B76" s="235"/>
      <c r="C76" s="234"/>
      <c r="D76" s="235"/>
      <c r="E76" s="235"/>
      <c r="F76" s="235"/>
      <c r="H76" s="235"/>
      <c r="J76" s="234"/>
      <c r="K76" s="234"/>
      <c r="L76" s="235"/>
    </row>
    <row r="77" spans="1:13">
      <c r="B77" s="235"/>
      <c r="C77" s="234"/>
      <c r="D77" s="235"/>
      <c r="E77" s="235"/>
      <c r="F77" s="235"/>
      <c r="H77" s="235"/>
      <c r="J77" s="234"/>
      <c r="K77" s="234"/>
      <c r="L77" s="235"/>
    </row>
    <row r="78" spans="1:13" ht="9.9499999999999993" customHeight="1">
      <c r="C78" s="234"/>
      <c r="D78" s="235"/>
      <c r="E78" s="235"/>
      <c r="F78" s="235"/>
      <c r="H78" s="235"/>
      <c r="K78" s="234"/>
      <c r="L78" s="235"/>
    </row>
    <row r="79" spans="1:13" ht="9.9499999999999993" customHeight="1">
      <c r="C79" s="234"/>
      <c r="D79" s="235"/>
      <c r="E79" s="235"/>
      <c r="F79" s="235"/>
      <c r="H79" s="235"/>
      <c r="K79" s="234"/>
      <c r="L79" s="235"/>
    </row>
    <row r="80" spans="1:13" ht="9.9499999999999993" customHeight="1">
      <c r="B80" s="235"/>
      <c r="C80" s="234"/>
      <c r="D80" s="235"/>
      <c r="E80" s="235"/>
      <c r="F80" s="235"/>
    </row>
    <row r="81" spans="1:251" ht="9.9499999999999993" customHeight="1">
      <c r="B81" s="365"/>
      <c r="C81" s="366"/>
      <c r="D81" s="365"/>
      <c r="E81" s="365"/>
      <c r="F81" s="365"/>
      <c r="G81" s="365"/>
      <c r="H81" s="365"/>
      <c r="I81" s="366"/>
      <c r="J81" s="366"/>
      <c r="K81" s="366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5"/>
      <c r="X81" s="365"/>
      <c r="Y81" s="365"/>
      <c r="Z81" s="365"/>
      <c r="AA81" s="365"/>
      <c r="AB81" s="365"/>
      <c r="AC81" s="365"/>
      <c r="AD81" s="365"/>
      <c r="AE81" s="365"/>
      <c r="AF81" s="365"/>
      <c r="AG81" s="365"/>
      <c r="AH81" s="365"/>
      <c r="AI81" s="365"/>
      <c r="AJ81" s="365"/>
      <c r="AK81" s="365"/>
      <c r="AL81" s="365"/>
      <c r="AM81" s="365"/>
      <c r="AN81" s="365"/>
      <c r="AO81" s="365"/>
      <c r="AP81" s="365"/>
      <c r="AQ81" s="365"/>
      <c r="AR81" s="365"/>
      <c r="AS81" s="365"/>
      <c r="AT81" s="365"/>
      <c r="AU81" s="365"/>
      <c r="AV81" s="365"/>
      <c r="AW81" s="365"/>
      <c r="AX81" s="365"/>
      <c r="AY81" s="365"/>
      <c r="AZ81" s="365"/>
      <c r="BA81" s="365"/>
      <c r="BB81" s="365"/>
      <c r="BC81" s="365"/>
      <c r="BD81" s="365"/>
      <c r="BE81" s="365"/>
      <c r="BF81" s="365"/>
      <c r="BG81" s="365"/>
      <c r="BH81" s="365"/>
      <c r="BI81" s="365"/>
      <c r="BJ81" s="365"/>
      <c r="BK81" s="365"/>
      <c r="BL81" s="365"/>
      <c r="BM81" s="365"/>
      <c r="BN81" s="365"/>
      <c r="BO81" s="365"/>
      <c r="BP81" s="365"/>
      <c r="BQ81" s="365"/>
      <c r="BR81" s="365"/>
      <c r="BS81" s="365"/>
      <c r="BT81" s="365"/>
      <c r="BU81" s="365"/>
      <c r="BV81" s="365"/>
      <c r="BW81" s="365"/>
      <c r="BX81" s="365"/>
      <c r="BY81" s="365"/>
      <c r="BZ81" s="365"/>
      <c r="CA81" s="365"/>
      <c r="CB81" s="365"/>
      <c r="CC81" s="365"/>
      <c r="CD81" s="365"/>
      <c r="CE81" s="365"/>
      <c r="CF81" s="365"/>
      <c r="CG81" s="365"/>
      <c r="CH81" s="365"/>
      <c r="CI81" s="365"/>
      <c r="CJ81" s="365"/>
      <c r="CK81" s="365"/>
      <c r="CL81" s="365"/>
      <c r="CM81" s="365"/>
      <c r="CN81" s="365"/>
      <c r="CO81" s="365"/>
      <c r="CP81" s="365"/>
      <c r="CQ81" s="365"/>
      <c r="CR81" s="365"/>
      <c r="CS81" s="365"/>
      <c r="CT81" s="365"/>
      <c r="CU81" s="365"/>
      <c r="CV81" s="365"/>
      <c r="CW81" s="365"/>
      <c r="CX81" s="365"/>
      <c r="CY81" s="365"/>
      <c r="CZ81" s="365"/>
      <c r="DA81" s="365"/>
      <c r="DB81" s="365"/>
      <c r="DC81" s="365"/>
      <c r="DD81" s="365"/>
      <c r="DE81" s="365"/>
      <c r="DF81" s="365"/>
      <c r="DG81" s="365"/>
      <c r="DH81" s="365"/>
      <c r="DI81" s="365"/>
      <c r="DJ81" s="365"/>
      <c r="DK81" s="365"/>
      <c r="DL81" s="365"/>
      <c r="DM81" s="365"/>
      <c r="DN81" s="365"/>
      <c r="DO81" s="365"/>
      <c r="DP81" s="365"/>
      <c r="DQ81" s="365"/>
      <c r="DR81" s="365"/>
      <c r="DS81" s="365"/>
      <c r="DT81" s="365"/>
      <c r="DU81" s="365"/>
      <c r="DV81" s="365"/>
      <c r="DW81" s="365"/>
      <c r="DX81" s="365"/>
      <c r="DY81" s="365"/>
      <c r="DZ81" s="365"/>
      <c r="EA81" s="365"/>
      <c r="EB81" s="365"/>
      <c r="EC81" s="365"/>
      <c r="ED81" s="365"/>
      <c r="EE81" s="365"/>
      <c r="EF81" s="365"/>
      <c r="EG81" s="365"/>
      <c r="EH81" s="365"/>
      <c r="EI81" s="365"/>
      <c r="EJ81" s="365"/>
      <c r="EK81" s="365"/>
      <c r="EL81" s="365"/>
      <c r="EM81" s="365"/>
      <c r="EN81" s="365"/>
      <c r="EO81" s="365"/>
      <c r="EP81" s="365"/>
      <c r="EQ81" s="365"/>
      <c r="ER81" s="365"/>
      <c r="ES81" s="365"/>
      <c r="ET81" s="365"/>
      <c r="EU81" s="365"/>
      <c r="EV81" s="365"/>
      <c r="EW81" s="365"/>
      <c r="EX81" s="365"/>
      <c r="EY81" s="365"/>
      <c r="EZ81" s="365"/>
      <c r="FA81" s="365"/>
      <c r="FB81" s="365"/>
      <c r="FC81" s="365"/>
      <c r="FD81" s="365"/>
      <c r="FE81" s="365"/>
      <c r="FF81" s="365"/>
      <c r="FG81" s="365"/>
      <c r="FH81" s="365"/>
      <c r="FI81" s="365"/>
      <c r="FJ81" s="365"/>
      <c r="FK81" s="365"/>
      <c r="FL81" s="365"/>
      <c r="FM81" s="365"/>
      <c r="FN81" s="365"/>
      <c r="FO81" s="365"/>
      <c r="FP81" s="365"/>
      <c r="FQ81" s="365"/>
      <c r="FR81" s="365"/>
      <c r="FS81" s="365"/>
      <c r="FT81" s="365"/>
      <c r="FU81" s="365"/>
      <c r="FV81" s="365"/>
      <c r="FW81" s="365"/>
      <c r="FX81" s="365"/>
      <c r="FY81" s="365"/>
      <c r="FZ81" s="365"/>
      <c r="GA81" s="365"/>
      <c r="GB81" s="365"/>
      <c r="GC81" s="365"/>
      <c r="GD81" s="365"/>
      <c r="GE81" s="365"/>
      <c r="GF81" s="365"/>
      <c r="GG81" s="365"/>
      <c r="GH81" s="365"/>
      <c r="GI81" s="365"/>
      <c r="GJ81" s="365"/>
      <c r="GK81" s="365"/>
      <c r="GL81" s="365"/>
      <c r="GM81" s="365"/>
      <c r="GN81" s="365"/>
      <c r="GO81" s="365"/>
      <c r="GP81" s="365"/>
      <c r="GQ81" s="365"/>
      <c r="GR81" s="365"/>
      <c r="GS81" s="365"/>
      <c r="GT81" s="365"/>
      <c r="GU81" s="365"/>
      <c r="GV81" s="365"/>
      <c r="GW81" s="365"/>
      <c r="GX81" s="365"/>
      <c r="GY81" s="365"/>
      <c r="GZ81" s="365"/>
      <c r="HA81" s="365"/>
      <c r="HB81" s="365"/>
      <c r="HC81" s="365"/>
      <c r="HD81" s="365"/>
      <c r="HE81" s="365"/>
      <c r="HF81" s="365"/>
      <c r="HG81" s="365"/>
      <c r="HH81" s="365"/>
      <c r="HI81" s="365"/>
      <c r="HJ81" s="365"/>
      <c r="HK81" s="365"/>
      <c r="HL81" s="365"/>
      <c r="HM81" s="365"/>
      <c r="HN81" s="365"/>
      <c r="HO81" s="365"/>
      <c r="HP81" s="365"/>
      <c r="HQ81" s="365"/>
      <c r="HR81" s="365"/>
      <c r="HS81" s="365"/>
      <c r="HT81" s="365"/>
      <c r="HU81" s="365"/>
      <c r="HV81" s="365"/>
      <c r="HW81" s="365"/>
      <c r="HX81" s="365"/>
      <c r="HY81" s="365"/>
      <c r="HZ81" s="365"/>
      <c r="IA81" s="365"/>
      <c r="IB81" s="365"/>
      <c r="IC81" s="365"/>
      <c r="ID81" s="365"/>
      <c r="IE81" s="365"/>
      <c r="IF81" s="365"/>
      <c r="IG81" s="365"/>
      <c r="IH81" s="365"/>
      <c r="II81" s="365"/>
      <c r="IJ81" s="365"/>
      <c r="IK81" s="365"/>
      <c r="IL81" s="365"/>
      <c r="IM81" s="365"/>
      <c r="IN81" s="365"/>
      <c r="IO81" s="365"/>
      <c r="IP81" s="365"/>
      <c r="IQ81" s="365"/>
    </row>
    <row r="82" spans="1:251" ht="9.9499999999999993" customHeight="1">
      <c r="B82" s="367"/>
      <c r="C82" s="368"/>
      <c r="D82" s="367"/>
      <c r="E82" s="367"/>
      <c r="F82" s="367"/>
      <c r="G82" s="367"/>
      <c r="H82" s="367"/>
      <c r="I82" s="368"/>
      <c r="J82" s="368"/>
      <c r="K82" s="368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7"/>
      <c r="X82" s="367"/>
      <c r="Y82" s="367"/>
      <c r="Z82" s="367"/>
      <c r="AA82" s="367"/>
      <c r="AB82" s="367"/>
      <c r="AC82" s="367"/>
      <c r="AD82" s="367"/>
      <c r="AE82" s="367"/>
      <c r="AF82" s="367"/>
      <c r="AG82" s="367"/>
      <c r="AH82" s="367"/>
      <c r="AI82" s="367"/>
      <c r="AJ82" s="367"/>
      <c r="AK82" s="367"/>
      <c r="AL82" s="367"/>
      <c r="AM82" s="367"/>
      <c r="AN82" s="367"/>
      <c r="AO82" s="367"/>
      <c r="AP82" s="367"/>
      <c r="AQ82" s="367"/>
      <c r="AR82" s="367"/>
      <c r="AS82" s="367"/>
      <c r="AT82" s="367"/>
      <c r="AU82" s="367"/>
      <c r="AV82" s="367"/>
      <c r="AW82" s="367"/>
      <c r="AX82" s="367"/>
      <c r="AY82" s="367"/>
      <c r="AZ82" s="367"/>
      <c r="BA82" s="367"/>
      <c r="BB82" s="367"/>
      <c r="BC82" s="367"/>
      <c r="BD82" s="367"/>
      <c r="BE82" s="367"/>
      <c r="BF82" s="367"/>
      <c r="BG82" s="367"/>
      <c r="BH82" s="367"/>
      <c r="BI82" s="367"/>
      <c r="BJ82" s="367"/>
      <c r="BK82" s="367"/>
      <c r="BL82" s="367"/>
      <c r="BM82" s="367"/>
      <c r="BN82" s="367"/>
      <c r="BO82" s="367"/>
      <c r="BP82" s="367"/>
      <c r="BQ82" s="367"/>
      <c r="BR82" s="367"/>
      <c r="BS82" s="367"/>
      <c r="BT82" s="367"/>
      <c r="BU82" s="367"/>
      <c r="BV82" s="367"/>
      <c r="BW82" s="367"/>
      <c r="BX82" s="367"/>
      <c r="BY82" s="367"/>
      <c r="BZ82" s="367"/>
      <c r="CA82" s="367"/>
      <c r="CB82" s="367"/>
      <c r="CC82" s="367"/>
      <c r="CD82" s="367"/>
      <c r="CE82" s="367"/>
      <c r="CF82" s="367"/>
      <c r="CG82" s="367"/>
      <c r="CH82" s="367"/>
      <c r="CI82" s="367"/>
      <c r="CJ82" s="367"/>
      <c r="CK82" s="367"/>
      <c r="CL82" s="367"/>
      <c r="CM82" s="367"/>
      <c r="CN82" s="367"/>
      <c r="CO82" s="367"/>
      <c r="CP82" s="367"/>
      <c r="CQ82" s="367"/>
      <c r="CR82" s="367"/>
      <c r="CS82" s="367"/>
      <c r="CT82" s="367"/>
      <c r="CU82" s="367"/>
      <c r="CV82" s="367"/>
      <c r="CW82" s="367"/>
      <c r="CX82" s="367"/>
      <c r="CY82" s="367"/>
      <c r="CZ82" s="367"/>
      <c r="DA82" s="367"/>
      <c r="DB82" s="367"/>
      <c r="DC82" s="367"/>
      <c r="DD82" s="367"/>
      <c r="DE82" s="367"/>
      <c r="DF82" s="367"/>
      <c r="DG82" s="367"/>
      <c r="DH82" s="367"/>
      <c r="DI82" s="367"/>
      <c r="DJ82" s="367"/>
      <c r="DK82" s="367"/>
      <c r="DL82" s="367"/>
      <c r="DM82" s="367"/>
      <c r="DN82" s="367"/>
      <c r="DO82" s="367"/>
      <c r="DP82" s="367"/>
      <c r="DQ82" s="367"/>
      <c r="DR82" s="367"/>
      <c r="DS82" s="367"/>
      <c r="DT82" s="367"/>
      <c r="DU82" s="367"/>
      <c r="DV82" s="367"/>
      <c r="DW82" s="367"/>
      <c r="DX82" s="367"/>
      <c r="DY82" s="367"/>
      <c r="DZ82" s="367"/>
      <c r="EA82" s="367"/>
      <c r="EB82" s="367"/>
      <c r="EC82" s="367"/>
      <c r="ED82" s="367"/>
      <c r="EE82" s="367"/>
      <c r="EF82" s="367"/>
      <c r="EG82" s="367"/>
      <c r="EH82" s="367"/>
      <c r="EI82" s="367"/>
      <c r="EJ82" s="367"/>
      <c r="EK82" s="367"/>
      <c r="EL82" s="367"/>
      <c r="EM82" s="367"/>
      <c r="EN82" s="367"/>
      <c r="EO82" s="367"/>
      <c r="EP82" s="367"/>
      <c r="EQ82" s="367"/>
      <c r="ER82" s="367"/>
      <c r="ES82" s="367"/>
      <c r="ET82" s="367"/>
      <c r="EU82" s="367"/>
      <c r="EV82" s="367"/>
      <c r="EW82" s="367"/>
      <c r="EX82" s="367"/>
      <c r="EY82" s="367"/>
      <c r="EZ82" s="367"/>
      <c r="FA82" s="367"/>
      <c r="FB82" s="367"/>
      <c r="FC82" s="367"/>
      <c r="FD82" s="367"/>
      <c r="FE82" s="367"/>
      <c r="FF82" s="367"/>
      <c r="FG82" s="367"/>
      <c r="FH82" s="367"/>
      <c r="FI82" s="367"/>
      <c r="FJ82" s="367"/>
      <c r="FK82" s="367"/>
      <c r="FL82" s="367"/>
      <c r="FM82" s="367"/>
      <c r="FN82" s="367"/>
      <c r="FO82" s="367"/>
      <c r="FP82" s="367"/>
      <c r="FQ82" s="367"/>
      <c r="FR82" s="367"/>
      <c r="FS82" s="367"/>
      <c r="FT82" s="367"/>
      <c r="FU82" s="367"/>
      <c r="FV82" s="367"/>
      <c r="FW82" s="367"/>
      <c r="FX82" s="367"/>
      <c r="FY82" s="367"/>
      <c r="FZ82" s="367"/>
      <c r="GA82" s="367"/>
      <c r="GB82" s="367"/>
      <c r="GC82" s="367"/>
      <c r="GD82" s="367"/>
      <c r="GE82" s="367"/>
      <c r="GF82" s="367"/>
      <c r="GG82" s="367"/>
      <c r="GH82" s="367"/>
      <c r="GI82" s="367"/>
      <c r="GJ82" s="367"/>
      <c r="GK82" s="367"/>
      <c r="GL82" s="367"/>
      <c r="GM82" s="367"/>
      <c r="GN82" s="367"/>
      <c r="GO82" s="367"/>
      <c r="GP82" s="367"/>
      <c r="GQ82" s="367"/>
      <c r="GR82" s="367"/>
      <c r="GS82" s="367"/>
      <c r="GT82" s="367"/>
      <c r="GU82" s="367"/>
      <c r="GV82" s="367"/>
      <c r="GW82" s="367"/>
      <c r="GX82" s="367"/>
      <c r="GY82" s="367"/>
      <c r="GZ82" s="367"/>
      <c r="HA82" s="367"/>
      <c r="HB82" s="367"/>
      <c r="HC82" s="367"/>
      <c r="HD82" s="367"/>
      <c r="HE82" s="367"/>
      <c r="HF82" s="367"/>
      <c r="HG82" s="367"/>
      <c r="HH82" s="367"/>
      <c r="HI82" s="367"/>
      <c r="HJ82" s="367"/>
      <c r="HK82" s="367"/>
      <c r="HL82" s="367"/>
      <c r="HM82" s="367"/>
      <c r="HN82" s="367"/>
      <c r="HO82" s="367"/>
      <c r="HP82" s="367"/>
      <c r="HQ82" s="367"/>
      <c r="HR82" s="367"/>
      <c r="HS82" s="367"/>
      <c r="HT82" s="367"/>
      <c r="HU82" s="367"/>
      <c r="HV82" s="367"/>
      <c r="HW82" s="367"/>
      <c r="HX82" s="367"/>
      <c r="HY82" s="367"/>
      <c r="HZ82" s="367"/>
      <c r="IA82" s="367"/>
      <c r="IB82" s="367"/>
      <c r="IC82" s="367"/>
      <c r="ID82" s="367"/>
      <c r="IE82" s="367"/>
      <c r="IF82" s="367"/>
      <c r="IG82" s="367"/>
      <c r="IH82" s="367"/>
      <c r="II82" s="367"/>
      <c r="IJ82" s="367"/>
      <c r="IK82" s="367"/>
      <c r="IL82" s="367"/>
      <c r="IM82" s="367"/>
      <c r="IN82" s="367"/>
      <c r="IO82" s="367"/>
      <c r="IP82" s="367"/>
      <c r="IQ82" s="367"/>
    </row>
    <row r="83" spans="1:251" ht="9.9499999999999993" customHeight="1">
      <c r="B83" s="367"/>
      <c r="C83" s="368"/>
      <c r="D83" s="367"/>
      <c r="E83" s="367"/>
      <c r="F83" s="367"/>
      <c r="G83" s="367"/>
      <c r="H83" s="367"/>
      <c r="I83" s="368"/>
      <c r="J83" s="368"/>
      <c r="K83" s="368"/>
      <c r="L83" s="367"/>
      <c r="M83" s="367"/>
      <c r="N83" s="367"/>
      <c r="O83" s="367"/>
      <c r="P83" s="367"/>
      <c r="Q83" s="367"/>
      <c r="R83" s="367"/>
      <c r="S83" s="367"/>
      <c r="T83" s="367"/>
      <c r="U83" s="367"/>
      <c r="V83" s="367"/>
      <c r="W83" s="367"/>
      <c r="X83" s="367"/>
      <c r="Y83" s="367"/>
      <c r="Z83" s="367"/>
      <c r="AA83" s="367"/>
      <c r="AB83" s="367"/>
      <c r="AC83" s="367"/>
      <c r="AD83" s="367"/>
      <c r="AE83" s="367"/>
      <c r="AF83" s="367"/>
      <c r="AG83" s="367"/>
      <c r="AH83" s="367"/>
      <c r="AI83" s="367"/>
      <c r="AJ83" s="367"/>
      <c r="AK83" s="367"/>
      <c r="AL83" s="367"/>
      <c r="AM83" s="367"/>
      <c r="AN83" s="367"/>
      <c r="AO83" s="367"/>
      <c r="AP83" s="367"/>
      <c r="AQ83" s="367"/>
      <c r="AR83" s="367"/>
      <c r="AS83" s="367"/>
      <c r="AT83" s="367"/>
      <c r="AU83" s="367"/>
      <c r="AV83" s="367"/>
      <c r="AW83" s="367"/>
      <c r="AX83" s="367"/>
      <c r="AY83" s="367"/>
      <c r="AZ83" s="367"/>
      <c r="BA83" s="367"/>
      <c r="BB83" s="367"/>
      <c r="BC83" s="367"/>
      <c r="BD83" s="367"/>
      <c r="BE83" s="367"/>
      <c r="BF83" s="367"/>
      <c r="BG83" s="367"/>
      <c r="BH83" s="367"/>
      <c r="BI83" s="367"/>
      <c r="BJ83" s="367"/>
      <c r="BK83" s="367"/>
      <c r="BL83" s="367"/>
      <c r="BM83" s="367"/>
      <c r="BN83" s="367"/>
      <c r="BO83" s="367"/>
      <c r="BP83" s="367"/>
      <c r="BQ83" s="367"/>
      <c r="BR83" s="367"/>
      <c r="BS83" s="367"/>
      <c r="BT83" s="367"/>
      <c r="BU83" s="367"/>
      <c r="BV83" s="367"/>
      <c r="BW83" s="367"/>
      <c r="BX83" s="367"/>
      <c r="BY83" s="367"/>
      <c r="BZ83" s="367"/>
      <c r="CA83" s="367"/>
      <c r="CB83" s="367"/>
      <c r="CC83" s="367"/>
      <c r="CD83" s="367"/>
      <c r="CE83" s="367"/>
      <c r="CF83" s="367"/>
      <c r="CG83" s="367"/>
      <c r="CH83" s="367"/>
      <c r="CI83" s="367"/>
      <c r="CJ83" s="367"/>
      <c r="CK83" s="367"/>
      <c r="CL83" s="367"/>
      <c r="CM83" s="367"/>
      <c r="CN83" s="367"/>
      <c r="CO83" s="367"/>
      <c r="CP83" s="367"/>
      <c r="CQ83" s="367"/>
      <c r="CR83" s="367"/>
      <c r="CS83" s="367"/>
      <c r="CT83" s="367"/>
      <c r="CU83" s="367"/>
      <c r="CV83" s="367"/>
      <c r="CW83" s="367"/>
      <c r="CX83" s="367"/>
      <c r="CY83" s="367"/>
      <c r="CZ83" s="367"/>
      <c r="DA83" s="367"/>
      <c r="DB83" s="367"/>
      <c r="DC83" s="367"/>
      <c r="DD83" s="367"/>
      <c r="DE83" s="367"/>
      <c r="DF83" s="367"/>
      <c r="DG83" s="367"/>
      <c r="DH83" s="367"/>
      <c r="DI83" s="367"/>
      <c r="DJ83" s="367"/>
      <c r="DK83" s="367"/>
      <c r="DL83" s="367"/>
      <c r="DM83" s="367"/>
      <c r="DN83" s="367"/>
      <c r="DO83" s="367"/>
      <c r="DP83" s="367"/>
      <c r="DQ83" s="367"/>
      <c r="DR83" s="367"/>
      <c r="DS83" s="367"/>
      <c r="DT83" s="367"/>
      <c r="DU83" s="367"/>
      <c r="DV83" s="367"/>
      <c r="DW83" s="367"/>
      <c r="DX83" s="367"/>
      <c r="DY83" s="367"/>
      <c r="DZ83" s="367"/>
      <c r="EA83" s="367"/>
      <c r="EB83" s="367"/>
      <c r="EC83" s="367"/>
      <c r="ED83" s="367"/>
      <c r="EE83" s="367"/>
      <c r="EF83" s="367"/>
      <c r="EG83" s="367"/>
      <c r="EH83" s="367"/>
      <c r="EI83" s="367"/>
      <c r="EJ83" s="367"/>
      <c r="EK83" s="367"/>
      <c r="EL83" s="367"/>
      <c r="EM83" s="367"/>
      <c r="EN83" s="367"/>
      <c r="EO83" s="367"/>
      <c r="EP83" s="367"/>
      <c r="EQ83" s="367"/>
      <c r="ER83" s="367"/>
      <c r="ES83" s="367"/>
      <c r="ET83" s="367"/>
      <c r="EU83" s="367"/>
      <c r="EV83" s="367"/>
      <c r="EW83" s="367"/>
      <c r="EX83" s="367"/>
      <c r="EY83" s="367"/>
      <c r="EZ83" s="367"/>
      <c r="FA83" s="367"/>
      <c r="FB83" s="367"/>
      <c r="FC83" s="367"/>
      <c r="FD83" s="367"/>
      <c r="FE83" s="367"/>
      <c r="FF83" s="367"/>
      <c r="FG83" s="367"/>
      <c r="FH83" s="367"/>
      <c r="FI83" s="367"/>
      <c r="FJ83" s="367"/>
      <c r="FK83" s="367"/>
      <c r="FL83" s="367"/>
      <c r="FM83" s="367"/>
      <c r="FN83" s="367"/>
      <c r="FO83" s="367"/>
      <c r="FP83" s="367"/>
      <c r="FQ83" s="367"/>
      <c r="FR83" s="367"/>
      <c r="FS83" s="367"/>
      <c r="FT83" s="367"/>
      <c r="FU83" s="367"/>
      <c r="FV83" s="367"/>
      <c r="FW83" s="367"/>
      <c r="FX83" s="367"/>
      <c r="FY83" s="367"/>
      <c r="FZ83" s="367"/>
      <c r="GA83" s="367"/>
      <c r="GB83" s="367"/>
      <c r="GC83" s="367"/>
      <c r="GD83" s="367"/>
      <c r="GE83" s="367"/>
      <c r="GF83" s="367"/>
      <c r="GG83" s="367"/>
      <c r="GH83" s="367"/>
      <c r="GI83" s="367"/>
      <c r="GJ83" s="367"/>
      <c r="GK83" s="367"/>
      <c r="GL83" s="367"/>
      <c r="GM83" s="367"/>
      <c r="GN83" s="367"/>
      <c r="GO83" s="367"/>
      <c r="GP83" s="367"/>
      <c r="GQ83" s="367"/>
      <c r="GR83" s="367"/>
      <c r="GS83" s="367"/>
      <c r="GT83" s="367"/>
      <c r="GU83" s="367"/>
      <c r="GV83" s="367"/>
      <c r="GW83" s="367"/>
      <c r="GX83" s="367"/>
      <c r="GY83" s="367"/>
      <c r="GZ83" s="367"/>
      <c r="HA83" s="367"/>
      <c r="HB83" s="367"/>
      <c r="HC83" s="367"/>
      <c r="HD83" s="367"/>
      <c r="HE83" s="367"/>
      <c r="HF83" s="367"/>
      <c r="HG83" s="367"/>
      <c r="HH83" s="367"/>
      <c r="HI83" s="367"/>
      <c r="HJ83" s="367"/>
      <c r="HK83" s="367"/>
      <c r="HL83" s="367"/>
      <c r="HM83" s="367"/>
      <c r="HN83" s="367"/>
      <c r="HO83" s="367"/>
      <c r="HP83" s="367"/>
      <c r="HQ83" s="367"/>
      <c r="HR83" s="367"/>
      <c r="HS83" s="367"/>
      <c r="HT83" s="367"/>
      <c r="HU83" s="367"/>
      <c r="HV83" s="367"/>
      <c r="HW83" s="367"/>
      <c r="HX83" s="367"/>
      <c r="HY83" s="367"/>
      <c r="HZ83" s="367"/>
      <c r="IA83" s="367"/>
      <c r="IB83" s="367"/>
      <c r="IC83" s="367"/>
      <c r="ID83" s="367"/>
      <c r="IE83" s="367"/>
      <c r="IF83" s="367"/>
      <c r="IG83" s="367"/>
      <c r="IH83" s="367"/>
      <c r="II83" s="367"/>
      <c r="IJ83" s="367"/>
      <c r="IK83" s="367"/>
      <c r="IL83" s="367"/>
      <c r="IM83" s="367"/>
      <c r="IN83" s="367"/>
      <c r="IO83" s="367"/>
      <c r="IP83" s="367"/>
      <c r="IQ83" s="367"/>
    </row>
    <row r="84" spans="1:251" ht="9.9499999999999993" customHeight="1">
      <c r="B84" s="367"/>
      <c r="C84" s="368"/>
      <c r="D84" s="367"/>
      <c r="E84" s="367"/>
      <c r="F84" s="367"/>
      <c r="G84" s="367"/>
      <c r="H84" s="367"/>
      <c r="I84" s="368"/>
      <c r="J84" s="368"/>
      <c r="K84" s="368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7"/>
      <c r="X84" s="367"/>
      <c r="Y84" s="367"/>
      <c r="Z84" s="367"/>
      <c r="AA84" s="367"/>
      <c r="AB84" s="367"/>
      <c r="AC84" s="367"/>
      <c r="AD84" s="367"/>
      <c r="AE84" s="367"/>
      <c r="AF84" s="367"/>
      <c r="AG84" s="367"/>
      <c r="AH84" s="367"/>
      <c r="AI84" s="367"/>
      <c r="AJ84" s="367"/>
      <c r="AK84" s="367"/>
      <c r="AL84" s="367"/>
      <c r="AM84" s="367"/>
      <c r="AN84" s="367"/>
      <c r="AO84" s="367"/>
      <c r="AP84" s="367"/>
      <c r="AQ84" s="367"/>
      <c r="AR84" s="367"/>
      <c r="AS84" s="367"/>
      <c r="AT84" s="367"/>
      <c r="AU84" s="367"/>
      <c r="AV84" s="367"/>
      <c r="AW84" s="367"/>
      <c r="AX84" s="367"/>
      <c r="AY84" s="367"/>
      <c r="AZ84" s="367"/>
      <c r="BA84" s="367"/>
      <c r="BB84" s="367"/>
      <c r="BC84" s="367"/>
      <c r="BD84" s="367"/>
      <c r="BE84" s="367"/>
      <c r="BF84" s="367"/>
      <c r="BG84" s="367"/>
      <c r="BH84" s="367"/>
      <c r="BI84" s="367"/>
      <c r="BJ84" s="367"/>
      <c r="BK84" s="367"/>
      <c r="BL84" s="367"/>
      <c r="BM84" s="367"/>
      <c r="BN84" s="367"/>
      <c r="BO84" s="367"/>
      <c r="BP84" s="367"/>
      <c r="BQ84" s="367"/>
      <c r="BR84" s="367"/>
      <c r="BS84" s="367"/>
      <c r="BT84" s="367"/>
      <c r="BU84" s="367"/>
      <c r="BV84" s="367"/>
      <c r="BW84" s="367"/>
      <c r="BX84" s="367"/>
      <c r="BY84" s="367"/>
      <c r="BZ84" s="367"/>
      <c r="CA84" s="367"/>
      <c r="CB84" s="367"/>
      <c r="CC84" s="367"/>
      <c r="CD84" s="367"/>
      <c r="CE84" s="367"/>
      <c r="CF84" s="367"/>
      <c r="CG84" s="367"/>
      <c r="CH84" s="367"/>
      <c r="CI84" s="367"/>
      <c r="CJ84" s="367"/>
      <c r="CK84" s="367"/>
      <c r="CL84" s="367"/>
      <c r="CM84" s="367"/>
      <c r="CN84" s="367"/>
      <c r="CO84" s="367"/>
      <c r="CP84" s="367"/>
      <c r="CQ84" s="367"/>
      <c r="CR84" s="367"/>
      <c r="CS84" s="367"/>
      <c r="CT84" s="367"/>
      <c r="CU84" s="367"/>
      <c r="CV84" s="367"/>
      <c r="CW84" s="367"/>
      <c r="CX84" s="367"/>
      <c r="CY84" s="367"/>
      <c r="CZ84" s="367"/>
      <c r="DA84" s="367"/>
      <c r="DB84" s="367"/>
      <c r="DC84" s="367"/>
      <c r="DD84" s="367"/>
      <c r="DE84" s="367"/>
      <c r="DF84" s="367"/>
      <c r="DG84" s="367"/>
      <c r="DH84" s="367"/>
      <c r="DI84" s="367"/>
      <c r="DJ84" s="367"/>
      <c r="DK84" s="367"/>
      <c r="DL84" s="367"/>
      <c r="DM84" s="367"/>
      <c r="DN84" s="367"/>
      <c r="DO84" s="367"/>
      <c r="DP84" s="367"/>
      <c r="DQ84" s="367"/>
      <c r="DR84" s="367"/>
      <c r="DS84" s="367"/>
      <c r="DT84" s="367"/>
      <c r="DU84" s="367"/>
      <c r="DV84" s="367"/>
      <c r="DW84" s="367"/>
      <c r="DX84" s="367"/>
      <c r="DY84" s="367"/>
      <c r="DZ84" s="367"/>
      <c r="EA84" s="367"/>
      <c r="EB84" s="367"/>
      <c r="EC84" s="367"/>
      <c r="ED84" s="367"/>
      <c r="EE84" s="367"/>
      <c r="EF84" s="367"/>
      <c r="EG84" s="367"/>
      <c r="EH84" s="367"/>
      <c r="EI84" s="367"/>
      <c r="EJ84" s="367"/>
      <c r="EK84" s="367"/>
      <c r="EL84" s="367"/>
      <c r="EM84" s="367"/>
      <c r="EN84" s="367"/>
      <c r="EO84" s="367"/>
      <c r="EP84" s="367"/>
      <c r="EQ84" s="367"/>
      <c r="ER84" s="367"/>
      <c r="ES84" s="367"/>
      <c r="ET84" s="367"/>
      <c r="EU84" s="367"/>
      <c r="EV84" s="367"/>
      <c r="EW84" s="367"/>
      <c r="EX84" s="367"/>
      <c r="EY84" s="367"/>
      <c r="EZ84" s="367"/>
      <c r="FA84" s="367"/>
      <c r="FB84" s="367"/>
      <c r="FC84" s="367"/>
      <c r="FD84" s="367"/>
      <c r="FE84" s="367"/>
      <c r="FF84" s="367"/>
      <c r="FG84" s="367"/>
      <c r="FH84" s="367"/>
      <c r="FI84" s="367"/>
      <c r="FJ84" s="367"/>
      <c r="FK84" s="367"/>
      <c r="FL84" s="367"/>
      <c r="FM84" s="367"/>
      <c r="FN84" s="367"/>
      <c r="FO84" s="367"/>
      <c r="FP84" s="367"/>
      <c r="FQ84" s="367"/>
      <c r="FR84" s="367"/>
      <c r="FS84" s="367"/>
      <c r="FT84" s="367"/>
      <c r="FU84" s="367"/>
      <c r="FV84" s="367"/>
      <c r="FW84" s="367"/>
      <c r="FX84" s="367"/>
      <c r="FY84" s="367"/>
      <c r="FZ84" s="367"/>
      <c r="GA84" s="367"/>
      <c r="GB84" s="367"/>
      <c r="GC84" s="367"/>
      <c r="GD84" s="367"/>
      <c r="GE84" s="367"/>
      <c r="GF84" s="367"/>
      <c r="GG84" s="367"/>
      <c r="GH84" s="367"/>
      <c r="GI84" s="367"/>
      <c r="GJ84" s="367"/>
      <c r="GK84" s="367"/>
      <c r="GL84" s="367"/>
      <c r="GM84" s="367"/>
      <c r="GN84" s="367"/>
      <c r="GO84" s="367"/>
      <c r="GP84" s="367"/>
      <c r="GQ84" s="367"/>
      <c r="GR84" s="367"/>
      <c r="GS84" s="367"/>
      <c r="GT84" s="367"/>
      <c r="GU84" s="367"/>
      <c r="GV84" s="367"/>
      <c r="GW84" s="367"/>
      <c r="GX84" s="367"/>
      <c r="GY84" s="367"/>
      <c r="GZ84" s="367"/>
      <c r="HA84" s="367"/>
      <c r="HB84" s="367"/>
      <c r="HC84" s="367"/>
      <c r="HD84" s="367"/>
      <c r="HE84" s="367"/>
      <c r="HF84" s="367"/>
      <c r="HG84" s="367"/>
      <c r="HH84" s="367"/>
      <c r="HI84" s="367"/>
      <c r="HJ84" s="367"/>
      <c r="HK84" s="367"/>
      <c r="HL84" s="367"/>
      <c r="HM84" s="367"/>
      <c r="HN84" s="367"/>
      <c r="HO84" s="367"/>
      <c r="HP84" s="367"/>
      <c r="HQ84" s="367"/>
      <c r="HR84" s="367"/>
      <c r="HS84" s="367"/>
      <c r="HT84" s="367"/>
      <c r="HU84" s="367"/>
      <c r="HV84" s="367"/>
      <c r="HW84" s="367"/>
      <c r="HX84" s="367"/>
      <c r="HY84" s="367"/>
      <c r="HZ84" s="367"/>
      <c r="IA84" s="367"/>
      <c r="IB84" s="367"/>
      <c r="IC84" s="367"/>
      <c r="ID84" s="367"/>
      <c r="IE84" s="367"/>
      <c r="IF84" s="367"/>
      <c r="IG84" s="367"/>
      <c r="IH84" s="367"/>
      <c r="II84" s="367"/>
      <c r="IJ84" s="367"/>
      <c r="IK84" s="367"/>
      <c r="IL84" s="367"/>
      <c r="IM84" s="367"/>
      <c r="IN84" s="367"/>
      <c r="IO84" s="367"/>
      <c r="IP84" s="367"/>
      <c r="IQ84" s="367"/>
    </row>
    <row r="85" spans="1:251" ht="9.9499999999999993" customHeight="1">
      <c r="B85" s="367"/>
      <c r="C85" s="368"/>
      <c r="D85" s="367"/>
      <c r="E85" s="367"/>
      <c r="F85" s="367"/>
      <c r="G85" s="367"/>
      <c r="H85" s="367"/>
      <c r="I85" s="368"/>
      <c r="J85" s="368"/>
      <c r="K85" s="368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367"/>
      <c r="Z85" s="367"/>
      <c r="AA85" s="367"/>
      <c r="AB85" s="367"/>
      <c r="AC85" s="367"/>
      <c r="AD85" s="367"/>
      <c r="AE85" s="367"/>
      <c r="AF85" s="367"/>
      <c r="AG85" s="367"/>
      <c r="AH85" s="367"/>
      <c r="AI85" s="367"/>
      <c r="AJ85" s="367"/>
      <c r="AK85" s="367"/>
      <c r="AL85" s="367"/>
      <c r="AM85" s="367"/>
      <c r="AN85" s="367"/>
      <c r="AO85" s="367"/>
      <c r="AP85" s="367"/>
      <c r="AQ85" s="367"/>
      <c r="AR85" s="367"/>
      <c r="AS85" s="367"/>
      <c r="AT85" s="367"/>
      <c r="AU85" s="367"/>
      <c r="AV85" s="367"/>
      <c r="AW85" s="367"/>
      <c r="AX85" s="367"/>
      <c r="AY85" s="367"/>
      <c r="AZ85" s="367"/>
      <c r="BA85" s="367"/>
      <c r="BB85" s="367"/>
      <c r="BC85" s="367"/>
      <c r="BD85" s="367"/>
      <c r="BE85" s="367"/>
      <c r="BF85" s="367"/>
      <c r="BG85" s="367"/>
      <c r="BH85" s="367"/>
      <c r="BI85" s="367"/>
      <c r="BJ85" s="367"/>
      <c r="BK85" s="367"/>
      <c r="BL85" s="367"/>
      <c r="BM85" s="367"/>
      <c r="BN85" s="367"/>
      <c r="BO85" s="367"/>
      <c r="BP85" s="367"/>
      <c r="BQ85" s="367"/>
      <c r="BR85" s="367"/>
      <c r="BS85" s="367"/>
      <c r="BT85" s="367"/>
      <c r="BU85" s="367"/>
      <c r="BV85" s="367"/>
      <c r="BW85" s="367"/>
      <c r="BX85" s="367"/>
      <c r="BY85" s="367"/>
      <c r="BZ85" s="367"/>
      <c r="CA85" s="367"/>
      <c r="CB85" s="367"/>
      <c r="CC85" s="367"/>
      <c r="CD85" s="367"/>
      <c r="CE85" s="367"/>
      <c r="CF85" s="367"/>
      <c r="CG85" s="367"/>
      <c r="CH85" s="367"/>
      <c r="CI85" s="367"/>
      <c r="CJ85" s="367"/>
      <c r="CK85" s="367"/>
      <c r="CL85" s="367"/>
      <c r="CM85" s="367"/>
      <c r="CN85" s="367"/>
      <c r="CO85" s="367"/>
      <c r="CP85" s="367"/>
      <c r="CQ85" s="367"/>
      <c r="CR85" s="367"/>
      <c r="CS85" s="367"/>
      <c r="CT85" s="367"/>
      <c r="CU85" s="367"/>
      <c r="CV85" s="367"/>
      <c r="CW85" s="367"/>
      <c r="CX85" s="367"/>
      <c r="CY85" s="367"/>
      <c r="CZ85" s="367"/>
      <c r="DA85" s="367"/>
      <c r="DB85" s="367"/>
      <c r="DC85" s="367"/>
      <c r="DD85" s="367"/>
      <c r="DE85" s="367"/>
      <c r="DF85" s="367"/>
      <c r="DG85" s="367"/>
      <c r="DH85" s="367"/>
      <c r="DI85" s="367"/>
      <c r="DJ85" s="367"/>
      <c r="DK85" s="367"/>
      <c r="DL85" s="367"/>
      <c r="DM85" s="367"/>
      <c r="DN85" s="367"/>
      <c r="DO85" s="367"/>
      <c r="DP85" s="367"/>
      <c r="DQ85" s="367"/>
      <c r="DR85" s="367"/>
      <c r="DS85" s="367"/>
      <c r="DT85" s="367"/>
      <c r="DU85" s="367"/>
      <c r="DV85" s="367"/>
      <c r="DW85" s="367"/>
      <c r="DX85" s="367"/>
      <c r="DY85" s="367"/>
      <c r="DZ85" s="367"/>
      <c r="EA85" s="367"/>
      <c r="EB85" s="367"/>
      <c r="EC85" s="367"/>
      <c r="ED85" s="367"/>
      <c r="EE85" s="367"/>
      <c r="EF85" s="367"/>
      <c r="EG85" s="367"/>
      <c r="EH85" s="367"/>
      <c r="EI85" s="367"/>
      <c r="EJ85" s="367"/>
      <c r="EK85" s="367"/>
      <c r="EL85" s="367"/>
      <c r="EM85" s="367"/>
      <c r="EN85" s="367"/>
      <c r="EO85" s="367"/>
      <c r="EP85" s="367"/>
      <c r="EQ85" s="367"/>
      <c r="ER85" s="367"/>
      <c r="ES85" s="367"/>
      <c r="ET85" s="367"/>
      <c r="EU85" s="367"/>
      <c r="EV85" s="367"/>
      <c r="EW85" s="367"/>
      <c r="EX85" s="367"/>
      <c r="EY85" s="367"/>
      <c r="EZ85" s="367"/>
      <c r="FA85" s="367"/>
      <c r="FB85" s="367"/>
      <c r="FC85" s="367"/>
      <c r="FD85" s="367"/>
      <c r="FE85" s="367"/>
      <c r="FF85" s="367"/>
      <c r="FG85" s="367"/>
      <c r="FH85" s="367"/>
      <c r="FI85" s="367"/>
      <c r="FJ85" s="367"/>
      <c r="FK85" s="367"/>
      <c r="FL85" s="367"/>
      <c r="FM85" s="367"/>
      <c r="FN85" s="367"/>
      <c r="FO85" s="367"/>
      <c r="FP85" s="367"/>
      <c r="FQ85" s="367"/>
      <c r="FR85" s="367"/>
      <c r="FS85" s="367"/>
      <c r="FT85" s="367"/>
      <c r="FU85" s="367"/>
      <c r="FV85" s="367"/>
      <c r="FW85" s="367"/>
      <c r="FX85" s="367"/>
      <c r="FY85" s="367"/>
      <c r="FZ85" s="367"/>
      <c r="GA85" s="367"/>
      <c r="GB85" s="367"/>
      <c r="GC85" s="367"/>
      <c r="GD85" s="367"/>
      <c r="GE85" s="367"/>
      <c r="GF85" s="367"/>
      <c r="GG85" s="367"/>
      <c r="GH85" s="367"/>
      <c r="GI85" s="367"/>
      <c r="GJ85" s="367"/>
      <c r="GK85" s="367"/>
      <c r="GL85" s="367"/>
      <c r="GM85" s="367"/>
      <c r="GN85" s="367"/>
      <c r="GO85" s="367"/>
      <c r="GP85" s="367"/>
      <c r="GQ85" s="367"/>
      <c r="GR85" s="367"/>
      <c r="GS85" s="367"/>
      <c r="GT85" s="367"/>
      <c r="GU85" s="367"/>
      <c r="GV85" s="367"/>
      <c r="GW85" s="367"/>
      <c r="GX85" s="367"/>
      <c r="GY85" s="367"/>
      <c r="GZ85" s="367"/>
      <c r="HA85" s="367"/>
      <c r="HB85" s="367"/>
      <c r="HC85" s="367"/>
      <c r="HD85" s="367"/>
      <c r="HE85" s="367"/>
      <c r="HF85" s="367"/>
      <c r="HG85" s="367"/>
      <c r="HH85" s="367"/>
      <c r="HI85" s="367"/>
      <c r="HJ85" s="367"/>
      <c r="HK85" s="367"/>
      <c r="HL85" s="367"/>
      <c r="HM85" s="367"/>
      <c r="HN85" s="367"/>
      <c r="HO85" s="367"/>
      <c r="HP85" s="367"/>
      <c r="HQ85" s="367"/>
      <c r="HR85" s="367"/>
      <c r="HS85" s="367"/>
      <c r="HT85" s="367"/>
      <c r="HU85" s="367"/>
      <c r="HV85" s="367"/>
      <c r="HW85" s="367"/>
      <c r="HX85" s="367"/>
      <c r="HY85" s="367"/>
      <c r="HZ85" s="367"/>
      <c r="IA85" s="367"/>
      <c r="IB85" s="367"/>
      <c r="IC85" s="367"/>
      <c r="ID85" s="367"/>
      <c r="IE85" s="367"/>
      <c r="IF85" s="367"/>
      <c r="IG85" s="367"/>
      <c r="IH85" s="367"/>
      <c r="II85" s="367"/>
      <c r="IJ85" s="367"/>
      <c r="IK85" s="367"/>
      <c r="IL85" s="367"/>
      <c r="IM85" s="367"/>
      <c r="IN85" s="367"/>
      <c r="IO85" s="367"/>
      <c r="IP85" s="367"/>
      <c r="IQ85" s="367"/>
    </row>
    <row r="86" spans="1:251" ht="9.9499999999999993" customHeight="1">
      <c r="B86" s="367"/>
      <c r="C86" s="368"/>
      <c r="D86" s="367"/>
      <c r="E86" s="367"/>
      <c r="F86" s="367"/>
      <c r="G86" s="367"/>
      <c r="H86" s="367"/>
      <c r="I86" s="368"/>
      <c r="J86" s="368"/>
      <c r="K86" s="368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7"/>
      <c r="X86" s="367"/>
      <c r="Y86" s="367"/>
      <c r="Z86" s="367"/>
      <c r="AA86" s="367"/>
      <c r="AB86" s="367"/>
      <c r="AC86" s="367"/>
      <c r="AD86" s="367"/>
      <c r="AE86" s="367"/>
      <c r="AF86" s="367"/>
      <c r="AG86" s="367"/>
      <c r="AH86" s="367"/>
      <c r="AI86" s="367"/>
      <c r="AJ86" s="367"/>
      <c r="AK86" s="367"/>
      <c r="AL86" s="367"/>
      <c r="AM86" s="367"/>
      <c r="AN86" s="367"/>
      <c r="AO86" s="367"/>
      <c r="AP86" s="367"/>
      <c r="AQ86" s="367"/>
      <c r="AR86" s="367"/>
      <c r="AS86" s="367"/>
      <c r="AT86" s="367"/>
      <c r="AU86" s="367"/>
      <c r="AV86" s="367"/>
      <c r="AW86" s="367"/>
      <c r="AX86" s="367"/>
      <c r="AY86" s="367"/>
      <c r="AZ86" s="367"/>
      <c r="BA86" s="367"/>
      <c r="BB86" s="367"/>
      <c r="BC86" s="367"/>
      <c r="BD86" s="367"/>
      <c r="BE86" s="367"/>
      <c r="BF86" s="367"/>
      <c r="BG86" s="367"/>
      <c r="BH86" s="367"/>
      <c r="BI86" s="367"/>
      <c r="BJ86" s="367"/>
      <c r="BK86" s="367"/>
      <c r="BL86" s="367"/>
      <c r="BM86" s="367"/>
      <c r="BN86" s="367"/>
      <c r="BO86" s="367"/>
      <c r="BP86" s="367"/>
      <c r="BQ86" s="367"/>
      <c r="BR86" s="367"/>
      <c r="BS86" s="367"/>
      <c r="BT86" s="367"/>
      <c r="BU86" s="367"/>
      <c r="BV86" s="367"/>
      <c r="BW86" s="367"/>
      <c r="BX86" s="367"/>
      <c r="BY86" s="367"/>
      <c r="BZ86" s="367"/>
      <c r="CA86" s="367"/>
      <c r="CB86" s="367"/>
      <c r="CC86" s="367"/>
      <c r="CD86" s="367"/>
      <c r="CE86" s="367"/>
      <c r="CF86" s="367"/>
      <c r="CG86" s="367"/>
      <c r="CH86" s="367"/>
      <c r="CI86" s="367"/>
      <c r="CJ86" s="367"/>
      <c r="CK86" s="367"/>
      <c r="CL86" s="367"/>
      <c r="CM86" s="367"/>
      <c r="CN86" s="367"/>
      <c r="CO86" s="367"/>
      <c r="CP86" s="367"/>
      <c r="CQ86" s="367"/>
      <c r="CR86" s="367"/>
      <c r="CS86" s="367"/>
      <c r="CT86" s="367"/>
      <c r="CU86" s="367"/>
      <c r="CV86" s="367"/>
      <c r="CW86" s="367"/>
      <c r="CX86" s="367"/>
      <c r="CY86" s="367"/>
      <c r="CZ86" s="367"/>
      <c r="DA86" s="367"/>
      <c r="DB86" s="367"/>
      <c r="DC86" s="367"/>
      <c r="DD86" s="367"/>
      <c r="DE86" s="367"/>
      <c r="DF86" s="367"/>
      <c r="DG86" s="367"/>
      <c r="DH86" s="367"/>
      <c r="DI86" s="367"/>
      <c r="DJ86" s="367"/>
      <c r="DK86" s="367"/>
      <c r="DL86" s="367"/>
      <c r="DM86" s="367"/>
      <c r="DN86" s="367"/>
      <c r="DO86" s="367"/>
      <c r="DP86" s="367"/>
      <c r="DQ86" s="367"/>
      <c r="DR86" s="367"/>
      <c r="DS86" s="367"/>
      <c r="DT86" s="367"/>
      <c r="DU86" s="367"/>
      <c r="DV86" s="367"/>
      <c r="DW86" s="367"/>
      <c r="DX86" s="367"/>
      <c r="DY86" s="367"/>
      <c r="DZ86" s="367"/>
      <c r="EA86" s="367"/>
      <c r="EB86" s="367"/>
      <c r="EC86" s="367"/>
      <c r="ED86" s="367"/>
      <c r="EE86" s="367"/>
      <c r="EF86" s="367"/>
      <c r="EG86" s="367"/>
      <c r="EH86" s="367"/>
      <c r="EI86" s="367"/>
      <c r="EJ86" s="367"/>
      <c r="EK86" s="367"/>
      <c r="EL86" s="367"/>
      <c r="EM86" s="367"/>
      <c r="EN86" s="367"/>
      <c r="EO86" s="367"/>
      <c r="EP86" s="367"/>
      <c r="EQ86" s="367"/>
      <c r="ER86" s="367"/>
      <c r="ES86" s="367"/>
      <c r="ET86" s="367"/>
      <c r="EU86" s="367"/>
      <c r="EV86" s="367"/>
      <c r="EW86" s="367"/>
      <c r="EX86" s="367"/>
      <c r="EY86" s="367"/>
      <c r="EZ86" s="367"/>
      <c r="FA86" s="367"/>
      <c r="FB86" s="367"/>
      <c r="FC86" s="367"/>
      <c r="FD86" s="367"/>
      <c r="FE86" s="367"/>
      <c r="FF86" s="367"/>
      <c r="FG86" s="367"/>
      <c r="FH86" s="367"/>
      <c r="FI86" s="367"/>
      <c r="FJ86" s="367"/>
      <c r="FK86" s="367"/>
      <c r="FL86" s="367"/>
      <c r="FM86" s="367"/>
      <c r="FN86" s="367"/>
      <c r="FO86" s="367"/>
      <c r="FP86" s="367"/>
      <c r="FQ86" s="367"/>
      <c r="FR86" s="367"/>
      <c r="FS86" s="367"/>
      <c r="FT86" s="367"/>
      <c r="FU86" s="367"/>
      <c r="FV86" s="367"/>
      <c r="FW86" s="367"/>
      <c r="FX86" s="367"/>
      <c r="FY86" s="367"/>
      <c r="FZ86" s="367"/>
      <c r="GA86" s="367"/>
      <c r="GB86" s="367"/>
      <c r="GC86" s="367"/>
      <c r="GD86" s="367"/>
      <c r="GE86" s="367"/>
      <c r="GF86" s="367"/>
      <c r="GG86" s="367"/>
      <c r="GH86" s="367"/>
      <c r="GI86" s="367"/>
      <c r="GJ86" s="367"/>
      <c r="GK86" s="367"/>
      <c r="GL86" s="367"/>
      <c r="GM86" s="367"/>
      <c r="GN86" s="367"/>
      <c r="GO86" s="367"/>
      <c r="GP86" s="367"/>
      <c r="GQ86" s="367"/>
      <c r="GR86" s="367"/>
      <c r="GS86" s="367"/>
      <c r="GT86" s="367"/>
      <c r="GU86" s="367"/>
      <c r="GV86" s="367"/>
      <c r="GW86" s="367"/>
      <c r="GX86" s="367"/>
      <c r="GY86" s="367"/>
      <c r="GZ86" s="367"/>
      <c r="HA86" s="367"/>
      <c r="HB86" s="367"/>
      <c r="HC86" s="367"/>
      <c r="HD86" s="367"/>
      <c r="HE86" s="367"/>
      <c r="HF86" s="367"/>
      <c r="HG86" s="367"/>
      <c r="HH86" s="367"/>
      <c r="HI86" s="367"/>
      <c r="HJ86" s="367"/>
      <c r="HK86" s="367"/>
      <c r="HL86" s="367"/>
      <c r="HM86" s="367"/>
      <c r="HN86" s="367"/>
      <c r="HO86" s="367"/>
      <c r="HP86" s="367"/>
      <c r="HQ86" s="367"/>
      <c r="HR86" s="367"/>
      <c r="HS86" s="367"/>
      <c r="HT86" s="367"/>
      <c r="HU86" s="367"/>
      <c r="HV86" s="367"/>
      <c r="HW86" s="367"/>
      <c r="HX86" s="367"/>
      <c r="HY86" s="367"/>
      <c r="HZ86" s="367"/>
      <c r="IA86" s="367"/>
      <c r="IB86" s="367"/>
      <c r="IC86" s="367"/>
      <c r="ID86" s="367"/>
      <c r="IE86" s="367"/>
      <c r="IF86" s="367"/>
      <c r="IG86" s="367"/>
      <c r="IH86" s="367"/>
      <c r="II86" s="367"/>
      <c r="IJ86" s="367"/>
      <c r="IK86" s="367"/>
      <c r="IL86" s="367"/>
      <c r="IM86" s="367"/>
      <c r="IN86" s="367"/>
      <c r="IO86" s="367"/>
      <c r="IP86" s="367"/>
      <c r="IQ86" s="367"/>
    </row>
    <row r="87" spans="1:251" ht="9.9499999999999993" customHeight="1">
      <c r="B87" s="367"/>
      <c r="C87" s="368"/>
      <c r="D87" s="367"/>
      <c r="E87" s="367"/>
      <c r="F87" s="367"/>
      <c r="G87" s="367"/>
      <c r="H87" s="367"/>
      <c r="I87" s="368"/>
      <c r="J87" s="368"/>
      <c r="K87" s="368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7"/>
      <c r="X87" s="367"/>
      <c r="Y87" s="367"/>
      <c r="Z87" s="367"/>
      <c r="AA87" s="367"/>
      <c r="AB87" s="367"/>
      <c r="AC87" s="367"/>
      <c r="AD87" s="367"/>
      <c r="AE87" s="367"/>
      <c r="AF87" s="367"/>
      <c r="AG87" s="367"/>
      <c r="AH87" s="367"/>
      <c r="AI87" s="367"/>
      <c r="AJ87" s="367"/>
      <c r="AK87" s="367"/>
      <c r="AL87" s="367"/>
      <c r="AM87" s="367"/>
      <c r="AN87" s="367"/>
      <c r="AO87" s="367"/>
      <c r="AP87" s="367"/>
      <c r="AQ87" s="367"/>
      <c r="AR87" s="367"/>
      <c r="AS87" s="367"/>
      <c r="AT87" s="367"/>
      <c r="AU87" s="367"/>
      <c r="AV87" s="367"/>
      <c r="AW87" s="367"/>
      <c r="AX87" s="367"/>
      <c r="AY87" s="367"/>
      <c r="AZ87" s="367"/>
      <c r="BA87" s="367"/>
      <c r="BB87" s="367"/>
      <c r="BC87" s="367"/>
      <c r="BD87" s="367"/>
      <c r="BE87" s="367"/>
      <c r="BF87" s="367"/>
      <c r="BG87" s="367"/>
      <c r="BH87" s="367"/>
      <c r="BI87" s="367"/>
      <c r="BJ87" s="367"/>
      <c r="BK87" s="367"/>
      <c r="BL87" s="367"/>
      <c r="BM87" s="367"/>
      <c r="BN87" s="367"/>
      <c r="BO87" s="367"/>
      <c r="BP87" s="367"/>
      <c r="BQ87" s="367"/>
      <c r="BR87" s="367"/>
      <c r="BS87" s="367"/>
      <c r="BT87" s="367"/>
      <c r="BU87" s="367"/>
      <c r="BV87" s="367"/>
      <c r="BW87" s="367"/>
      <c r="BX87" s="367"/>
      <c r="BY87" s="367"/>
      <c r="BZ87" s="367"/>
      <c r="CA87" s="367"/>
      <c r="CB87" s="367"/>
      <c r="CC87" s="367"/>
      <c r="CD87" s="367"/>
      <c r="CE87" s="367"/>
      <c r="CF87" s="367"/>
      <c r="CG87" s="367"/>
      <c r="CH87" s="367"/>
      <c r="CI87" s="367"/>
      <c r="CJ87" s="367"/>
      <c r="CK87" s="367"/>
      <c r="CL87" s="367"/>
      <c r="CM87" s="367"/>
      <c r="CN87" s="367"/>
      <c r="CO87" s="367"/>
      <c r="CP87" s="367"/>
      <c r="CQ87" s="367"/>
      <c r="CR87" s="367"/>
      <c r="CS87" s="367"/>
      <c r="CT87" s="367"/>
      <c r="CU87" s="367"/>
      <c r="CV87" s="367"/>
      <c r="CW87" s="367"/>
      <c r="CX87" s="367"/>
      <c r="CY87" s="367"/>
      <c r="CZ87" s="367"/>
      <c r="DA87" s="367"/>
      <c r="DB87" s="367"/>
      <c r="DC87" s="367"/>
      <c r="DD87" s="367"/>
      <c r="DE87" s="367"/>
      <c r="DF87" s="367"/>
      <c r="DG87" s="367"/>
      <c r="DH87" s="367"/>
      <c r="DI87" s="367"/>
      <c r="DJ87" s="367"/>
      <c r="DK87" s="367"/>
      <c r="DL87" s="367"/>
      <c r="DM87" s="367"/>
      <c r="DN87" s="367"/>
      <c r="DO87" s="367"/>
      <c r="DP87" s="367"/>
      <c r="DQ87" s="367"/>
      <c r="DR87" s="367"/>
      <c r="DS87" s="367"/>
      <c r="DT87" s="367"/>
      <c r="DU87" s="367"/>
      <c r="DV87" s="367"/>
      <c r="DW87" s="367"/>
      <c r="DX87" s="367"/>
      <c r="DY87" s="367"/>
      <c r="DZ87" s="367"/>
      <c r="EA87" s="367"/>
      <c r="EB87" s="367"/>
      <c r="EC87" s="367"/>
      <c r="ED87" s="367"/>
      <c r="EE87" s="367"/>
      <c r="EF87" s="367"/>
      <c r="EG87" s="367"/>
      <c r="EH87" s="367"/>
      <c r="EI87" s="367"/>
      <c r="EJ87" s="367"/>
      <c r="EK87" s="367"/>
      <c r="EL87" s="367"/>
      <c r="EM87" s="367"/>
      <c r="EN87" s="367"/>
      <c r="EO87" s="367"/>
      <c r="EP87" s="367"/>
      <c r="EQ87" s="367"/>
      <c r="ER87" s="367"/>
      <c r="ES87" s="367"/>
      <c r="ET87" s="367"/>
      <c r="EU87" s="367"/>
      <c r="EV87" s="367"/>
      <c r="EW87" s="367"/>
      <c r="EX87" s="367"/>
      <c r="EY87" s="367"/>
      <c r="EZ87" s="367"/>
      <c r="FA87" s="367"/>
      <c r="FB87" s="367"/>
      <c r="FC87" s="367"/>
      <c r="FD87" s="367"/>
      <c r="FE87" s="367"/>
      <c r="FF87" s="367"/>
      <c r="FG87" s="367"/>
      <c r="FH87" s="367"/>
      <c r="FI87" s="367"/>
      <c r="FJ87" s="367"/>
      <c r="FK87" s="367"/>
      <c r="FL87" s="367"/>
      <c r="FM87" s="367"/>
      <c r="FN87" s="367"/>
      <c r="FO87" s="367"/>
      <c r="FP87" s="367"/>
      <c r="FQ87" s="367"/>
      <c r="FR87" s="367"/>
      <c r="FS87" s="367"/>
      <c r="FT87" s="367"/>
      <c r="FU87" s="367"/>
      <c r="FV87" s="367"/>
      <c r="FW87" s="367"/>
      <c r="FX87" s="367"/>
      <c r="FY87" s="367"/>
      <c r="FZ87" s="367"/>
      <c r="GA87" s="367"/>
      <c r="GB87" s="367"/>
      <c r="GC87" s="367"/>
      <c r="GD87" s="367"/>
      <c r="GE87" s="367"/>
      <c r="GF87" s="367"/>
      <c r="GG87" s="367"/>
      <c r="GH87" s="367"/>
      <c r="GI87" s="367"/>
      <c r="GJ87" s="367"/>
      <c r="GK87" s="367"/>
      <c r="GL87" s="367"/>
      <c r="GM87" s="367"/>
      <c r="GN87" s="367"/>
      <c r="GO87" s="367"/>
      <c r="GP87" s="367"/>
      <c r="GQ87" s="367"/>
      <c r="GR87" s="367"/>
      <c r="GS87" s="367"/>
      <c r="GT87" s="367"/>
      <c r="GU87" s="367"/>
      <c r="GV87" s="367"/>
      <c r="GW87" s="367"/>
      <c r="GX87" s="367"/>
      <c r="GY87" s="367"/>
      <c r="GZ87" s="367"/>
      <c r="HA87" s="367"/>
      <c r="HB87" s="367"/>
      <c r="HC87" s="367"/>
      <c r="HD87" s="367"/>
      <c r="HE87" s="367"/>
      <c r="HF87" s="367"/>
      <c r="HG87" s="367"/>
      <c r="HH87" s="367"/>
      <c r="HI87" s="367"/>
      <c r="HJ87" s="367"/>
      <c r="HK87" s="367"/>
      <c r="HL87" s="367"/>
      <c r="HM87" s="367"/>
      <c r="HN87" s="367"/>
      <c r="HO87" s="367"/>
      <c r="HP87" s="367"/>
      <c r="HQ87" s="367"/>
      <c r="HR87" s="367"/>
      <c r="HS87" s="367"/>
      <c r="HT87" s="367"/>
      <c r="HU87" s="367"/>
      <c r="HV87" s="367"/>
      <c r="HW87" s="367"/>
      <c r="HX87" s="367"/>
      <c r="HY87" s="367"/>
      <c r="HZ87" s="367"/>
      <c r="IA87" s="367"/>
      <c r="IB87" s="367"/>
      <c r="IC87" s="367"/>
      <c r="ID87" s="367"/>
      <c r="IE87" s="367"/>
      <c r="IF87" s="367"/>
      <c r="IG87" s="367"/>
      <c r="IH87" s="367"/>
      <c r="II87" s="367"/>
      <c r="IJ87" s="367"/>
      <c r="IK87" s="367"/>
      <c r="IL87" s="367"/>
      <c r="IM87" s="367"/>
      <c r="IN87" s="367"/>
      <c r="IO87" s="367"/>
      <c r="IP87" s="367"/>
      <c r="IQ87" s="367"/>
    </row>
    <row r="88" spans="1:251" ht="9.9499999999999993" customHeight="1">
      <c r="B88" s="367"/>
      <c r="C88" s="368"/>
      <c r="D88" s="367"/>
      <c r="E88" s="367"/>
      <c r="F88" s="367"/>
      <c r="G88" s="367"/>
      <c r="H88" s="367"/>
      <c r="I88" s="368"/>
      <c r="J88" s="368"/>
      <c r="K88" s="368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7"/>
      <c r="X88" s="367"/>
      <c r="Y88" s="367"/>
      <c r="Z88" s="367"/>
      <c r="AA88" s="367"/>
      <c r="AB88" s="367"/>
      <c r="AC88" s="367"/>
      <c r="AD88" s="367"/>
      <c r="AE88" s="367"/>
      <c r="AF88" s="367"/>
      <c r="AG88" s="367"/>
      <c r="AH88" s="367"/>
      <c r="AI88" s="367"/>
      <c r="AJ88" s="367"/>
      <c r="AK88" s="367"/>
      <c r="AL88" s="367"/>
      <c r="AM88" s="367"/>
      <c r="AN88" s="367"/>
      <c r="AO88" s="367"/>
      <c r="AP88" s="367"/>
      <c r="AQ88" s="367"/>
      <c r="AR88" s="367"/>
      <c r="AS88" s="367"/>
      <c r="AT88" s="367"/>
      <c r="AU88" s="367"/>
      <c r="AV88" s="367"/>
      <c r="AW88" s="367"/>
      <c r="AX88" s="367"/>
      <c r="AY88" s="367"/>
      <c r="AZ88" s="367"/>
      <c r="BA88" s="367"/>
      <c r="BB88" s="367"/>
      <c r="BC88" s="367"/>
      <c r="BD88" s="367"/>
      <c r="BE88" s="367"/>
      <c r="BF88" s="367"/>
      <c r="BG88" s="367"/>
      <c r="BH88" s="367"/>
      <c r="BI88" s="367"/>
      <c r="BJ88" s="367"/>
      <c r="BK88" s="367"/>
      <c r="BL88" s="367"/>
      <c r="BM88" s="367"/>
      <c r="BN88" s="367"/>
      <c r="BO88" s="367"/>
      <c r="BP88" s="367"/>
      <c r="BQ88" s="367"/>
      <c r="BR88" s="367"/>
      <c r="BS88" s="367"/>
      <c r="BT88" s="367"/>
      <c r="BU88" s="367"/>
      <c r="BV88" s="367"/>
      <c r="BW88" s="367"/>
      <c r="BX88" s="367"/>
      <c r="BY88" s="367"/>
      <c r="BZ88" s="367"/>
      <c r="CA88" s="367"/>
      <c r="CB88" s="367"/>
      <c r="CC88" s="367"/>
      <c r="CD88" s="367"/>
      <c r="CE88" s="367"/>
      <c r="CF88" s="367"/>
      <c r="CG88" s="367"/>
      <c r="CH88" s="367"/>
      <c r="CI88" s="367"/>
      <c r="CJ88" s="367"/>
      <c r="CK88" s="367"/>
      <c r="CL88" s="367"/>
      <c r="CM88" s="367"/>
      <c r="CN88" s="367"/>
      <c r="CO88" s="367"/>
      <c r="CP88" s="367"/>
      <c r="CQ88" s="367"/>
      <c r="CR88" s="367"/>
      <c r="CS88" s="367"/>
      <c r="CT88" s="367"/>
      <c r="CU88" s="367"/>
      <c r="CV88" s="367"/>
      <c r="CW88" s="367"/>
      <c r="CX88" s="367"/>
      <c r="CY88" s="367"/>
      <c r="CZ88" s="367"/>
      <c r="DA88" s="367"/>
      <c r="DB88" s="367"/>
      <c r="DC88" s="367"/>
      <c r="DD88" s="367"/>
      <c r="DE88" s="367"/>
      <c r="DF88" s="367"/>
      <c r="DG88" s="367"/>
      <c r="DH88" s="367"/>
      <c r="DI88" s="367"/>
      <c r="DJ88" s="367"/>
      <c r="DK88" s="367"/>
      <c r="DL88" s="367"/>
      <c r="DM88" s="367"/>
      <c r="DN88" s="367"/>
      <c r="DO88" s="367"/>
      <c r="DP88" s="367"/>
      <c r="DQ88" s="367"/>
      <c r="DR88" s="367"/>
      <c r="DS88" s="367"/>
      <c r="DT88" s="367"/>
      <c r="DU88" s="367"/>
      <c r="DV88" s="367"/>
      <c r="DW88" s="367"/>
      <c r="DX88" s="367"/>
      <c r="DY88" s="367"/>
      <c r="DZ88" s="367"/>
      <c r="EA88" s="367"/>
      <c r="EB88" s="367"/>
      <c r="EC88" s="367"/>
      <c r="ED88" s="367"/>
      <c r="EE88" s="367"/>
      <c r="EF88" s="367"/>
      <c r="EG88" s="367"/>
      <c r="EH88" s="367"/>
      <c r="EI88" s="367"/>
      <c r="EJ88" s="367"/>
      <c r="EK88" s="367"/>
      <c r="EL88" s="367"/>
      <c r="EM88" s="367"/>
      <c r="EN88" s="367"/>
      <c r="EO88" s="367"/>
      <c r="EP88" s="367"/>
      <c r="EQ88" s="367"/>
      <c r="ER88" s="367"/>
      <c r="ES88" s="367"/>
      <c r="ET88" s="367"/>
      <c r="EU88" s="367"/>
      <c r="EV88" s="367"/>
      <c r="EW88" s="367"/>
      <c r="EX88" s="367"/>
      <c r="EY88" s="367"/>
      <c r="EZ88" s="367"/>
      <c r="FA88" s="367"/>
      <c r="FB88" s="367"/>
      <c r="FC88" s="367"/>
      <c r="FD88" s="367"/>
      <c r="FE88" s="367"/>
      <c r="FF88" s="367"/>
      <c r="FG88" s="367"/>
      <c r="FH88" s="367"/>
      <c r="FI88" s="367"/>
      <c r="FJ88" s="367"/>
      <c r="FK88" s="367"/>
      <c r="FL88" s="367"/>
      <c r="FM88" s="367"/>
      <c r="FN88" s="367"/>
      <c r="FO88" s="367"/>
      <c r="FP88" s="367"/>
      <c r="FQ88" s="367"/>
      <c r="FR88" s="367"/>
      <c r="FS88" s="367"/>
      <c r="FT88" s="367"/>
      <c r="FU88" s="367"/>
      <c r="FV88" s="367"/>
      <c r="FW88" s="367"/>
      <c r="FX88" s="367"/>
      <c r="FY88" s="367"/>
      <c r="FZ88" s="367"/>
      <c r="GA88" s="367"/>
      <c r="GB88" s="367"/>
      <c r="GC88" s="367"/>
      <c r="GD88" s="367"/>
      <c r="GE88" s="367"/>
      <c r="GF88" s="367"/>
      <c r="GG88" s="367"/>
      <c r="GH88" s="367"/>
      <c r="GI88" s="367"/>
      <c r="GJ88" s="367"/>
      <c r="GK88" s="367"/>
      <c r="GL88" s="367"/>
      <c r="GM88" s="367"/>
      <c r="GN88" s="367"/>
      <c r="GO88" s="367"/>
      <c r="GP88" s="367"/>
      <c r="GQ88" s="367"/>
      <c r="GR88" s="367"/>
      <c r="GS88" s="367"/>
      <c r="GT88" s="367"/>
      <c r="GU88" s="367"/>
      <c r="GV88" s="367"/>
      <c r="GW88" s="367"/>
      <c r="GX88" s="367"/>
      <c r="GY88" s="367"/>
      <c r="GZ88" s="367"/>
      <c r="HA88" s="367"/>
      <c r="HB88" s="367"/>
      <c r="HC88" s="367"/>
      <c r="HD88" s="367"/>
      <c r="HE88" s="367"/>
      <c r="HF88" s="367"/>
      <c r="HG88" s="367"/>
      <c r="HH88" s="367"/>
      <c r="HI88" s="367"/>
      <c r="HJ88" s="367"/>
      <c r="HK88" s="367"/>
      <c r="HL88" s="367"/>
      <c r="HM88" s="367"/>
      <c r="HN88" s="367"/>
      <c r="HO88" s="367"/>
      <c r="HP88" s="367"/>
      <c r="HQ88" s="367"/>
      <c r="HR88" s="367"/>
      <c r="HS88" s="367"/>
      <c r="HT88" s="367"/>
      <c r="HU88" s="367"/>
      <c r="HV88" s="367"/>
      <c r="HW88" s="367"/>
      <c r="HX88" s="367"/>
      <c r="HY88" s="367"/>
      <c r="HZ88" s="367"/>
      <c r="IA88" s="367"/>
      <c r="IB88" s="367"/>
      <c r="IC88" s="367"/>
      <c r="ID88" s="367"/>
      <c r="IE88" s="367"/>
      <c r="IF88" s="367"/>
      <c r="IG88" s="367"/>
      <c r="IH88" s="367"/>
      <c r="II88" s="367"/>
      <c r="IJ88" s="367"/>
      <c r="IK88" s="367"/>
      <c r="IL88" s="367"/>
      <c r="IM88" s="367"/>
      <c r="IN88" s="367"/>
      <c r="IO88" s="367"/>
      <c r="IP88" s="367"/>
      <c r="IQ88" s="367"/>
    </row>
    <row r="89" spans="1:251" ht="9.9499999999999993" customHeight="1">
      <c r="B89" s="367"/>
      <c r="C89" s="368"/>
      <c r="D89" s="367"/>
      <c r="E89" s="367"/>
      <c r="F89" s="367"/>
      <c r="G89" s="367"/>
      <c r="H89" s="367"/>
      <c r="I89" s="368"/>
      <c r="J89" s="368"/>
      <c r="K89" s="368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7"/>
      <c r="X89" s="367"/>
      <c r="Y89" s="367"/>
      <c r="Z89" s="367"/>
      <c r="AA89" s="367"/>
      <c r="AB89" s="367"/>
      <c r="AC89" s="367"/>
      <c r="AD89" s="367"/>
      <c r="AE89" s="367"/>
      <c r="AF89" s="367"/>
      <c r="AG89" s="367"/>
      <c r="AH89" s="367"/>
      <c r="AI89" s="367"/>
      <c r="AJ89" s="367"/>
      <c r="AK89" s="367"/>
      <c r="AL89" s="367"/>
      <c r="AM89" s="367"/>
      <c r="AN89" s="367"/>
      <c r="AO89" s="367"/>
      <c r="AP89" s="367"/>
      <c r="AQ89" s="367"/>
      <c r="AR89" s="367"/>
      <c r="AS89" s="367"/>
      <c r="AT89" s="367"/>
      <c r="AU89" s="367"/>
      <c r="AV89" s="367"/>
      <c r="AW89" s="367"/>
      <c r="AX89" s="367"/>
      <c r="AY89" s="367"/>
      <c r="AZ89" s="367"/>
      <c r="BA89" s="367"/>
      <c r="BB89" s="367"/>
      <c r="BC89" s="367"/>
      <c r="BD89" s="367"/>
      <c r="BE89" s="367"/>
      <c r="BF89" s="367"/>
      <c r="BG89" s="367"/>
      <c r="BH89" s="367"/>
      <c r="BI89" s="367"/>
      <c r="BJ89" s="367"/>
      <c r="BK89" s="367"/>
      <c r="BL89" s="367"/>
      <c r="BM89" s="367"/>
      <c r="BN89" s="367"/>
      <c r="BO89" s="367"/>
      <c r="BP89" s="367"/>
      <c r="BQ89" s="367"/>
      <c r="BR89" s="367"/>
      <c r="BS89" s="367"/>
      <c r="BT89" s="367"/>
      <c r="BU89" s="367"/>
      <c r="BV89" s="367"/>
      <c r="BW89" s="367"/>
      <c r="BX89" s="367"/>
      <c r="BY89" s="367"/>
      <c r="BZ89" s="367"/>
      <c r="CA89" s="367"/>
      <c r="CB89" s="367"/>
      <c r="CC89" s="367"/>
      <c r="CD89" s="367"/>
      <c r="CE89" s="367"/>
      <c r="CF89" s="367"/>
      <c r="CG89" s="367"/>
      <c r="CH89" s="367"/>
      <c r="CI89" s="367"/>
      <c r="CJ89" s="367"/>
      <c r="CK89" s="367"/>
      <c r="CL89" s="367"/>
      <c r="CM89" s="367"/>
      <c r="CN89" s="367"/>
      <c r="CO89" s="367"/>
      <c r="CP89" s="367"/>
      <c r="CQ89" s="367"/>
      <c r="CR89" s="367"/>
      <c r="CS89" s="367"/>
      <c r="CT89" s="367"/>
      <c r="CU89" s="367"/>
      <c r="CV89" s="367"/>
      <c r="CW89" s="367"/>
      <c r="CX89" s="367"/>
      <c r="CY89" s="367"/>
      <c r="CZ89" s="367"/>
      <c r="DA89" s="367"/>
      <c r="DB89" s="367"/>
      <c r="DC89" s="367"/>
      <c r="DD89" s="367"/>
      <c r="DE89" s="367"/>
      <c r="DF89" s="367"/>
      <c r="DG89" s="367"/>
      <c r="DH89" s="367"/>
      <c r="DI89" s="367"/>
      <c r="DJ89" s="367"/>
      <c r="DK89" s="367"/>
      <c r="DL89" s="367"/>
      <c r="DM89" s="367"/>
      <c r="DN89" s="367"/>
      <c r="DO89" s="367"/>
      <c r="DP89" s="367"/>
      <c r="DQ89" s="367"/>
      <c r="DR89" s="367"/>
      <c r="DS89" s="367"/>
      <c r="DT89" s="367"/>
      <c r="DU89" s="367"/>
      <c r="DV89" s="367"/>
      <c r="DW89" s="367"/>
      <c r="DX89" s="367"/>
      <c r="DY89" s="367"/>
      <c r="DZ89" s="367"/>
      <c r="EA89" s="367"/>
      <c r="EB89" s="367"/>
      <c r="EC89" s="367"/>
      <c r="ED89" s="367"/>
      <c r="EE89" s="367"/>
      <c r="EF89" s="367"/>
      <c r="EG89" s="367"/>
      <c r="EH89" s="367"/>
      <c r="EI89" s="367"/>
      <c r="EJ89" s="367"/>
      <c r="EK89" s="367"/>
      <c r="EL89" s="367"/>
      <c r="EM89" s="367"/>
      <c r="EN89" s="367"/>
      <c r="EO89" s="367"/>
      <c r="EP89" s="367"/>
      <c r="EQ89" s="367"/>
      <c r="ER89" s="367"/>
      <c r="ES89" s="367"/>
      <c r="ET89" s="367"/>
      <c r="EU89" s="367"/>
      <c r="EV89" s="367"/>
      <c r="EW89" s="367"/>
      <c r="EX89" s="367"/>
      <c r="EY89" s="367"/>
      <c r="EZ89" s="367"/>
      <c r="FA89" s="367"/>
      <c r="FB89" s="367"/>
      <c r="FC89" s="367"/>
      <c r="FD89" s="367"/>
      <c r="FE89" s="367"/>
      <c r="FF89" s="367"/>
      <c r="FG89" s="367"/>
      <c r="FH89" s="367"/>
      <c r="FI89" s="367"/>
      <c r="FJ89" s="367"/>
      <c r="FK89" s="367"/>
      <c r="FL89" s="367"/>
      <c r="FM89" s="367"/>
      <c r="FN89" s="367"/>
      <c r="FO89" s="367"/>
      <c r="FP89" s="367"/>
      <c r="FQ89" s="367"/>
      <c r="FR89" s="367"/>
      <c r="FS89" s="367"/>
      <c r="FT89" s="367"/>
      <c r="FU89" s="367"/>
      <c r="FV89" s="367"/>
      <c r="FW89" s="367"/>
      <c r="FX89" s="367"/>
      <c r="FY89" s="367"/>
      <c r="FZ89" s="367"/>
      <c r="GA89" s="367"/>
      <c r="GB89" s="367"/>
      <c r="GC89" s="367"/>
      <c r="GD89" s="367"/>
      <c r="GE89" s="367"/>
      <c r="GF89" s="367"/>
      <c r="GG89" s="367"/>
      <c r="GH89" s="367"/>
      <c r="GI89" s="367"/>
      <c r="GJ89" s="367"/>
      <c r="GK89" s="367"/>
      <c r="GL89" s="367"/>
      <c r="GM89" s="367"/>
      <c r="GN89" s="367"/>
      <c r="GO89" s="367"/>
      <c r="GP89" s="367"/>
      <c r="GQ89" s="367"/>
      <c r="GR89" s="367"/>
      <c r="GS89" s="367"/>
      <c r="GT89" s="367"/>
      <c r="GU89" s="367"/>
      <c r="GV89" s="367"/>
      <c r="GW89" s="367"/>
      <c r="GX89" s="367"/>
      <c r="GY89" s="367"/>
      <c r="GZ89" s="367"/>
      <c r="HA89" s="367"/>
      <c r="HB89" s="367"/>
      <c r="HC89" s="367"/>
      <c r="HD89" s="367"/>
      <c r="HE89" s="367"/>
      <c r="HF89" s="367"/>
      <c r="HG89" s="367"/>
      <c r="HH89" s="367"/>
      <c r="HI89" s="367"/>
      <c r="HJ89" s="367"/>
      <c r="HK89" s="367"/>
      <c r="HL89" s="367"/>
      <c r="HM89" s="367"/>
      <c r="HN89" s="367"/>
      <c r="HO89" s="367"/>
      <c r="HP89" s="367"/>
      <c r="HQ89" s="367"/>
      <c r="HR89" s="367"/>
      <c r="HS89" s="367"/>
      <c r="HT89" s="367"/>
      <c r="HU89" s="367"/>
      <c r="HV89" s="367"/>
      <c r="HW89" s="367"/>
      <c r="HX89" s="367"/>
      <c r="HY89" s="367"/>
      <c r="HZ89" s="367"/>
      <c r="IA89" s="367"/>
      <c r="IB89" s="367"/>
      <c r="IC89" s="367"/>
      <c r="ID89" s="367"/>
      <c r="IE89" s="367"/>
      <c r="IF89" s="367"/>
      <c r="IG89" s="367"/>
      <c r="IH89" s="367"/>
      <c r="II89" s="367"/>
      <c r="IJ89" s="367"/>
      <c r="IK89" s="367"/>
      <c r="IL89" s="367"/>
      <c r="IM89" s="367"/>
      <c r="IN89" s="367"/>
      <c r="IO89" s="367"/>
      <c r="IP89" s="367"/>
      <c r="IQ89" s="367"/>
    </row>
    <row r="90" spans="1:251" ht="9.9499999999999993" customHeight="1">
      <c r="B90" s="367"/>
      <c r="C90" s="368"/>
      <c r="D90" s="367"/>
      <c r="E90" s="367"/>
      <c r="F90" s="367"/>
      <c r="G90" s="367"/>
      <c r="H90" s="367"/>
      <c r="I90" s="368"/>
      <c r="J90" s="368"/>
      <c r="K90" s="368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7"/>
      <c r="X90" s="367"/>
      <c r="Y90" s="367"/>
      <c r="Z90" s="367"/>
      <c r="AA90" s="367"/>
      <c r="AB90" s="367"/>
      <c r="AC90" s="367"/>
      <c r="AD90" s="367"/>
      <c r="AE90" s="367"/>
      <c r="AF90" s="367"/>
      <c r="AG90" s="367"/>
      <c r="AH90" s="367"/>
      <c r="AI90" s="367"/>
      <c r="AJ90" s="367"/>
      <c r="AK90" s="367"/>
      <c r="AL90" s="367"/>
      <c r="AM90" s="367"/>
      <c r="AN90" s="367"/>
      <c r="AO90" s="367"/>
      <c r="AP90" s="367"/>
      <c r="AQ90" s="367"/>
      <c r="AR90" s="367"/>
      <c r="AS90" s="367"/>
      <c r="AT90" s="367"/>
      <c r="AU90" s="367"/>
      <c r="AV90" s="367"/>
      <c r="AW90" s="367"/>
      <c r="AX90" s="367"/>
      <c r="AY90" s="367"/>
      <c r="AZ90" s="367"/>
      <c r="BA90" s="367"/>
      <c r="BB90" s="367"/>
      <c r="BC90" s="367"/>
      <c r="BD90" s="367"/>
      <c r="BE90" s="367"/>
      <c r="BF90" s="367"/>
      <c r="BG90" s="367"/>
      <c r="BH90" s="367"/>
      <c r="BI90" s="367"/>
      <c r="BJ90" s="367"/>
      <c r="BK90" s="367"/>
      <c r="BL90" s="367"/>
      <c r="BM90" s="367"/>
      <c r="BN90" s="367"/>
      <c r="BO90" s="367"/>
      <c r="BP90" s="367"/>
      <c r="BQ90" s="367"/>
      <c r="BR90" s="367"/>
      <c r="BS90" s="367"/>
      <c r="BT90" s="367"/>
      <c r="BU90" s="367"/>
      <c r="BV90" s="367"/>
      <c r="BW90" s="367"/>
      <c r="BX90" s="367"/>
      <c r="BY90" s="367"/>
      <c r="BZ90" s="367"/>
      <c r="CA90" s="367"/>
      <c r="CB90" s="367"/>
      <c r="CC90" s="367"/>
      <c r="CD90" s="367"/>
      <c r="CE90" s="367"/>
      <c r="CF90" s="367"/>
      <c r="CG90" s="367"/>
      <c r="CH90" s="367"/>
      <c r="CI90" s="367"/>
      <c r="CJ90" s="367"/>
      <c r="CK90" s="367"/>
      <c r="CL90" s="367"/>
      <c r="CM90" s="367"/>
      <c r="CN90" s="367"/>
      <c r="CO90" s="367"/>
      <c r="CP90" s="367"/>
      <c r="CQ90" s="367"/>
      <c r="CR90" s="367"/>
      <c r="CS90" s="367"/>
      <c r="CT90" s="367"/>
      <c r="CU90" s="367"/>
      <c r="CV90" s="367"/>
      <c r="CW90" s="367"/>
      <c r="CX90" s="367"/>
      <c r="CY90" s="367"/>
      <c r="CZ90" s="367"/>
      <c r="DA90" s="367"/>
      <c r="DB90" s="367"/>
      <c r="DC90" s="367"/>
      <c r="DD90" s="367"/>
      <c r="DE90" s="367"/>
      <c r="DF90" s="367"/>
      <c r="DG90" s="367"/>
      <c r="DH90" s="367"/>
      <c r="DI90" s="367"/>
      <c r="DJ90" s="367"/>
      <c r="DK90" s="367"/>
      <c r="DL90" s="367"/>
      <c r="DM90" s="367"/>
      <c r="DN90" s="367"/>
      <c r="DO90" s="367"/>
      <c r="DP90" s="367"/>
      <c r="DQ90" s="367"/>
      <c r="DR90" s="367"/>
      <c r="DS90" s="367"/>
      <c r="DT90" s="367"/>
      <c r="DU90" s="367"/>
      <c r="DV90" s="367"/>
      <c r="DW90" s="367"/>
      <c r="DX90" s="367"/>
      <c r="DY90" s="367"/>
      <c r="DZ90" s="367"/>
      <c r="EA90" s="367"/>
      <c r="EB90" s="367"/>
      <c r="EC90" s="367"/>
      <c r="ED90" s="367"/>
      <c r="EE90" s="367"/>
      <c r="EF90" s="367"/>
      <c r="EG90" s="367"/>
      <c r="EH90" s="367"/>
      <c r="EI90" s="367"/>
      <c r="EJ90" s="367"/>
      <c r="EK90" s="367"/>
      <c r="EL90" s="367"/>
      <c r="EM90" s="367"/>
      <c r="EN90" s="367"/>
      <c r="EO90" s="367"/>
      <c r="EP90" s="367"/>
      <c r="EQ90" s="367"/>
      <c r="ER90" s="367"/>
      <c r="ES90" s="367"/>
      <c r="ET90" s="367"/>
      <c r="EU90" s="367"/>
      <c r="EV90" s="367"/>
      <c r="EW90" s="367"/>
      <c r="EX90" s="367"/>
      <c r="EY90" s="367"/>
      <c r="EZ90" s="367"/>
      <c r="FA90" s="367"/>
      <c r="FB90" s="367"/>
      <c r="FC90" s="367"/>
      <c r="FD90" s="367"/>
      <c r="FE90" s="367"/>
      <c r="FF90" s="367"/>
      <c r="FG90" s="367"/>
      <c r="FH90" s="367"/>
      <c r="FI90" s="367"/>
      <c r="FJ90" s="367"/>
      <c r="FK90" s="367"/>
      <c r="FL90" s="367"/>
      <c r="FM90" s="367"/>
      <c r="FN90" s="367"/>
      <c r="FO90" s="367"/>
      <c r="FP90" s="367"/>
      <c r="FQ90" s="367"/>
      <c r="FR90" s="367"/>
      <c r="FS90" s="367"/>
      <c r="FT90" s="367"/>
      <c r="FU90" s="367"/>
      <c r="FV90" s="367"/>
      <c r="FW90" s="367"/>
      <c r="FX90" s="367"/>
      <c r="FY90" s="367"/>
      <c r="FZ90" s="367"/>
      <c r="GA90" s="367"/>
      <c r="GB90" s="367"/>
      <c r="GC90" s="367"/>
      <c r="GD90" s="367"/>
      <c r="GE90" s="367"/>
      <c r="GF90" s="367"/>
      <c r="GG90" s="367"/>
      <c r="GH90" s="367"/>
      <c r="GI90" s="367"/>
      <c r="GJ90" s="367"/>
      <c r="GK90" s="367"/>
      <c r="GL90" s="367"/>
      <c r="GM90" s="367"/>
      <c r="GN90" s="367"/>
      <c r="GO90" s="367"/>
      <c r="GP90" s="367"/>
      <c r="GQ90" s="367"/>
      <c r="GR90" s="367"/>
      <c r="GS90" s="367"/>
      <c r="GT90" s="367"/>
      <c r="GU90" s="367"/>
      <c r="GV90" s="367"/>
      <c r="GW90" s="367"/>
      <c r="GX90" s="367"/>
      <c r="GY90" s="367"/>
      <c r="GZ90" s="367"/>
      <c r="HA90" s="367"/>
      <c r="HB90" s="367"/>
      <c r="HC90" s="367"/>
      <c r="HD90" s="367"/>
      <c r="HE90" s="367"/>
      <c r="HF90" s="367"/>
      <c r="HG90" s="367"/>
      <c r="HH90" s="367"/>
      <c r="HI90" s="367"/>
      <c r="HJ90" s="367"/>
      <c r="HK90" s="367"/>
      <c r="HL90" s="367"/>
      <c r="HM90" s="367"/>
      <c r="HN90" s="367"/>
      <c r="HO90" s="367"/>
      <c r="HP90" s="367"/>
      <c r="HQ90" s="367"/>
      <c r="HR90" s="367"/>
      <c r="HS90" s="367"/>
      <c r="HT90" s="367"/>
      <c r="HU90" s="367"/>
      <c r="HV90" s="367"/>
      <c r="HW90" s="367"/>
      <c r="HX90" s="367"/>
      <c r="HY90" s="367"/>
      <c r="HZ90" s="367"/>
      <c r="IA90" s="367"/>
      <c r="IB90" s="367"/>
      <c r="IC90" s="367"/>
      <c r="ID90" s="367"/>
      <c r="IE90" s="367"/>
      <c r="IF90" s="367"/>
      <c r="IG90" s="367"/>
      <c r="IH90" s="367"/>
      <c r="II90" s="367"/>
      <c r="IJ90" s="367"/>
      <c r="IK90" s="367"/>
      <c r="IL90" s="367"/>
      <c r="IM90" s="367"/>
      <c r="IN90" s="367"/>
      <c r="IO90" s="367"/>
      <c r="IP90" s="367"/>
      <c r="IQ90" s="367"/>
    </row>
    <row r="91" spans="1:251" ht="9.9499999999999993" customHeight="1">
      <c r="B91" s="367"/>
      <c r="C91" s="368"/>
      <c r="D91" s="367"/>
      <c r="E91" s="367"/>
      <c r="F91" s="367"/>
      <c r="G91" s="367"/>
      <c r="H91" s="367"/>
      <c r="I91" s="368"/>
      <c r="J91" s="368"/>
      <c r="K91" s="368"/>
      <c r="L91" s="367"/>
      <c r="M91" s="367"/>
      <c r="N91" s="367"/>
      <c r="O91" s="367"/>
      <c r="P91" s="367"/>
      <c r="Q91" s="367"/>
      <c r="R91" s="367"/>
      <c r="S91" s="367"/>
      <c r="T91" s="367"/>
      <c r="U91" s="367"/>
      <c r="V91" s="367"/>
      <c r="W91" s="367"/>
      <c r="X91" s="367"/>
      <c r="Y91" s="367"/>
      <c r="Z91" s="367"/>
      <c r="AA91" s="367"/>
      <c r="AB91" s="367"/>
      <c r="AC91" s="367"/>
      <c r="AD91" s="367"/>
      <c r="AE91" s="367"/>
      <c r="AF91" s="367"/>
      <c r="AG91" s="367"/>
      <c r="AH91" s="367"/>
      <c r="AI91" s="367"/>
      <c r="AJ91" s="367"/>
      <c r="AK91" s="367"/>
      <c r="AL91" s="367"/>
      <c r="AM91" s="367"/>
      <c r="AN91" s="367"/>
      <c r="AO91" s="367"/>
      <c r="AP91" s="367"/>
      <c r="AQ91" s="367"/>
      <c r="AR91" s="367"/>
      <c r="AS91" s="367"/>
      <c r="AT91" s="367"/>
      <c r="AU91" s="367"/>
      <c r="AV91" s="367"/>
      <c r="AW91" s="367"/>
      <c r="AX91" s="367"/>
      <c r="AY91" s="367"/>
      <c r="AZ91" s="367"/>
      <c r="BA91" s="367"/>
      <c r="BB91" s="367"/>
      <c r="BC91" s="367"/>
      <c r="BD91" s="367"/>
      <c r="BE91" s="367"/>
      <c r="BF91" s="367"/>
      <c r="BG91" s="367"/>
      <c r="BH91" s="367"/>
      <c r="BI91" s="367"/>
      <c r="BJ91" s="367"/>
      <c r="BK91" s="367"/>
      <c r="BL91" s="367"/>
      <c r="BM91" s="367"/>
      <c r="BN91" s="367"/>
      <c r="BO91" s="367"/>
      <c r="BP91" s="367"/>
      <c r="BQ91" s="367"/>
      <c r="BR91" s="367"/>
      <c r="BS91" s="367"/>
      <c r="BT91" s="367"/>
      <c r="BU91" s="367"/>
      <c r="BV91" s="367"/>
      <c r="BW91" s="367"/>
      <c r="BX91" s="367"/>
      <c r="BY91" s="367"/>
      <c r="BZ91" s="367"/>
      <c r="CA91" s="367"/>
      <c r="CB91" s="367"/>
      <c r="CC91" s="367"/>
      <c r="CD91" s="367"/>
      <c r="CE91" s="367"/>
      <c r="CF91" s="367"/>
      <c r="CG91" s="367"/>
      <c r="CH91" s="367"/>
      <c r="CI91" s="367"/>
      <c r="CJ91" s="367"/>
      <c r="CK91" s="367"/>
      <c r="CL91" s="367"/>
      <c r="CM91" s="367"/>
      <c r="CN91" s="367"/>
      <c r="CO91" s="367"/>
      <c r="CP91" s="367"/>
      <c r="CQ91" s="367"/>
      <c r="CR91" s="367"/>
      <c r="CS91" s="367"/>
      <c r="CT91" s="367"/>
      <c r="CU91" s="367"/>
      <c r="CV91" s="367"/>
      <c r="CW91" s="367"/>
      <c r="CX91" s="367"/>
      <c r="CY91" s="367"/>
      <c r="CZ91" s="367"/>
      <c r="DA91" s="367"/>
      <c r="DB91" s="367"/>
      <c r="DC91" s="367"/>
      <c r="DD91" s="367"/>
      <c r="DE91" s="367"/>
      <c r="DF91" s="367"/>
      <c r="DG91" s="367"/>
      <c r="DH91" s="367"/>
      <c r="DI91" s="367"/>
      <c r="DJ91" s="367"/>
      <c r="DK91" s="367"/>
      <c r="DL91" s="367"/>
      <c r="DM91" s="367"/>
      <c r="DN91" s="367"/>
      <c r="DO91" s="367"/>
      <c r="DP91" s="367"/>
      <c r="DQ91" s="367"/>
      <c r="DR91" s="367"/>
      <c r="DS91" s="367"/>
      <c r="DT91" s="367"/>
      <c r="DU91" s="367"/>
      <c r="DV91" s="367"/>
      <c r="DW91" s="367"/>
      <c r="DX91" s="367"/>
      <c r="DY91" s="367"/>
      <c r="DZ91" s="367"/>
      <c r="EA91" s="367"/>
      <c r="EB91" s="367"/>
      <c r="EC91" s="367"/>
      <c r="ED91" s="367"/>
      <c r="EE91" s="367"/>
      <c r="EF91" s="367"/>
      <c r="EG91" s="367"/>
      <c r="EH91" s="367"/>
      <c r="EI91" s="367"/>
      <c r="EJ91" s="367"/>
      <c r="EK91" s="367"/>
      <c r="EL91" s="367"/>
      <c r="EM91" s="367"/>
      <c r="EN91" s="367"/>
      <c r="EO91" s="367"/>
      <c r="EP91" s="367"/>
      <c r="EQ91" s="367"/>
      <c r="ER91" s="367"/>
      <c r="ES91" s="367"/>
      <c r="ET91" s="367"/>
      <c r="EU91" s="367"/>
      <c r="EV91" s="367"/>
      <c r="EW91" s="367"/>
      <c r="EX91" s="367"/>
      <c r="EY91" s="367"/>
      <c r="EZ91" s="367"/>
      <c r="FA91" s="367"/>
      <c r="FB91" s="367"/>
      <c r="FC91" s="367"/>
      <c r="FD91" s="367"/>
      <c r="FE91" s="367"/>
      <c r="FF91" s="367"/>
      <c r="FG91" s="367"/>
      <c r="FH91" s="367"/>
      <c r="FI91" s="367"/>
      <c r="FJ91" s="367"/>
      <c r="FK91" s="367"/>
      <c r="FL91" s="367"/>
      <c r="FM91" s="367"/>
      <c r="FN91" s="367"/>
      <c r="FO91" s="367"/>
      <c r="FP91" s="367"/>
      <c r="FQ91" s="367"/>
      <c r="FR91" s="367"/>
      <c r="FS91" s="367"/>
      <c r="FT91" s="367"/>
      <c r="FU91" s="367"/>
      <c r="FV91" s="367"/>
      <c r="FW91" s="367"/>
      <c r="FX91" s="367"/>
      <c r="FY91" s="367"/>
      <c r="FZ91" s="367"/>
      <c r="GA91" s="367"/>
      <c r="GB91" s="367"/>
      <c r="GC91" s="367"/>
      <c r="GD91" s="367"/>
      <c r="GE91" s="367"/>
      <c r="GF91" s="367"/>
      <c r="GG91" s="367"/>
      <c r="GH91" s="367"/>
      <c r="GI91" s="367"/>
      <c r="GJ91" s="367"/>
      <c r="GK91" s="367"/>
      <c r="GL91" s="367"/>
      <c r="GM91" s="367"/>
      <c r="GN91" s="367"/>
      <c r="GO91" s="367"/>
      <c r="GP91" s="367"/>
      <c r="GQ91" s="367"/>
      <c r="GR91" s="367"/>
      <c r="GS91" s="367"/>
      <c r="GT91" s="367"/>
      <c r="GU91" s="367"/>
      <c r="GV91" s="367"/>
      <c r="GW91" s="367"/>
      <c r="GX91" s="367"/>
      <c r="GY91" s="367"/>
      <c r="GZ91" s="367"/>
      <c r="HA91" s="367"/>
      <c r="HB91" s="367"/>
      <c r="HC91" s="367"/>
      <c r="HD91" s="367"/>
      <c r="HE91" s="367"/>
      <c r="HF91" s="367"/>
      <c r="HG91" s="367"/>
      <c r="HH91" s="367"/>
      <c r="HI91" s="367"/>
      <c r="HJ91" s="367"/>
      <c r="HK91" s="367"/>
      <c r="HL91" s="367"/>
      <c r="HM91" s="367"/>
      <c r="HN91" s="367"/>
      <c r="HO91" s="367"/>
      <c r="HP91" s="367"/>
      <c r="HQ91" s="367"/>
      <c r="HR91" s="367"/>
      <c r="HS91" s="367"/>
      <c r="HT91" s="367"/>
      <c r="HU91" s="367"/>
      <c r="HV91" s="367"/>
      <c r="HW91" s="367"/>
      <c r="HX91" s="367"/>
      <c r="HY91" s="367"/>
      <c r="HZ91" s="367"/>
      <c r="IA91" s="367"/>
      <c r="IB91" s="367"/>
      <c r="IC91" s="367"/>
      <c r="ID91" s="367"/>
      <c r="IE91" s="367"/>
      <c r="IF91" s="367"/>
      <c r="IG91" s="367"/>
      <c r="IH91" s="367"/>
      <c r="II91" s="367"/>
      <c r="IJ91" s="367"/>
      <c r="IK91" s="367"/>
      <c r="IL91" s="367"/>
      <c r="IM91" s="367"/>
      <c r="IN91" s="367"/>
      <c r="IO91" s="367"/>
      <c r="IP91" s="367"/>
      <c r="IQ91" s="367"/>
    </row>
    <row r="92" spans="1:251" ht="9.9499999999999993" customHeight="1">
      <c r="B92" s="367"/>
      <c r="C92" s="368"/>
      <c r="D92" s="367"/>
      <c r="E92" s="367"/>
      <c r="F92" s="367"/>
      <c r="G92" s="367"/>
      <c r="H92" s="367"/>
      <c r="I92" s="368"/>
      <c r="J92" s="368"/>
      <c r="K92" s="368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  <c r="X92" s="367"/>
      <c r="Y92" s="367"/>
      <c r="Z92" s="367"/>
      <c r="AA92" s="367"/>
      <c r="AB92" s="367"/>
      <c r="AC92" s="367"/>
      <c r="AD92" s="367"/>
      <c r="AE92" s="367"/>
      <c r="AF92" s="367"/>
      <c r="AG92" s="367"/>
      <c r="AH92" s="367"/>
      <c r="AI92" s="367"/>
      <c r="AJ92" s="367"/>
      <c r="AK92" s="367"/>
      <c r="AL92" s="367"/>
      <c r="AM92" s="367"/>
      <c r="AN92" s="367"/>
      <c r="AO92" s="367"/>
      <c r="AP92" s="367"/>
      <c r="AQ92" s="367"/>
      <c r="AR92" s="367"/>
      <c r="AS92" s="367"/>
      <c r="AT92" s="367"/>
      <c r="AU92" s="367"/>
      <c r="AV92" s="367"/>
      <c r="AW92" s="367"/>
      <c r="AX92" s="367"/>
      <c r="AY92" s="367"/>
      <c r="AZ92" s="367"/>
      <c r="BA92" s="367"/>
      <c r="BB92" s="367"/>
      <c r="BC92" s="367"/>
      <c r="BD92" s="367"/>
      <c r="BE92" s="367"/>
      <c r="BF92" s="367"/>
      <c r="BG92" s="367"/>
      <c r="BH92" s="367"/>
      <c r="BI92" s="367"/>
      <c r="BJ92" s="367"/>
      <c r="BK92" s="367"/>
      <c r="BL92" s="367"/>
      <c r="BM92" s="367"/>
      <c r="BN92" s="367"/>
      <c r="BO92" s="367"/>
      <c r="BP92" s="367"/>
      <c r="BQ92" s="367"/>
      <c r="BR92" s="367"/>
      <c r="BS92" s="367"/>
      <c r="BT92" s="367"/>
      <c r="BU92" s="367"/>
      <c r="BV92" s="367"/>
      <c r="BW92" s="367"/>
      <c r="BX92" s="367"/>
      <c r="BY92" s="367"/>
      <c r="BZ92" s="367"/>
      <c r="CA92" s="367"/>
      <c r="CB92" s="367"/>
      <c r="CC92" s="367"/>
      <c r="CD92" s="367"/>
      <c r="CE92" s="367"/>
      <c r="CF92" s="367"/>
      <c r="CG92" s="367"/>
      <c r="CH92" s="367"/>
      <c r="CI92" s="367"/>
      <c r="CJ92" s="367"/>
      <c r="CK92" s="367"/>
      <c r="CL92" s="367"/>
      <c r="CM92" s="367"/>
      <c r="CN92" s="367"/>
      <c r="CO92" s="367"/>
      <c r="CP92" s="367"/>
      <c r="CQ92" s="367"/>
      <c r="CR92" s="367"/>
      <c r="CS92" s="367"/>
      <c r="CT92" s="367"/>
      <c r="CU92" s="367"/>
      <c r="CV92" s="367"/>
      <c r="CW92" s="367"/>
      <c r="CX92" s="367"/>
      <c r="CY92" s="367"/>
      <c r="CZ92" s="367"/>
      <c r="DA92" s="367"/>
      <c r="DB92" s="367"/>
      <c r="DC92" s="367"/>
      <c r="DD92" s="367"/>
      <c r="DE92" s="367"/>
      <c r="DF92" s="367"/>
      <c r="DG92" s="367"/>
      <c r="DH92" s="367"/>
      <c r="DI92" s="367"/>
      <c r="DJ92" s="367"/>
      <c r="DK92" s="367"/>
      <c r="DL92" s="367"/>
      <c r="DM92" s="367"/>
      <c r="DN92" s="367"/>
      <c r="DO92" s="367"/>
      <c r="DP92" s="367"/>
      <c r="DQ92" s="367"/>
      <c r="DR92" s="367"/>
      <c r="DS92" s="367"/>
      <c r="DT92" s="367"/>
      <c r="DU92" s="367"/>
      <c r="DV92" s="367"/>
      <c r="DW92" s="367"/>
      <c r="DX92" s="367"/>
      <c r="DY92" s="367"/>
      <c r="DZ92" s="367"/>
      <c r="EA92" s="367"/>
      <c r="EB92" s="367"/>
      <c r="EC92" s="367"/>
      <c r="ED92" s="367"/>
      <c r="EE92" s="367"/>
      <c r="EF92" s="367"/>
      <c r="EG92" s="367"/>
      <c r="EH92" s="367"/>
      <c r="EI92" s="367"/>
      <c r="EJ92" s="367"/>
      <c r="EK92" s="367"/>
      <c r="EL92" s="367"/>
      <c r="EM92" s="367"/>
      <c r="EN92" s="367"/>
      <c r="EO92" s="367"/>
      <c r="EP92" s="367"/>
      <c r="EQ92" s="367"/>
      <c r="ER92" s="367"/>
      <c r="ES92" s="367"/>
      <c r="ET92" s="367"/>
      <c r="EU92" s="367"/>
      <c r="EV92" s="367"/>
      <c r="EW92" s="367"/>
      <c r="EX92" s="367"/>
      <c r="EY92" s="367"/>
      <c r="EZ92" s="367"/>
      <c r="FA92" s="367"/>
      <c r="FB92" s="367"/>
      <c r="FC92" s="367"/>
      <c r="FD92" s="367"/>
      <c r="FE92" s="367"/>
      <c r="FF92" s="367"/>
      <c r="FG92" s="367"/>
      <c r="FH92" s="367"/>
      <c r="FI92" s="367"/>
      <c r="FJ92" s="367"/>
      <c r="FK92" s="367"/>
      <c r="FL92" s="367"/>
      <c r="FM92" s="367"/>
      <c r="FN92" s="367"/>
      <c r="FO92" s="367"/>
      <c r="FP92" s="367"/>
      <c r="FQ92" s="367"/>
      <c r="FR92" s="367"/>
      <c r="FS92" s="367"/>
      <c r="FT92" s="367"/>
      <c r="FU92" s="367"/>
      <c r="FV92" s="367"/>
      <c r="FW92" s="367"/>
      <c r="FX92" s="367"/>
      <c r="FY92" s="367"/>
      <c r="FZ92" s="367"/>
      <c r="GA92" s="367"/>
      <c r="GB92" s="367"/>
      <c r="GC92" s="367"/>
      <c r="GD92" s="367"/>
      <c r="GE92" s="367"/>
      <c r="GF92" s="367"/>
      <c r="GG92" s="367"/>
      <c r="GH92" s="367"/>
      <c r="GI92" s="367"/>
      <c r="GJ92" s="367"/>
      <c r="GK92" s="367"/>
      <c r="GL92" s="367"/>
      <c r="GM92" s="367"/>
      <c r="GN92" s="367"/>
      <c r="GO92" s="367"/>
      <c r="GP92" s="367"/>
      <c r="GQ92" s="367"/>
      <c r="GR92" s="367"/>
      <c r="GS92" s="367"/>
      <c r="GT92" s="367"/>
      <c r="GU92" s="367"/>
      <c r="GV92" s="367"/>
      <c r="GW92" s="367"/>
      <c r="GX92" s="367"/>
      <c r="GY92" s="367"/>
      <c r="GZ92" s="367"/>
      <c r="HA92" s="367"/>
      <c r="HB92" s="367"/>
      <c r="HC92" s="367"/>
      <c r="HD92" s="367"/>
      <c r="HE92" s="367"/>
      <c r="HF92" s="367"/>
      <c r="HG92" s="367"/>
      <c r="HH92" s="367"/>
      <c r="HI92" s="367"/>
      <c r="HJ92" s="367"/>
      <c r="HK92" s="367"/>
      <c r="HL92" s="367"/>
      <c r="HM92" s="367"/>
      <c r="HN92" s="367"/>
      <c r="HO92" s="367"/>
      <c r="HP92" s="367"/>
      <c r="HQ92" s="367"/>
      <c r="HR92" s="367"/>
      <c r="HS92" s="367"/>
      <c r="HT92" s="367"/>
      <c r="HU92" s="367"/>
      <c r="HV92" s="367"/>
      <c r="HW92" s="367"/>
      <c r="HX92" s="367"/>
      <c r="HY92" s="367"/>
      <c r="HZ92" s="367"/>
      <c r="IA92" s="367"/>
      <c r="IB92" s="367"/>
      <c r="IC92" s="367"/>
      <c r="ID92" s="367"/>
      <c r="IE92" s="367"/>
      <c r="IF92" s="367"/>
      <c r="IG92" s="367"/>
      <c r="IH92" s="367"/>
      <c r="II92" s="367"/>
      <c r="IJ92" s="367"/>
      <c r="IK92" s="367"/>
      <c r="IL92" s="367"/>
      <c r="IM92" s="367"/>
      <c r="IN92" s="367"/>
      <c r="IO92" s="367"/>
      <c r="IP92" s="367"/>
      <c r="IQ92" s="367"/>
    </row>
    <row r="93" spans="1:251" ht="9.9499999999999993" customHeight="1">
      <c r="A93" s="367"/>
      <c r="B93" s="367"/>
      <c r="C93" s="368"/>
      <c r="D93" s="367"/>
      <c r="E93" s="367"/>
      <c r="F93" s="367"/>
      <c r="G93" s="367"/>
      <c r="H93" s="367"/>
      <c r="I93" s="368"/>
      <c r="J93" s="368"/>
      <c r="K93" s="368"/>
      <c r="L93" s="367"/>
      <c r="M93" s="367"/>
      <c r="N93" s="367"/>
      <c r="O93" s="367"/>
      <c r="P93" s="367"/>
      <c r="Q93" s="367"/>
      <c r="R93" s="367"/>
      <c r="S93" s="367"/>
      <c r="T93" s="367"/>
      <c r="U93" s="367"/>
      <c r="V93" s="367"/>
      <c r="W93" s="367"/>
      <c r="X93" s="367"/>
      <c r="Y93" s="367"/>
      <c r="Z93" s="367"/>
      <c r="AA93" s="367"/>
      <c r="AB93" s="367"/>
      <c r="AC93" s="367"/>
      <c r="AD93" s="367"/>
      <c r="AE93" s="367"/>
      <c r="AF93" s="367"/>
      <c r="AG93" s="367"/>
      <c r="AH93" s="367"/>
      <c r="AI93" s="367"/>
      <c r="AJ93" s="367"/>
      <c r="AK93" s="367"/>
      <c r="AL93" s="367"/>
      <c r="AM93" s="367"/>
      <c r="AN93" s="367"/>
      <c r="AO93" s="367"/>
      <c r="AP93" s="367"/>
      <c r="AQ93" s="367"/>
      <c r="AR93" s="367"/>
      <c r="AS93" s="367"/>
      <c r="AT93" s="367"/>
      <c r="AU93" s="367"/>
      <c r="AV93" s="367"/>
      <c r="AW93" s="367"/>
      <c r="AX93" s="367"/>
      <c r="AY93" s="367"/>
      <c r="AZ93" s="367"/>
      <c r="BA93" s="367"/>
      <c r="BB93" s="367"/>
      <c r="BC93" s="367"/>
      <c r="BD93" s="367"/>
      <c r="BE93" s="367"/>
      <c r="BF93" s="367"/>
      <c r="BG93" s="367"/>
      <c r="BH93" s="367"/>
      <c r="BI93" s="367"/>
      <c r="BJ93" s="367"/>
      <c r="BK93" s="367"/>
      <c r="BL93" s="367"/>
      <c r="BM93" s="367"/>
      <c r="BN93" s="367"/>
      <c r="BO93" s="367"/>
      <c r="BP93" s="367"/>
      <c r="BQ93" s="367"/>
      <c r="BR93" s="367"/>
      <c r="BS93" s="367"/>
      <c r="BT93" s="367"/>
      <c r="BU93" s="367"/>
      <c r="BV93" s="367"/>
      <c r="BW93" s="367"/>
      <c r="BX93" s="367"/>
      <c r="BY93" s="367"/>
      <c r="BZ93" s="367"/>
      <c r="CA93" s="367"/>
      <c r="CB93" s="367"/>
      <c r="CC93" s="367"/>
      <c r="CD93" s="367"/>
      <c r="CE93" s="367"/>
      <c r="CF93" s="367"/>
      <c r="CG93" s="367"/>
      <c r="CH93" s="367"/>
      <c r="CI93" s="367"/>
      <c r="CJ93" s="367"/>
      <c r="CK93" s="367"/>
      <c r="CL93" s="367"/>
      <c r="CM93" s="367"/>
      <c r="CN93" s="367"/>
      <c r="CO93" s="367"/>
      <c r="CP93" s="367"/>
      <c r="CQ93" s="367"/>
      <c r="CR93" s="367"/>
      <c r="CS93" s="367"/>
      <c r="CT93" s="367"/>
      <c r="CU93" s="367"/>
      <c r="CV93" s="367"/>
      <c r="CW93" s="367"/>
      <c r="CX93" s="367"/>
      <c r="CY93" s="367"/>
      <c r="CZ93" s="367"/>
      <c r="DA93" s="367"/>
      <c r="DB93" s="367"/>
      <c r="DC93" s="367"/>
      <c r="DD93" s="367"/>
      <c r="DE93" s="367"/>
      <c r="DF93" s="367"/>
      <c r="DG93" s="367"/>
      <c r="DH93" s="367"/>
      <c r="DI93" s="367"/>
      <c r="DJ93" s="367"/>
      <c r="DK93" s="367"/>
      <c r="DL93" s="367"/>
      <c r="DM93" s="367"/>
      <c r="DN93" s="367"/>
      <c r="DO93" s="367"/>
      <c r="DP93" s="367"/>
      <c r="DQ93" s="367"/>
      <c r="DR93" s="367"/>
      <c r="DS93" s="367"/>
      <c r="DT93" s="367"/>
      <c r="DU93" s="367"/>
      <c r="DV93" s="367"/>
      <c r="DW93" s="367"/>
      <c r="DX93" s="367"/>
      <c r="DY93" s="367"/>
      <c r="DZ93" s="367"/>
      <c r="EA93" s="367"/>
      <c r="EB93" s="367"/>
      <c r="EC93" s="367"/>
      <c r="ED93" s="367"/>
      <c r="EE93" s="367"/>
      <c r="EF93" s="367"/>
      <c r="EG93" s="367"/>
      <c r="EH93" s="367"/>
      <c r="EI93" s="367"/>
      <c r="EJ93" s="367"/>
      <c r="EK93" s="367"/>
      <c r="EL93" s="367"/>
      <c r="EM93" s="367"/>
      <c r="EN93" s="367"/>
      <c r="EO93" s="367"/>
      <c r="EP93" s="367"/>
      <c r="EQ93" s="367"/>
      <c r="ER93" s="367"/>
      <c r="ES93" s="367"/>
      <c r="ET93" s="367"/>
      <c r="EU93" s="367"/>
      <c r="EV93" s="367"/>
      <c r="EW93" s="367"/>
      <c r="EX93" s="367"/>
      <c r="EY93" s="367"/>
      <c r="EZ93" s="367"/>
      <c r="FA93" s="367"/>
      <c r="FB93" s="367"/>
      <c r="FC93" s="367"/>
      <c r="FD93" s="367"/>
      <c r="FE93" s="367"/>
      <c r="FF93" s="367"/>
      <c r="FG93" s="367"/>
      <c r="FH93" s="367"/>
      <c r="FI93" s="367"/>
      <c r="FJ93" s="367"/>
      <c r="FK93" s="367"/>
      <c r="FL93" s="367"/>
      <c r="FM93" s="367"/>
      <c r="FN93" s="367"/>
      <c r="FO93" s="367"/>
      <c r="FP93" s="367"/>
      <c r="FQ93" s="367"/>
      <c r="FR93" s="367"/>
      <c r="FS93" s="367"/>
      <c r="FT93" s="367"/>
      <c r="FU93" s="367"/>
      <c r="FV93" s="367"/>
      <c r="FW93" s="367"/>
      <c r="FX93" s="367"/>
      <c r="FY93" s="367"/>
      <c r="FZ93" s="367"/>
      <c r="GA93" s="367"/>
      <c r="GB93" s="367"/>
      <c r="GC93" s="367"/>
      <c r="GD93" s="367"/>
      <c r="GE93" s="367"/>
      <c r="GF93" s="367"/>
      <c r="GG93" s="367"/>
      <c r="GH93" s="367"/>
      <c r="GI93" s="367"/>
      <c r="GJ93" s="367"/>
      <c r="GK93" s="367"/>
      <c r="GL93" s="367"/>
      <c r="GM93" s="367"/>
      <c r="GN93" s="367"/>
      <c r="GO93" s="367"/>
      <c r="GP93" s="367"/>
      <c r="GQ93" s="367"/>
      <c r="GR93" s="367"/>
      <c r="GS93" s="367"/>
      <c r="GT93" s="367"/>
      <c r="GU93" s="367"/>
      <c r="GV93" s="367"/>
      <c r="GW93" s="367"/>
      <c r="GX93" s="367"/>
      <c r="GY93" s="367"/>
      <c r="GZ93" s="367"/>
      <c r="HA93" s="367"/>
      <c r="HB93" s="367"/>
      <c r="HC93" s="367"/>
      <c r="HD93" s="367"/>
      <c r="HE93" s="367"/>
      <c r="HF93" s="367"/>
      <c r="HG93" s="367"/>
      <c r="HH93" s="367"/>
      <c r="HI93" s="367"/>
      <c r="HJ93" s="367"/>
      <c r="HK93" s="367"/>
      <c r="HL93" s="367"/>
      <c r="HM93" s="367"/>
      <c r="HN93" s="367"/>
      <c r="HO93" s="367"/>
      <c r="HP93" s="367"/>
      <c r="HQ93" s="367"/>
      <c r="HR93" s="367"/>
      <c r="HS93" s="367"/>
      <c r="HT93" s="367"/>
      <c r="HU93" s="367"/>
      <c r="HV93" s="367"/>
      <c r="HW93" s="367"/>
      <c r="HX93" s="367"/>
      <c r="HY93" s="367"/>
      <c r="HZ93" s="367"/>
      <c r="IA93" s="367"/>
      <c r="IB93" s="367"/>
      <c r="IC93" s="367"/>
      <c r="ID93" s="367"/>
      <c r="IE93" s="367"/>
      <c r="IF93" s="367"/>
      <c r="IG93" s="367"/>
      <c r="IH93" s="367"/>
      <c r="II93" s="367"/>
      <c r="IJ93" s="367"/>
      <c r="IK93" s="367"/>
      <c r="IL93" s="367"/>
      <c r="IM93" s="367"/>
      <c r="IN93" s="367"/>
      <c r="IO93" s="367"/>
      <c r="IP93" s="367"/>
      <c r="IQ93" s="367"/>
    </row>
    <row r="94" spans="1:251" ht="9.9499999999999993" customHeight="1">
      <c r="A94" s="367"/>
      <c r="B94" s="367"/>
      <c r="C94" s="368"/>
      <c r="D94" s="367"/>
      <c r="E94" s="367"/>
      <c r="F94" s="367"/>
      <c r="G94" s="367"/>
      <c r="H94" s="367"/>
      <c r="I94" s="368"/>
      <c r="J94" s="368"/>
      <c r="K94" s="368"/>
      <c r="L94" s="367"/>
      <c r="M94" s="367"/>
      <c r="N94" s="367"/>
      <c r="O94" s="367"/>
      <c r="P94" s="367"/>
      <c r="Q94" s="367"/>
      <c r="R94" s="367"/>
      <c r="S94" s="367"/>
      <c r="T94" s="367"/>
      <c r="U94" s="367"/>
      <c r="V94" s="367"/>
      <c r="W94" s="367"/>
      <c r="X94" s="367"/>
      <c r="Y94" s="367"/>
      <c r="Z94" s="367"/>
      <c r="AA94" s="367"/>
      <c r="AB94" s="367"/>
      <c r="AC94" s="367"/>
      <c r="AD94" s="367"/>
      <c r="AE94" s="367"/>
      <c r="AF94" s="367"/>
      <c r="AG94" s="367"/>
      <c r="AH94" s="367"/>
      <c r="AI94" s="367"/>
      <c r="AJ94" s="367"/>
      <c r="AK94" s="367"/>
      <c r="AL94" s="367"/>
      <c r="AM94" s="367"/>
      <c r="AN94" s="367"/>
      <c r="AO94" s="367"/>
      <c r="AP94" s="367"/>
      <c r="AQ94" s="367"/>
      <c r="AR94" s="367"/>
      <c r="AS94" s="367"/>
      <c r="AT94" s="367"/>
      <c r="AU94" s="367"/>
      <c r="AV94" s="367"/>
      <c r="AW94" s="367"/>
      <c r="AX94" s="367"/>
      <c r="AY94" s="367"/>
      <c r="AZ94" s="367"/>
      <c r="BA94" s="367"/>
      <c r="BB94" s="367"/>
      <c r="BC94" s="367"/>
      <c r="BD94" s="367"/>
      <c r="BE94" s="367"/>
      <c r="BF94" s="367"/>
      <c r="BG94" s="367"/>
      <c r="BH94" s="367"/>
      <c r="BI94" s="367"/>
      <c r="BJ94" s="367"/>
      <c r="BK94" s="367"/>
      <c r="BL94" s="367"/>
      <c r="BM94" s="367"/>
      <c r="BN94" s="367"/>
      <c r="BO94" s="367"/>
      <c r="BP94" s="367"/>
      <c r="BQ94" s="367"/>
      <c r="BR94" s="367"/>
      <c r="BS94" s="367"/>
      <c r="BT94" s="367"/>
      <c r="BU94" s="367"/>
      <c r="BV94" s="367"/>
      <c r="BW94" s="367"/>
      <c r="BX94" s="367"/>
      <c r="BY94" s="367"/>
      <c r="BZ94" s="367"/>
      <c r="CA94" s="367"/>
      <c r="CB94" s="367"/>
      <c r="CC94" s="367"/>
      <c r="CD94" s="367"/>
      <c r="CE94" s="367"/>
      <c r="CF94" s="367"/>
      <c r="CG94" s="367"/>
      <c r="CH94" s="367"/>
      <c r="CI94" s="367"/>
      <c r="CJ94" s="367"/>
      <c r="CK94" s="367"/>
      <c r="CL94" s="367"/>
      <c r="CM94" s="367"/>
      <c r="CN94" s="367"/>
      <c r="CO94" s="367"/>
      <c r="CP94" s="367"/>
      <c r="CQ94" s="367"/>
      <c r="CR94" s="367"/>
      <c r="CS94" s="367"/>
      <c r="CT94" s="367"/>
      <c r="CU94" s="367"/>
      <c r="CV94" s="367"/>
      <c r="CW94" s="367"/>
      <c r="CX94" s="367"/>
      <c r="CY94" s="367"/>
      <c r="CZ94" s="367"/>
      <c r="DA94" s="367"/>
      <c r="DB94" s="367"/>
      <c r="DC94" s="367"/>
      <c r="DD94" s="367"/>
      <c r="DE94" s="367"/>
      <c r="DF94" s="367"/>
      <c r="DG94" s="367"/>
      <c r="DH94" s="367"/>
      <c r="DI94" s="367"/>
      <c r="DJ94" s="367"/>
      <c r="DK94" s="367"/>
      <c r="DL94" s="367"/>
      <c r="DM94" s="367"/>
      <c r="DN94" s="367"/>
      <c r="DO94" s="367"/>
      <c r="DP94" s="367"/>
      <c r="DQ94" s="367"/>
      <c r="DR94" s="367"/>
      <c r="DS94" s="367"/>
      <c r="DT94" s="367"/>
      <c r="DU94" s="367"/>
      <c r="DV94" s="367"/>
      <c r="DW94" s="367"/>
      <c r="DX94" s="367"/>
      <c r="DY94" s="367"/>
      <c r="DZ94" s="367"/>
      <c r="EA94" s="367"/>
      <c r="EB94" s="367"/>
      <c r="EC94" s="367"/>
      <c r="ED94" s="367"/>
      <c r="EE94" s="367"/>
      <c r="EF94" s="367"/>
      <c r="EG94" s="367"/>
      <c r="EH94" s="367"/>
      <c r="EI94" s="367"/>
      <c r="EJ94" s="367"/>
      <c r="EK94" s="367"/>
      <c r="EL94" s="367"/>
      <c r="EM94" s="367"/>
      <c r="EN94" s="367"/>
      <c r="EO94" s="367"/>
      <c r="EP94" s="367"/>
      <c r="EQ94" s="367"/>
      <c r="ER94" s="367"/>
      <c r="ES94" s="367"/>
      <c r="ET94" s="367"/>
      <c r="EU94" s="367"/>
      <c r="EV94" s="367"/>
      <c r="EW94" s="367"/>
      <c r="EX94" s="367"/>
      <c r="EY94" s="367"/>
      <c r="EZ94" s="367"/>
      <c r="FA94" s="367"/>
      <c r="FB94" s="367"/>
      <c r="FC94" s="367"/>
      <c r="FD94" s="367"/>
      <c r="FE94" s="367"/>
      <c r="FF94" s="367"/>
      <c r="FG94" s="367"/>
      <c r="FH94" s="367"/>
      <c r="FI94" s="367"/>
      <c r="FJ94" s="367"/>
      <c r="FK94" s="367"/>
      <c r="FL94" s="367"/>
      <c r="FM94" s="367"/>
      <c r="FN94" s="367"/>
      <c r="FO94" s="367"/>
      <c r="FP94" s="367"/>
      <c r="FQ94" s="367"/>
      <c r="FR94" s="367"/>
      <c r="FS94" s="367"/>
      <c r="FT94" s="367"/>
      <c r="FU94" s="367"/>
      <c r="FV94" s="367"/>
      <c r="FW94" s="367"/>
      <c r="FX94" s="367"/>
      <c r="FY94" s="367"/>
      <c r="FZ94" s="367"/>
      <c r="GA94" s="367"/>
      <c r="GB94" s="367"/>
      <c r="GC94" s="367"/>
      <c r="GD94" s="367"/>
      <c r="GE94" s="367"/>
      <c r="GF94" s="367"/>
      <c r="GG94" s="367"/>
      <c r="GH94" s="367"/>
      <c r="GI94" s="367"/>
      <c r="GJ94" s="367"/>
      <c r="GK94" s="367"/>
      <c r="GL94" s="367"/>
      <c r="GM94" s="367"/>
      <c r="GN94" s="367"/>
      <c r="GO94" s="367"/>
      <c r="GP94" s="367"/>
      <c r="GQ94" s="367"/>
      <c r="GR94" s="367"/>
      <c r="GS94" s="367"/>
      <c r="GT94" s="367"/>
      <c r="GU94" s="367"/>
      <c r="GV94" s="367"/>
      <c r="GW94" s="367"/>
      <c r="GX94" s="367"/>
      <c r="GY94" s="367"/>
      <c r="GZ94" s="367"/>
      <c r="HA94" s="367"/>
      <c r="HB94" s="367"/>
      <c r="HC94" s="367"/>
      <c r="HD94" s="367"/>
      <c r="HE94" s="367"/>
      <c r="HF94" s="367"/>
      <c r="HG94" s="367"/>
      <c r="HH94" s="367"/>
      <c r="HI94" s="367"/>
      <c r="HJ94" s="367"/>
      <c r="HK94" s="367"/>
      <c r="HL94" s="367"/>
      <c r="HM94" s="367"/>
      <c r="HN94" s="367"/>
      <c r="HO94" s="367"/>
      <c r="HP94" s="367"/>
      <c r="HQ94" s="367"/>
      <c r="HR94" s="367"/>
      <c r="HS94" s="367"/>
      <c r="HT94" s="367"/>
      <c r="HU94" s="367"/>
      <c r="HV94" s="367"/>
      <c r="HW94" s="367"/>
      <c r="HX94" s="367"/>
      <c r="HY94" s="367"/>
      <c r="HZ94" s="367"/>
      <c r="IA94" s="367"/>
      <c r="IB94" s="367"/>
      <c r="IC94" s="367"/>
      <c r="ID94" s="367"/>
      <c r="IE94" s="367"/>
      <c r="IF94" s="367"/>
      <c r="IG94" s="367"/>
      <c r="IH94" s="367"/>
      <c r="II94" s="367"/>
      <c r="IJ94" s="367"/>
      <c r="IK94" s="367"/>
      <c r="IL94" s="367"/>
      <c r="IM94" s="367"/>
      <c r="IN94" s="367"/>
      <c r="IO94" s="367"/>
      <c r="IP94" s="367"/>
      <c r="IQ94" s="367"/>
    </row>
    <row r="95" spans="1:251" ht="9.9499999999999993" customHeight="1">
      <c r="A95" s="367"/>
      <c r="B95" s="367"/>
      <c r="C95" s="368"/>
      <c r="D95" s="367"/>
      <c r="E95" s="367"/>
      <c r="F95" s="367"/>
      <c r="G95" s="367"/>
      <c r="H95" s="367"/>
      <c r="I95" s="368"/>
      <c r="J95" s="368"/>
      <c r="K95" s="368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7"/>
      <c r="X95" s="367"/>
      <c r="Y95" s="367"/>
      <c r="Z95" s="367"/>
      <c r="AA95" s="367"/>
      <c r="AB95" s="367"/>
      <c r="AC95" s="367"/>
      <c r="AD95" s="367"/>
      <c r="AE95" s="367"/>
      <c r="AF95" s="367"/>
      <c r="AG95" s="367"/>
      <c r="AH95" s="367"/>
      <c r="AI95" s="367"/>
      <c r="AJ95" s="367"/>
      <c r="AK95" s="367"/>
      <c r="AL95" s="367"/>
      <c r="AM95" s="367"/>
      <c r="AN95" s="367"/>
      <c r="AO95" s="367"/>
      <c r="AP95" s="367"/>
      <c r="AQ95" s="367"/>
      <c r="AR95" s="367"/>
      <c r="AS95" s="367"/>
      <c r="AT95" s="367"/>
      <c r="AU95" s="367"/>
      <c r="AV95" s="367"/>
      <c r="AW95" s="367"/>
      <c r="AX95" s="367"/>
      <c r="AY95" s="367"/>
      <c r="AZ95" s="367"/>
      <c r="BA95" s="367"/>
      <c r="BB95" s="367"/>
      <c r="BC95" s="367"/>
      <c r="BD95" s="367"/>
      <c r="BE95" s="367"/>
      <c r="BF95" s="367"/>
      <c r="BG95" s="367"/>
      <c r="BH95" s="367"/>
      <c r="BI95" s="367"/>
      <c r="BJ95" s="367"/>
      <c r="BK95" s="367"/>
      <c r="BL95" s="367"/>
      <c r="BM95" s="367"/>
      <c r="BN95" s="367"/>
      <c r="BO95" s="367"/>
      <c r="BP95" s="367"/>
      <c r="BQ95" s="367"/>
      <c r="BR95" s="367"/>
      <c r="BS95" s="367"/>
      <c r="BT95" s="367"/>
      <c r="BU95" s="367"/>
      <c r="BV95" s="367"/>
      <c r="BW95" s="367"/>
      <c r="BX95" s="367"/>
      <c r="BY95" s="367"/>
      <c r="BZ95" s="367"/>
      <c r="CA95" s="367"/>
      <c r="CB95" s="367"/>
      <c r="CC95" s="367"/>
      <c r="CD95" s="367"/>
      <c r="CE95" s="367"/>
      <c r="CF95" s="367"/>
      <c r="CG95" s="367"/>
      <c r="CH95" s="367"/>
      <c r="CI95" s="367"/>
      <c r="CJ95" s="367"/>
      <c r="CK95" s="367"/>
      <c r="CL95" s="367"/>
      <c r="CM95" s="367"/>
      <c r="CN95" s="367"/>
      <c r="CO95" s="367"/>
      <c r="CP95" s="367"/>
      <c r="CQ95" s="367"/>
      <c r="CR95" s="367"/>
      <c r="CS95" s="367"/>
      <c r="CT95" s="367"/>
      <c r="CU95" s="367"/>
      <c r="CV95" s="367"/>
      <c r="CW95" s="367"/>
      <c r="CX95" s="367"/>
      <c r="CY95" s="367"/>
      <c r="CZ95" s="367"/>
      <c r="DA95" s="367"/>
      <c r="DB95" s="367"/>
      <c r="DC95" s="367"/>
      <c r="DD95" s="367"/>
      <c r="DE95" s="367"/>
      <c r="DF95" s="367"/>
      <c r="DG95" s="367"/>
      <c r="DH95" s="367"/>
      <c r="DI95" s="367"/>
      <c r="DJ95" s="367"/>
      <c r="DK95" s="367"/>
      <c r="DL95" s="367"/>
      <c r="DM95" s="367"/>
      <c r="DN95" s="367"/>
      <c r="DO95" s="367"/>
      <c r="DP95" s="367"/>
      <c r="DQ95" s="367"/>
      <c r="DR95" s="367"/>
      <c r="DS95" s="367"/>
      <c r="DT95" s="367"/>
      <c r="DU95" s="367"/>
      <c r="DV95" s="367"/>
      <c r="DW95" s="367"/>
      <c r="DX95" s="367"/>
      <c r="DY95" s="367"/>
      <c r="DZ95" s="367"/>
      <c r="EA95" s="367"/>
      <c r="EB95" s="367"/>
      <c r="EC95" s="367"/>
      <c r="ED95" s="367"/>
      <c r="EE95" s="367"/>
      <c r="EF95" s="367"/>
      <c r="EG95" s="367"/>
      <c r="EH95" s="367"/>
      <c r="EI95" s="367"/>
      <c r="EJ95" s="367"/>
      <c r="EK95" s="367"/>
      <c r="EL95" s="367"/>
      <c r="EM95" s="367"/>
      <c r="EN95" s="367"/>
      <c r="EO95" s="367"/>
      <c r="EP95" s="367"/>
      <c r="EQ95" s="367"/>
      <c r="ER95" s="367"/>
      <c r="ES95" s="367"/>
      <c r="ET95" s="367"/>
      <c r="EU95" s="367"/>
      <c r="EV95" s="367"/>
      <c r="EW95" s="367"/>
      <c r="EX95" s="367"/>
      <c r="EY95" s="367"/>
      <c r="EZ95" s="367"/>
      <c r="FA95" s="367"/>
      <c r="FB95" s="367"/>
      <c r="FC95" s="367"/>
      <c r="FD95" s="367"/>
      <c r="FE95" s="367"/>
      <c r="FF95" s="367"/>
      <c r="FG95" s="367"/>
      <c r="FH95" s="367"/>
      <c r="FI95" s="367"/>
      <c r="FJ95" s="367"/>
      <c r="FK95" s="367"/>
      <c r="FL95" s="367"/>
      <c r="FM95" s="367"/>
      <c r="FN95" s="367"/>
      <c r="FO95" s="367"/>
      <c r="FP95" s="367"/>
      <c r="FQ95" s="367"/>
      <c r="FR95" s="367"/>
      <c r="FS95" s="367"/>
      <c r="FT95" s="367"/>
      <c r="FU95" s="367"/>
      <c r="FV95" s="367"/>
      <c r="FW95" s="367"/>
      <c r="FX95" s="367"/>
      <c r="FY95" s="367"/>
      <c r="FZ95" s="367"/>
      <c r="GA95" s="367"/>
      <c r="GB95" s="367"/>
      <c r="GC95" s="367"/>
      <c r="GD95" s="367"/>
      <c r="GE95" s="367"/>
      <c r="GF95" s="367"/>
      <c r="GG95" s="367"/>
      <c r="GH95" s="367"/>
      <c r="GI95" s="367"/>
      <c r="GJ95" s="367"/>
      <c r="GK95" s="367"/>
      <c r="GL95" s="367"/>
      <c r="GM95" s="367"/>
      <c r="GN95" s="367"/>
      <c r="GO95" s="367"/>
      <c r="GP95" s="367"/>
      <c r="GQ95" s="367"/>
      <c r="GR95" s="367"/>
      <c r="GS95" s="367"/>
      <c r="GT95" s="367"/>
      <c r="GU95" s="367"/>
      <c r="GV95" s="367"/>
      <c r="GW95" s="367"/>
      <c r="GX95" s="367"/>
      <c r="GY95" s="367"/>
      <c r="GZ95" s="367"/>
      <c r="HA95" s="367"/>
      <c r="HB95" s="367"/>
      <c r="HC95" s="367"/>
      <c r="HD95" s="367"/>
      <c r="HE95" s="367"/>
      <c r="HF95" s="367"/>
      <c r="HG95" s="367"/>
      <c r="HH95" s="367"/>
      <c r="HI95" s="367"/>
      <c r="HJ95" s="367"/>
      <c r="HK95" s="367"/>
      <c r="HL95" s="367"/>
      <c r="HM95" s="367"/>
      <c r="HN95" s="367"/>
      <c r="HO95" s="367"/>
      <c r="HP95" s="367"/>
      <c r="HQ95" s="367"/>
      <c r="HR95" s="367"/>
      <c r="HS95" s="367"/>
      <c r="HT95" s="367"/>
      <c r="HU95" s="367"/>
      <c r="HV95" s="367"/>
      <c r="HW95" s="367"/>
      <c r="HX95" s="367"/>
      <c r="HY95" s="367"/>
      <c r="HZ95" s="367"/>
      <c r="IA95" s="367"/>
      <c r="IB95" s="367"/>
      <c r="IC95" s="367"/>
      <c r="ID95" s="367"/>
      <c r="IE95" s="367"/>
      <c r="IF95" s="367"/>
      <c r="IG95" s="367"/>
      <c r="IH95" s="367"/>
      <c r="II95" s="367"/>
      <c r="IJ95" s="367"/>
      <c r="IK95" s="367"/>
      <c r="IL95" s="367"/>
      <c r="IM95" s="367"/>
      <c r="IN95" s="367"/>
      <c r="IO95" s="367"/>
      <c r="IP95" s="367"/>
      <c r="IQ95" s="367"/>
    </row>
    <row r="96" spans="1:251" ht="9.9499999999999993" customHeight="1">
      <c r="A96" s="367"/>
      <c r="B96" s="367"/>
      <c r="C96" s="368"/>
      <c r="D96" s="367"/>
      <c r="E96" s="367"/>
      <c r="F96" s="367"/>
      <c r="G96" s="367"/>
      <c r="H96" s="367"/>
      <c r="I96" s="368"/>
      <c r="J96" s="368"/>
      <c r="K96" s="368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7"/>
      <c r="X96" s="367"/>
      <c r="Y96" s="367"/>
      <c r="Z96" s="367"/>
      <c r="AA96" s="367"/>
      <c r="AB96" s="367"/>
      <c r="AC96" s="367"/>
      <c r="AD96" s="367"/>
      <c r="AE96" s="367"/>
      <c r="AF96" s="367"/>
      <c r="AG96" s="367"/>
      <c r="AH96" s="367"/>
      <c r="AI96" s="367"/>
      <c r="AJ96" s="367"/>
      <c r="AK96" s="367"/>
      <c r="AL96" s="367"/>
      <c r="AM96" s="367"/>
      <c r="AN96" s="367"/>
      <c r="AO96" s="367"/>
      <c r="AP96" s="367"/>
      <c r="AQ96" s="367"/>
      <c r="AR96" s="367"/>
      <c r="AS96" s="367"/>
      <c r="AT96" s="367"/>
      <c r="AU96" s="367"/>
      <c r="AV96" s="367"/>
      <c r="AW96" s="367"/>
      <c r="AX96" s="367"/>
      <c r="AY96" s="367"/>
      <c r="AZ96" s="367"/>
      <c r="BA96" s="367"/>
      <c r="BB96" s="367"/>
      <c r="BC96" s="367"/>
      <c r="BD96" s="367"/>
      <c r="BE96" s="367"/>
      <c r="BF96" s="367"/>
      <c r="BG96" s="367"/>
      <c r="BH96" s="367"/>
      <c r="BI96" s="367"/>
      <c r="BJ96" s="367"/>
      <c r="BK96" s="367"/>
      <c r="BL96" s="367"/>
      <c r="BM96" s="367"/>
      <c r="BN96" s="367"/>
      <c r="BO96" s="367"/>
      <c r="BP96" s="367"/>
      <c r="BQ96" s="367"/>
      <c r="BR96" s="367"/>
      <c r="BS96" s="367"/>
      <c r="BT96" s="367"/>
      <c r="BU96" s="367"/>
      <c r="BV96" s="367"/>
      <c r="BW96" s="367"/>
      <c r="BX96" s="367"/>
      <c r="BY96" s="367"/>
      <c r="BZ96" s="367"/>
      <c r="CA96" s="367"/>
      <c r="CB96" s="367"/>
      <c r="CC96" s="367"/>
      <c r="CD96" s="367"/>
      <c r="CE96" s="367"/>
      <c r="CF96" s="367"/>
      <c r="CG96" s="367"/>
      <c r="CH96" s="367"/>
      <c r="CI96" s="367"/>
      <c r="CJ96" s="367"/>
      <c r="CK96" s="367"/>
      <c r="CL96" s="367"/>
      <c r="CM96" s="367"/>
      <c r="CN96" s="367"/>
      <c r="CO96" s="367"/>
      <c r="CP96" s="367"/>
      <c r="CQ96" s="367"/>
      <c r="CR96" s="367"/>
      <c r="CS96" s="367"/>
      <c r="CT96" s="367"/>
      <c r="CU96" s="367"/>
      <c r="CV96" s="367"/>
      <c r="CW96" s="367"/>
      <c r="CX96" s="367"/>
      <c r="CY96" s="367"/>
      <c r="CZ96" s="367"/>
      <c r="DA96" s="367"/>
      <c r="DB96" s="367"/>
      <c r="DC96" s="367"/>
      <c r="DD96" s="367"/>
      <c r="DE96" s="367"/>
      <c r="DF96" s="367"/>
      <c r="DG96" s="367"/>
      <c r="DH96" s="367"/>
      <c r="DI96" s="367"/>
      <c r="DJ96" s="367"/>
      <c r="DK96" s="367"/>
      <c r="DL96" s="367"/>
      <c r="DM96" s="367"/>
      <c r="DN96" s="367"/>
      <c r="DO96" s="367"/>
      <c r="DP96" s="367"/>
      <c r="DQ96" s="367"/>
      <c r="DR96" s="367"/>
      <c r="DS96" s="367"/>
      <c r="DT96" s="367"/>
      <c r="DU96" s="367"/>
      <c r="DV96" s="367"/>
      <c r="DW96" s="367"/>
      <c r="DX96" s="367"/>
      <c r="DY96" s="367"/>
      <c r="DZ96" s="367"/>
      <c r="EA96" s="367"/>
      <c r="EB96" s="367"/>
      <c r="EC96" s="367"/>
      <c r="ED96" s="367"/>
      <c r="EE96" s="367"/>
      <c r="EF96" s="367"/>
      <c r="EG96" s="367"/>
      <c r="EH96" s="367"/>
      <c r="EI96" s="367"/>
      <c r="EJ96" s="367"/>
      <c r="EK96" s="367"/>
      <c r="EL96" s="367"/>
      <c r="EM96" s="367"/>
      <c r="EN96" s="367"/>
      <c r="EO96" s="367"/>
      <c r="EP96" s="367"/>
      <c r="EQ96" s="367"/>
      <c r="ER96" s="367"/>
      <c r="ES96" s="367"/>
      <c r="ET96" s="367"/>
      <c r="EU96" s="367"/>
      <c r="EV96" s="367"/>
      <c r="EW96" s="367"/>
      <c r="EX96" s="367"/>
      <c r="EY96" s="367"/>
      <c r="EZ96" s="367"/>
      <c r="FA96" s="367"/>
      <c r="FB96" s="367"/>
      <c r="FC96" s="367"/>
      <c r="FD96" s="367"/>
      <c r="FE96" s="367"/>
      <c r="FF96" s="367"/>
      <c r="FG96" s="367"/>
      <c r="FH96" s="367"/>
      <c r="FI96" s="367"/>
      <c r="FJ96" s="367"/>
      <c r="FK96" s="367"/>
      <c r="FL96" s="367"/>
      <c r="FM96" s="367"/>
      <c r="FN96" s="367"/>
      <c r="FO96" s="367"/>
      <c r="FP96" s="367"/>
      <c r="FQ96" s="367"/>
      <c r="FR96" s="367"/>
      <c r="FS96" s="367"/>
      <c r="FT96" s="367"/>
      <c r="FU96" s="367"/>
      <c r="FV96" s="367"/>
      <c r="FW96" s="367"/>
      <c r="FX96" s="367"/>
      <c r="FY96" s="367"/>
      <c r="FZ96" s="367"/>
      <c r="GA96" s="367"/>
      <c r="GB96" s="367"/>
      <c r="GC96" s="367"/>
      <c r="GD96" s="367"/>
      <c r="GE96" s="367"/>
      <c r="GF96" s="367"/>
      <c r="GG96" s="367"/>
      <c r="GH96" s="367"/>
      <c r="GI96" s="367"/>
      <c r="GJ96" s="367"/>
      <c r="GK96" s="367"/>
      <c r="GL96" s="367"/>
      <c r="GM96" s="367"/>
      <c r="GN96" s="367"/>
      <c r="GO96" s="367"/>
      <c r="GP96" s="367"/>
      <c r="GQ96" s="367"/>
      <c r="GR96" s="367"/>
      <c r="GS96" s="367"/>
      <c r="GT96" s="367"/>
      <c r="GU96" s="367"/>
      <c r="GV96" s="367"/>
      <c r="GW96" s="367"/>
      <c r="GX96" s="367"/>
      <c r="GY96" s="367"/>
      <c r="GZ96" s="367"/>
      <c r="HA96" s="367"/>
      <c r="HB96" s="367"/>
      <c r="HC96" s="367"/>
      <c r="HD96" s="367"/>
      <c r="HE96" s="367"/>
      <c r="HF96" s="367"/>
      <c r="HG96" s="367"/>
      <c r="HH96" s="367"/>
      <c r="HI96" s="367"/>
      <c r="HJ96" s="367"/>
      <c r="HK96" s="367"/>
      <c r="HL96" s="367"/>
      <c r="HM96" s="367"/>
      <c r="HN96" s="367"/>
      <c r="HO96" s="367"/>
      <c r="HP96" s="367"/>
      <c r="HQ96" s="367"/>
      <c r="HR96" s="367"/>
      <c r="HS96" s="367"/>
      <c r="HT96" s="367"/>
      <c r="HU96" s="367"/>
      <c r="HV96" s="367"/>
      <c r="HW96" s="367"/>
      <c r="HX96" s="367"/>
      <c r="HY96" s="367"/>
      <c r="HZ96" s="367"/>
      <c r="IA96" s="367"/>
      <c r="IB96" s="367"/>
      <c r="IC96" s="367"/>
      <c r="ID96" s="367"/>
      <c r="IE96" s="367"/>
      <c r="IF96" s="367"/>
      <c r="IG96" s="367"/>
      <c r="IH96" s="367"/>
      <c r="II96" s="367"/>
      <c r="IJ96" s="367"/>
      <c r="IK96" s="367"/>
      <c r="IL96" s="367"/>
      <c r="IM96" s="367"/>
      <c r="IN96" s="367"/>
      <c r="IO96" s="367"/>
      <c r="IP96" s="367"/>
      <c r="IQ96" s="367"/>
    </row>
    <row r="97" spans="1:251" ht="9.9499999999999993" customHeight="1">
      <c r="A97" s="367"/>
      <c r="B97" s="367"/>
      <c r="C97" s="368"/>
      <c r="D97" s="367"/>
      <c r="E97" s="367"/>
      <c r="F97" s="367"/>
      <c r="G97" s="367"/>
      <c r="H97" s="367"/>
      <c r="I97" s="368"/>
      <c r="J97" s="368"/>
      <c r="K97" s="368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  <c r="AA97" s="367"/>
      <c r="AB97" s="367"/>
      <c r="AC97" s="367"/>
      <c r="AD97" s="367"/>
      <c r="AE97" s="367"/>
      <c r="AF97" s="367"/>
      <c r="AG97" s="367"/>
      <c r="AH97" s="367"/>
      <c r="AI97" s="367"/>
      <c r="AJ97" s="367"/>
      <c r="AK97" s="367"/>
      <c r="AL97" s="367"/>
      <c r="AM97" s="367"/>
      <c r="AN97" s="367"/>
      <c r="AO97" s="367"/>
      <c r="AP97" s="367"/>
      <c r="AQ97" s="367"/>
      <c r="AR97" s="367"/>
      <c r="AS97" s="367"/>
      <c r="AT97" s="367"/>
      <c r="AU97" s="367"/>
      <c r="AV97" s="367"/>
      <c r="AW97" s="367"/>
      <c r="AX97" s="367"/>
      <c r="AY97" s="367"/>
      <c r="AZ97" s="367"/>
      <c r="BA97" s="367"/>
      <c r="BB97" s="367"/>
      <c r="BC97" s="367"/>
      <c r="BD97" s="367"/>
      <c r="BE97" s="367"/>
      <c r="BF97" s="367"/>
      <c r="BG97" s="367"/>
      <c r="BH97" s="367"/>
      <c r="BI97" s="367"/>
      <c r="BJ97" s="367"/>
      <c r="BK97" s="367"/>
      <c r="BL97" s="367"/>
      <c r="BM97" s="367"/>
      <c r="BN97" s="367"/>
      <c r="BO97" s="367"/>
      <c r="BP97" s="367"/>
      <c r="BQ97" s="367"/>
      <c r="BR97" s="367"/>
      <c r="BS97" s="367"/>
      <c r="BT97" s="367"/>
      <c r="BU97" s="367"/>
      <c r="BV97" s="367"/>
      <c r="BW97" s="367"/>
      <c r="BX97" s="367"/>
      <c r="BY97" s="367"/>
      <c r="BZ97" s="367"/>
      <c r="CA97" s="367"/>
      <c r="CB97" s="367"/>
      <c r="CC97" s="367"/>
      <c r="CD97" s="367"/>
      <c r="CE97" s="367"/>
      <c r="CF97" s="367"/>
      <c r="CG97" s="367"/>
      <c r="CH97" s="367"/>
      <c r="CI97" s="367"/>
      <c r="CJ97" s="367"/>
      <c r="CK97" s="367"/>
      <c r="CL97" s="367"/>
      <c r="CM97" s="367"/>
      <c r="CN97" s="367"/>
      <c r="CO97" s="367"/>
      <c r="CP97" s="367"/>
      <c r="CQ97" s="367"/>
      <c r="CR97" s="367"/>
      <c r="CS97" s="367"/>
      <c r="CT97" s="367"/>
      <c r="CU97" s="367"/>
      <c r="CV97" s="367"/>
      <c r="CW97" s="367"/>
      <c r="CX97" s="367"/>
      <c r="CY97" s="367"/>
      <c r="CZ97" s="367"/>
      <c r="DA97" s="367"/>
      <c r="DB97" s="367"/>
      <c r="DC97" s="367"/>
      <c r="DD97" s="367"/>
      <c r="DE97" s="367"/>
      <c r="DF97" s="367"/>
      <c r="DG97" s="367"/>
      <c r="DH97" s="367"/>
      <c r="DI97" s="367"/>
      <c r="DJ97" s="367"/>
      <c r="DK97" s="367"/>
      <c r="DL97" s="367"/>
      <c r="DM97" s="367"/>
      <c r="DN97" s="367"/>
      <c r="DO97" s="367"/>
      <c r="DP97" s="367"/>
      <c r="DQ97" s="367"/>
      <c r="DR97" s="367"/>
      <c r="DS97" s="367"/>
      <c r="DT97" s="367"/>
      <c r="DU97" s="367"/>
      <c r="DV97" s="367"/>
      <c r="DW97" s="367"/>
      <c r="DX97" s="367"/>
      <c r="DY97" s="367"/>
      <c r="DZ97" s="367"/>
      <c r="EA97" s="367"/>
      <c r="EB97" s="367"/>
      <c r="EC97" s="367"/>
      <c r="ED97" s="367"/>
      <c r="EE97" s="367"/>
      <c r="EF97" s="367"/>
      <c r="EG97" s="367"/>
      <c r="EH97" s="367"/>
      <c r="EI97" s="367"/>
      <c r="EJ97" s="367"/>
      <c r="EK97" s="367"/>
      <c r="EL97" s="367"/>
      <c r="EM97" s="367"/>
      <c r="EN97" s="367"/>
      <c r="EO97" s="367"/>
      <c r="EP97" s="367"/>
      <c r="EQ97" s="367"/>
      <c r="ER97" s="367"/>
      <c r="ES97" s="367"/>
      <c r="ET97" s="367"/>
      <c r="EU97" s="367"/>
      <c r="EV97" s="367"/>
      <c r="EW97" s="367"/>
      <c r="EX97" s="367"/>
      <c r="EY97" s="367"/>
      <c r="EZ97" s="367"/>
      <c r="FA97" s="367"/>
      <c r="FB97" s="367"/>
      <c r="FC97" s="367"/>
      <c r="FD97" s="367"/>
      <c r="FE97" s="367"/>
      <c r="FF97" s="367"/>
      <c r="FG97" s="367"/>
      <c r="FH97" s="367"/>
      <c r="FI97" s="367"/>
      <c r="FJ97" s="367"/>
      <c r="FK97" s="367"/>
      <c r="FL97" s="367"/>
      <c r="FM97" s="367"/>
      <c r="FN97" s="367"/>
      <c r="FO97" s="367"/>
      <c r="FP97" s="367"/>
      <c r="FQ97" s="367"/>
      <c r="FR97" s="367"/>
      <c r="FS97" s="367"/>
      <c r="FT97" s="367"/>
      <c r="FU97" s="367"/>
      <c r="FV97" s="367"/>
      <c r="FW97" s="367"/>
      <c r="FX97" s="367"/>
      <c r="FY97" s="367"/>
      <c r="FZ97" s="367"/>
      <c r="GA97" s="367"/>
      <c r="GB97" s="367"/>
      <c r="GC97" s="367"/>
      <c r="GD97" s="367"/>
      <c r="GE97" s="367"/>
      <c r="GF97" s="367"/>
      <c r="GG97" s="367"/>
      <c r="GH97" s="367"/>
      <c r="GI97" s="367"/>
      <c r="GJ97" s="367"/>
      <c r="GK97" s="367"/>
      <c r="GL97" s="367"/>
      <c r="GM97" s="367"/>
      <c r="GN97" s="367"/>
      <c r="GO97" s="367"/>
      <c r="GP97" s="367"/>
      <c r="GQ97" s="367"/>
      <c r="GR97" s="367"/>
      <c r="GS97" s="367"/>
      <c r="GT97" s="367"/>
      <c r="GU97" s="367"/>
      <c r="GV97" s="367"/>
      <c r="GW97" s="367"/>
      <c r="GX97" s="367"/>
      <c r="GY97" s="367"/>
      <c r="GZ97" s="367"/>
      <c r="HA97" s="367"/>
      <c r="HB97" s="367"/>
      <c r="HC97" s="367"/>
      <c r="HD97" s="367"/>
      <c r="HE97" s="367"/>
      <c r="HF97" s="367"/>
      <c r="HG97" s="367"/>
      <c r="HH97" s="367"/>
      <c r="HI97" s="367"/>
      <c r="HJ97" s="367"/>
      <c r="HK97" s="367"/>
      <c r="HL97" s="367"/>
      <c r="HM97" s="367"/>
      <c r="HN97" s="367"/>
      <c r="HO97" s="367"/>
      <c r="HP97" s="367"/>
      <c r="HQ97" s="367"/>
      <c r="HR97" s="367"/>
      <c r="HS97" s="367"/>
      <c r="HT97" s="367"/>
      <c r="HU97" s="367"/>
      <c r="HV97" s="367"/>
      <c r="HW97" s="367"/>
      <c r="HX97" s="367"/>
      <c r="HY97" s="367"/>
      <c r="HZ97" s="367"/>
      <c r="IA97" s="367"/>
      <c r="IB97" s="367"/>
      <c r="IC97" s="367"/>
      <c r="ID97" s="367"/>
      <c r="IE97" s="367"/>
      <c r="IF97" s="367"/>
      <c r="IG97" s="367"/>
      <c r="IH97" s="367"/>
      <c r="II97" s="367"/>
      <c r="IJ97" s="367"/>
      <c r="IK97" s="367"/>
      <c r="IL97" s="367"/>
      <c r="IM97" s="367"/>
      <c r="IN97" s="367"/>
      <c r="IO97" s="367"/>
      <c r="IP97" s="367"/>
      <c r="IQ97" s="367"/>
    </row>
    <row r="98" spans="1:251" ht="9.9499999999999993" customHeight="1">
      <c r="A98" s="369"/>
      <c r="B98" s="369"/>
      <c r="C98" s="369"/>
      <c r="D98" s="369"/>
      <c r="E98" s="369"/>
      <c r="F98" s="369"/>
      <c r="G98" s="369"/>
      <c r="H98" s="369"/>
      <c r="I98" s="369"/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I98" s="369"/>
      <c r="AJ98" s="369"/>
      <c r="AK98" s="369"/>
      <c r="AL98" s="369"/>
      <c r="AM98" s="369"/>
      <c r="AN98" s="369"/>
      <c r="AO98" s="369"/>
      <c r="AP98" s="369"/>
      <c r="AQ98" s="369"/>
      <c r="AR98" s="369"/>
      <c r="AS98" s="369"/>
      <c r="AT98" s="369"/>
      <c r="AU98" s="369"/>
      <c r="AV98" s="369"/>
      <c r="AW98" s="369"/>
      <c r="AX98" s="369"/>
      <c r="AY98" s="369"/>
      <c r="AZ98" s="369"/>
      <c r="BA98" s="369"/>
      <c r="BB98" s="369"/>
      <c r="BC98" s="369"/>
      <c r="BD98" s="369"/>
      <c r="BE98" s="369"/>
      <c r="BF98" s="369"/>
      <c r="BG98" s="369"/>
      <c r="BH98" s="369"/>
      <c r="BI98" s="369"/>
      <c r="BJ98" s="369"/>
      <c r="BK98" s="369"/>
      <c r="BL98" s="369"/>
      <c r="BM98" s="369"/>
      <c r="BN98" s="369"/>
      <c r="BO98" s="369"/>
      <c r="BP98" s="369"/>
      <c r="BQ98" s="369"/>
      <c r="BR98" s="369"/>
      <c r="BS98" s="369"/>
      <c r="BT98" s="369"/>
      <c r="BU98" s="369"/>
      <c r="BV98" s="369"/>
      <c r="BW98" s="369"/>
      <c r="BX98" s="369"/>
      <c r="BY98" s="369"/>
      <c r="BZ98" s="369"/>
      <c r="CA98" s="369"/>
      <c r="CB98" s="369"/>
      <c r="CC98" s="369"/>
      <c r="CD98" s="369"/>
      <c r="CE98" s="369"/>
      <c r="CF98" s="369"/>
      <c r="CG98" s="369"/>
      <c r="CH98" s="369"/>
      <c r="CI98" s="369"/>
      <c r="CJ98" s="369"/>
      <c r="CK98" s="369"/>
      <c r="CL98" s="369"/>
      <c r="CM98" s="369"/>
      <c r="CN98" s="369"/>
      <c r="CO98" s="369"/>
      <c r="CP98" s="369"/>
      <c r="CQ98" s="369"/>
      <c r="CR98" s="369"/>
      <c r="CS98" s="369"/>
      <c r="CT98" s="369"/>
      <c r="CU98" s="369"/>
      <c r="CV98" s="369"/>
      <c r="CW98" s="369"/>
      <c r="CX98" s="369"/>
      <c r="CY98" s="369"/>
      <c r="CZ98" s="369"/>
      <c r="DA98" s="369"/>
      <c r="DB98" s="369"/>
      <c r="DC98" s="369"/>
      <c r="DD98" s="369"/>
      <c r="DE98" s="369"/>
      <c r="DF98" s="369"/>
      <c r="DG98" s="369"/>
      <c r="DH98" s="369"/>
      <c r="DI98" s="369"/>
      <c r="DJ98" s="369"/>
      <c r="DK98" s="369"/>
      <c r="DL98" s="369"/>
      <c r="DM98" s="369"/>
      <c r="DN98" s="369"/>
      <c r="DO98" s="369"/>
      <c r="DP98" s="369"/>
      <c r="DQ98" s="369"/>
      <c r="DR98" s="369"/>
      <c r="DS98" s="369"/>
      <c r="DT98" s="369"/>
      <c r="DU98" s="369"/>
      <c r="DV98" s="369"/>
      <c r="DW98" s="369"/>
      <c r="DX98" s="369"/>
      <c r="DY98" s="369"/>
      <c r="DZ98" s="369"/>
      <c r="EA98" s="369"/>
      <c r="EB98" s="369"/>
      <c r="EC98" s="369"/>
      <c r="ED98" s="369"/>
      <c r="EE98" s="369"/>
      <c r="EF98" s="369"/>
      <c r="EG98" s="369"/>
      <c r="EH98" s="369"/>
      <c r="EI98" s="369"/>
      <c r="EJ98" s="369"/>
      <c r="EK98" s="369"/>
      <c r="EL98" s="369"/>
      <c r="EM98" s="369"/>
      <c r="EN98" s="369"/>
      <c r="EO98" s="369"/>
      <c r="EP98" s="369"/>
      <c r="EQ98" s="369"/>
      <c r="ER98" s="369"/>
      <c r="ES98" s="369"/>
      <c r="ET98" s="369"/>
      <c r="EU98" s="369"/>
      <c r="EV98" s="369"/>
      <c r="EW98" s="369"/>
      <c r="EX98" s="369"/>
      <c r="EY98" s="369"/>
      <c r="EZ98" s="369"/>
      <c r="FA98" s="369"/>
      <c r="FB98" s="369"/>
      <c r="FC98" s="369"/>
      <c r="FD98" s="369"/>
      <c r="FE98" s="369"/>
      <c r="FF98" s="369"/>
      <c r="FG98" s="369"/>
      <c r="FH98" s="369"/>
      <c r="FI98" s="369"/>
      <c r="FJ98" s="369"/>
      <c r="FK98" s="369"/>
      <c r="FL98" s="369"/>
      <c r="FM98" s="369"/>
      <c r="FN98" s="369"/>
      <c r="FO98" s="369"/>
      <c r="FP98" s="369"/>
      <c r="FQ98" s="369"/>
      <c r="FR98" s="369"/>
      <c r="FS98" s="369"/>
      <c r="FT98" s="369"/>
      <c r="FU98" s="369"/>
      <c r="FV98" s="369"/>
      <c r="FW98" s="369"/>
      <c r="FX98" s="369"/>
      <c r="FY98" s="369"/>
      <c r="FZ98" s="369"/>
      <c r="GA98" s="369"/>
      <c r="GB98" s="369"/>
      <c r="GC98" s="369"/>
      <c r="GD98" s="369"/>
      <c r="GE98" s="369"/>
      <c r="GF98" s="369"/>
      <c r="GG98" s="369"/>
      <c r="GH98" s="369"/>
      <c r="GI98" s="369"/>
      <c r="GJ98" s="369"/>
      <c r="GK98" s="369"/>
      <c r="GL98" s="369"/>
      <c r="GM98" s="369"/>
      <c r="GN98" s="369"/>
      <c r="GO98" s="369"/>
      <c r="GP98" s="369"/>
      <c r="GQ98" s="369"/>
      <c r="GR98" s="369"/>
      <c r="GS98" s="369"/>
      <c r="GT98" s="369"/>
      <c r="GU98" s="369"/>
      <c r="GV98" s="369"/>
      <c r="GW98" s="369"/>
      <c r="GX98" s="369"/>
      <c r="GY98" s="369"/>
      <c r="GZ98" s="369"/>
      <c r="HA98" s="369"/>
      <c r="HB98" s="369"/>
      <c r="HC98" s="369"/>
      <c r="HD98" s="369"/>
      <c r="HE98" s="369"/>
      <c r="HF98" s="369"/>
      <c r="HG98" s="369"/>
      <c r="HH98" s="369"/>
      <c r="HI98" s="369"/>
      <c r="HJ98" s="369"/>
      <c r="HK98" s="369"/>
      <c r="HL98" s="369"/>
      <c r="HM98" s="369"/>
      <c r="HN98" s="369"/>
      <c r="HO98" s="369"/>
      <c r="HP98" s="369"/>
      <c r="HQ98" s="369"/>
      <c r="HR98" s="369"/>
      <c r="HS98" s="369"/>
      <c r="HT98" s="369"/>
      <c r="HU98" s="369"/>
      <c r="HV98" s="369"/>
      <c r="HW98" s="369"/>
      <c r="HX98" s="369"/>
      <c r="HY98" s="369"/>
      <c r="HZ98" s="369"/>
      <c r="IA98" s="369"/>
      <c r="IB98" s="369"/>
      <c r="IC98" s="369"/>
      <c r="ID98" s="369"/>
      <c r="IE98" s="369"/>
      <c r="IF98" s="369"/>
      <c r="IG98" s="369"/>
      <c r="IH98" s="369"/>
      <c r="II98" s="369"/>
      <c r="IJ98" s="369"/>
      <c r="IK98" s="369"/>
      <c r="IL98" s="369"/>
      <c r="IM98" s="369"/>
      <c r="IN98" s="369"/>
      <c r="IO98" s="369"/>
      <c r="IP98" s="369"/>
      <c r="IQ98" s="369"/>
    </row>
  </sheetData>
  <mergeCells count="2">
    <mergeCell ref="B68:L68"/>
    <mergeCell ref="B69:L69"/>
  </mergeCells>
  <printOptions horizontalCentered="1"/>
  <pageMargins left="0.5" right="0.5" top="0.49" bottom="0.56999999999999995" header="0.5" footer="0.28000000000000003"/>
  <pageSetup scale="72" orientation="portrait" r:id="rId1"/>
  <headerFooter alignWithMargins="0">
    <oddFooter>&amp;L&amp;"Arial,Regular"&amp;8SREB Fact Book&amp;R&amp;"Arial,Regular"&amp;8&amp;D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0000FF"/>
  </sheetPr>
  <dimension ref="A1:EZ89"/>
  <sheetViews>
    <sheetView zoomScale="90" zoomScaleNormal="90" workbookViewId="0">
      <pane xSplit="1" ySplit="5" topLeftCell="AB6" activePane="bottomRight" state="frozen"/>
      <selection pane="topRight" activeCell="B1" sqref="B1"/>
      <selection pane="bottomLeft" activeCell="A6" sqref="A6"/>
      <selection pane="bottomRight" activeCell="AQ31" sqref="AQ31"/>
    </sheetView>
  </sheetViews>
  <sheetFormatPr defaultColWidth="9.7109375" defaultRowHeight="12.75"/>
  <cols>
    <col min="1" max="1" width="17.5703125" style="20" customWidth="1"/>
    <col min="2" max="12" width="8.140625" style="20" customWidth="1"/>
    <col min="13" max="17" width="8.7109375" style="20" customWidth="1"/>
    <col min="18" max="18" width="9.5703125" style="20" customWidth="1"/>
    <col min="19" max="23" width="8.7109375" style="20" customWidth="1"/>
    <col min="24" max="27" width="8.7109375" style="33" customWidth="1"/>
    <col min="28" max="40" width="8.85546875" style="33" customWidth="1"/>
    <col min="41" max="46" width="8.7109375" style="20" customWidth="1"/>
    <col min="47" max="47" width="9" style="20" customWidth="1"/>
    <col min="48" max="49" width="8.7109375" style="20" customWidth="1"/>
    <col min="50" max="52" width="9.140625" style="20" customWidth="1"/>
    <col min="53" max="57" width="9.140625" style="33" customWidth="1"/>
    <col min="58" max="60" width="8.85546875" style="33" customWidth="1"/>
    <col min="61" max="61" width="9.7109375" style="33" customWidth="1"/>
    <col min="62" max="62" width="10.140625" style="33" customWidth="1"/>
    <col min="63" max="63" width="10.28515625" style="33" customWidth="1"/>
    <col min="64" max="64" width="9.85546875" style="33" customWidth="1"/>
    <col min="65" max="67" width="9.42578125" style="33" customWidth="1"/>
    <col min="68" max="69" width="9.5703125" style="33" bestFit="1" customWidth="1"/>
    <col min="70" max="70" width="8.7109375" style="20" bestFit="1" customWidth="1"/>
    <col min="71" max="75" width="8.7109375" style="20" customWidth="1"/>
    <col min="76" max="76" width="9.140625" style="20" customWidth="1"/>
    <col min="77" max="78" width="8.7109375" style="20" customWidth="1"/>
    <col min="79" max="81" width="9.140625" style="20" customWidth="1"/>
    <col min="82" max="86" width="9.140625" style="33" customWidth="1"/>
    <col min="87" max="98" width="8.85546875" style="33" customWidth="1"/>
    <col min="99" max="99" width="8.7109375" style="20" bestFit="1" customWidth="1"/>
    <col min="100" max="104" width="8.7109375" style="20" customWidth="1"/>
    <col min="105" max="105" width="9.140625" style="20" customWidth="1"/>
    <col min="106" max="107" width="8.7109375" style="20" customWidth="1"/>
    <col min="108" max="110" width="9.140625" style="20" customWidth="1"/>
    <col min="111" max="115" width="9.140625" style="33" customWidth="1"/>
    <col min="116" max="127" width="8.85546875" style="33" customWidth="1"/>
    <col min="128" max="128" width="8.7109375" style="20" bestFit="1" customWidth="1"/>
    <col min="129" max="133" width="8.7109375" style="20" customWidth="1"/>
    <col min="134" max="134" width="9.28515625" style="20" customWidth="1"/>
    <col min="135" max="136" width="8.7109375" style="20" customWidth="1"/>
    <col min="137" max="137" width="9" style="20" customWidth="1"/>
    <col min="138" max="139" width="8.7109375" style="20" customWidth="1"/>
    <col min="140" max="141" width="9.42578125" style="20" customWidth="1"/>
    <col min="142" max="144" width="8.7109375" style="20" customWidth="1"/>
    <col min="145" max="149" width="8.85546875" style="33" customWidth="1"/>
    <col min="150" max="150" width="8.85546875" style="9" customWidth="1"/>
    <col min="151" max="156" width="8.85546875" style="33" customWidth="1"/>
    <col min="157" max="159" width="8.7109375" style="20" customWidth="1"/>
    <col min="160" max="16384" width="9.7109375" style="20"/>
  </cols>
  <sheetData>
    <row r="1" spans="1:156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O1" s="19"/>
      <c r="EP1" s="19"/>
      <c r="EQ1" s="19"/>
      <c r="ER1" s="19"/>
      <c r="ES1" s="19"/>
      <c r="ET1" s="70"/>
      <c r="EU1" s="19"/>
      <c r="EV1" s="19"/>
      <c r="EW1" s="19"/>
      <c r="EX1" s="19"/>
      <c r="EY1" s="19"/>
      <c r="EZ1" s="19"/>
    </row>
    <row r="2" spans="1:156">
      <c r="A2" s="17" t="s">
        <v>61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8"/>
      <c r="T2" s="18"/>
      <c r="U2" s="18"/>
      <c r="V2" s="18"/>
      <c r="W2" s="18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34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O2" s="19"/>
      <c r="EP2" s="19"/>
      <c r="EQ2" s="19"/>
      <c r="ER2" s="19"/>
      <c r="ES2" s="19"/>
      <c r="ET2" s="70"/>
      <c r="EU2" s="19"/>
      <c r="EV2" s="19"/>
      <c r="EW2" s="19"/>
      <c r="EX2" s="19"/>
      <c r="EY2" s="19"/>
      <c r="EZ2" s="19"/>
    </row>
    <row r="3" spans="1:156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34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O3" s="19"/>
      <c r="EP3" s="19"/>
      <c r="EQ3" s="19"/>
      <c r="ER3" s="19"/>
      <c r="ES3" s="19"/>
      <c r="ET3" s="70"/>
      <c r="EU3" s="19"/>
      <c r="EV3" s="19"/>
      <c r="EW3" s="19"/>
      <c r="EX3" s="19"/>
      <c r="EY3" s="19"/>
      <c r="EZ3" s="19"/>
    </row>
    <row r="4" spans="1:156">
      <c r="A4" s="18"/>
      <c r="B4" s="21" t="s">
        <v>1</v>
      </c>
      <c r="C4" s="22"/>
      <c r="D4" s="22"/>
      <c r="E4" s="22"/>
      <c r="F4" s="22"/>
      <c r="G4" s="22"/>
      <c r="H4" s="22"/>
      <c r="I4" s="22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4" t="s">
        <v>2</v>
      </c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64" t="s">
        <v>3</v>
      </c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64" t="s">
        <v>4</v>
      </c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5" t="s">
        <v>5</v>
      </c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71"/>
      <c r="EU4" s="23"/>
      <c r="EV4" s="23"/>
      <c r="EW4" s="23"/>
      <c r="EX4" s="23"/>
      <c r="EY4" s="23"/>
      <c r="EZ4" s="23"/>
    </row>
    <row r="5" spans="1:156">
      <c r="A5" s="76"/>
      <c r="B5" s="26" t="s">
        <v>43</v>
      </c>
      <c r="C5" s="26" t="s">
        <v>45</v>
      </c>
      <c r="D5" s="26" t="s">
        <v>46</v>
      </c>
      <c r="E5" s="26" t="s">
        <v>47</v>
      </c>
      <c r="F5" s="26" t="s">
        <v>48</v>
      </c>
      <c r="G5" s="26" t="s">
        <v>49</v>
      </c>
      <c r="H5" s="26" t="s">
        <v>6</v>
      </c>
      <c r="I5" s="26" t="s">
        <v>50</v>
      </c>
      <c r="J5" s="26" t="s">
        <v>51</v>
      </c>
      <c r="K5" s="26" t="s">
        <v>52</v>
      </c>
      <c r="L5" s="26" t="s">
        <v>53</v>
      </c>
      <c r="M5" s="27" t="s">
        <v>7</v>
      </c>
      <c r="N5" s="28" t="s">
        <v>8</v>
      </c>
      <c r="O5" s="28" t="s">
        <v>9</v>
      </c>
      <c r="P5" s="28" t="s">
        <v>39</v>
      </c>
      <c r="Q5" s="28" t="s">
        <v>10</v>
      </c>
      <c r="R5" s="28" t="s">
        <v>11</v>
      </c>
      <c r="S5" s="28" t="s">
        <v>12</v>
      </c>
      <c r="T5" s="28" t="s">
        <v>13</v>
      </c>
      <c r="U5" s="28" t="s">
        <v>14</v>
      </c>
      <c r="V5" s="28" t="s">
        <v>34</v>
      </c>
      <c r="W5" s="28" t="s">
        <v>40</v>
      </c>
      <c r="X5" s="28" t="s">
        <v>41</v>
      </c>
      <c r="Y5" s="28" t="s">
        <v>42</v>
      </c>
      <c r="Z5" s="28" t="s">
        <v>59</v>
      </c>
      <c r="AA5" s="28" t="s">
        <v>60</v>
      </c>
      <c r="AB5" s="28" t="s">
        <v>62</v>
      </c>
      <c r="AC5" s="28" t="s">
        <v>65</v>
      </c>
      <c r="AD5" s="28" t="s">
        <v>68</v>
      </c>
      <c r="AE5" s="189" t="s">
        <v>69</v>
      </c>
      <c r="AF5" s="28" t="s">
        <v>70</v>
      </c>
      <c r="AG5" s="28" t="s">
        <v>72</v>
      </c>
      <c r="AH5" s="28" t="s">
        <v>77</v>
      </c>
      <c r="AI5" s="28" t="s">
        <v>125</v>
      </c>
      <c r="AJ5" s="28" t="s">
        <v>131</v>
      </c>
      <c r="AK5" s="28" t="s">
        <v>134</v>
      </c>
      <c r="AL5" s="28" t="s">
        <v>142</v>
      </c>
      <c r="AM5" s="28" t="s">
        <v>145</v>
      </c>
      <c r="AN5" s="210" t="s">
        <v>146</v>
      </c>
      <c r="AO5" s="29" t="s">
        <v>6</v>
      </c>
      <c r="AP5" s="28" t="s">
        <v>7</v>
      </c>
      <c r="AQ5" s="28" t="s">
        <v>8</v>
      </c>
      <c r="AR5" s="28" t="s">
        <v>9</v>
      </c>
      <c r="AS5" s="28" t="s">
        <v>39</v>
      </c>
      <c r="AT5" s="28" t="s">
        <v>10</v>
      </c>
      <c r="AU5" s="28" t="s">
        <v>11</v>
      </c>
      <c r="AV5" s="28" t="s">
        <v>12</v>
      </c>
      <c r="AW5" s="28" t="s">
        <v>13</v>
      </c>
      <c r="AX5" s="28" t="s">
        <v>14</v>
      </c>
      <c r="AY5" s="28" t="s">
        <v>34</v>
      </c>
      <c r="AZ5" s="28" t="s">
        <v>40</v>
      </c>
      <c r="BA5" s="28" t="s">
        <v>41</v>
      </c>
      <c r="BB5" s="28" t="s">
        <v>42</v>
      </c>
      <c r="BC5" s="28" t="s">
        <v>59</v>
      </c>
      <c r="BD5" s="28" t="s">
        <v>60</v>
      </c>
      <c r="BE5" s="28" t="s">
        <v>62</v>
      </c>
      <c r="BF5" s="28" t="s">
        <v>65</v>
      </c>
      <c r="BG5" s="28" t="s">
        <v>68</v>
      </c>
      <c r="BH5" s="28" t="s">
        <v>69</v>
      </c>
      <c r="BI5" s="28" t="s">
        <v>70</v>
      </c>
      <c r="BJ5" s="28" t="s">
        <v>72</v>
      </c>
      <c r="BK5" s="28" t="s">
        <v>77</v>
      </c>
      <c r="BL5" s="28" t="s">
        <v>125</v>
      </c>
      <c r="BM5" s="28" t="s">
        <v>131</v>
      </c>
      <c r="BN5" s="28" t="s">
        <v>134</v>
      </c>
      <c r="BO5" s="28" t="s">
        <v>142</v>
      </c>
      <c r="BP5" s="28" t="s">
        <v>145</v>
      </c>
      <c r="BQ5" s="210" t="s">
        <v>146</v>
      </c>
      <c r="BR5" s="29" t="s">
        <v>6</v>
      </c>
      <c r="BS5" s="28" t="s">
        <v>7</v>
      </c>
      <c r="BT5" s="28" t="s">
        <v>8</v>
      </c>
      <c r="BU5" s="28" t="s">
        <v>9</v>
      </c>
      <c r="BV5" s="28" t="s">
        <v>39</v>
      </c>
      <c r="BW5" s="28" t="s">
        <v>10</v>
      </c>
      <c r="BX5" s="28" t="s">
        <v>11</v>
      </c>
      <c r="BY5" s="28" t="s">
        <v>12</v>
      </c>
      <c r="BZ5" s="28" t="s">
        <v>13</v>
      </c>
      <c r="CA5" s="28" t="s">
        <v>14</v>
      </c>
      <c r="CB5" s="28" t="s">
        <v>34</v>
      </c>
      <c r="CC5" s="28" t="s">
        <v>40</v>
      </c>
      <c r="CD5" s="28" t="s">
        <v>41</v>
      </c>
      <c r="CE5" s="28" t="s">
        <v>42</v>
      </c>
      <c r="CF5" s="28" t="s">
        <v>59</v>
      </c>
      <c r="CG5" s="28" t="s">
        <v>60</v>
      </c>
      <c r="CH5" s="28" t="s">
        <v>62</v>
      </c>
      <c r="CI5" s="28" t="s">
        <v>65</v>
      </c>
      <c r="CJ5" s="28" t="s">
        <v>68</v>
      </c>
      <c r="CK5" s="28" t="s">
        <v>69</v>
      </c>
      <c r="CL5" s="28" t="s">
        <v>70</v>
      </c>
      <c r="CM5" s="28" t="s">
        <v>72</v>
      </c>
      <c r="CN5" s="28" t="s">
        <v>77</v>
      </c>
      <c r="CO5" s="28" t="s">
        <v>125</v>
      </c>
      <c r="CP5" s="28" t="s">
        <v>131</v>
      </c>
      <c r="CQ5" s="28" t="s">
        <v>134</v>
      </c>
      <c r="CR5" s="28" t="s">
        <v>142</v>
      </c>
      <c r="CS5" s="28" t="s">
        <v>145</v>
      </c>
      <c r="CT5" s="210" t="s">
        <v>146</v>
      </c>
      <c r="CU5" s="29" t="s">
        <v>6</v>
      </c>
      <c r="CV5" s="28" t="s">
        <v>7</v>
      </c>
      <c r="CW5" s="28" t="s">
        <v>8</v>
      </c>
      <c r="CX5" s="28" t="s">
        <v>9</v>
      </c>
      <c r="CY5" s="28" t="s">
        <v>39</v>
      </c>
      <c r="CZ5" s="28" t="s">
        <v>10</v>
      </c>
      <c r="DA5" s="28" t="s">
        <v>11</v>
      </c>
      <c r="DB5" s="28" t="s">
        <v>12</v>
      </c>
      <c r="DC5" s="28" t="s">
        <v>13</v>
      </c>
      <c r="DD5" s="28" t="s">
        <v>14</v>
      </c>
      <c r="DE5" s="28" t="s">
        <v>34</v>
      </c>
      <c r="DF5" s="28" t="s">
        <v>40</v>
      </c>
      <c r="DG5" s="28" t="s">
        <v>41</v>
      </c>
      <c r="DH5" s="28" t="s">
        <v>42</v>
      </c>
      <c r="DI5" s="28" t="s">
        <v>59</v>
      </c>
      <c r="DJ5" s="28" t="s">
        <v>60</v>
      </c>
      <c r="DK5" s="28" t="s">
        <v>62</v>
      </c>
      <c r="DL5" s="28" t="s">
        <v>65</v>
      </c>
      <c r="DM5" s="28" t="s">
        <v>68</v>
      </c>
      <c r="DN5" s="28" t="s">
        <v>69</v>
      </c>
      <c r="DO5" s="28" t="s">
        <v>70</v>
      </c>
      <c r="DP5" s="28" t="s">
        <v>72</v>
      </c>
      <c r="DQ5" s="28" t="s">
        <v>77</v>
      </c>
      <c r="DR5" s="28" t="s">
        <v>125</v>
      </c>
      <c r="DS5" s="28" t="s">
        <v>131</v>
      </c>
      <c r="DT5" s="28" t="s">
        <v>134</v>
      </c>
      <c r="DU5" s="28" t="s">
        <v>142</v>
      </c>
      <c r="DV5" s="28" t="s">
        <v>145</v>
      </c>
      <c r="DW5" s="210" t="s">
        <v>146</v>
      </c>
      <c r="DX5" s="30" t="s">
        <v>6</v>
      </c>
      <c r="DY5" s="28" t="s">
        <v>7</v>
      </c>
      <c r="DZ5" s="28" t="s">
        <v>8</v>
      </c>
      <c r="EA5" s="28" t="s">
        <v>9</v>
      </c>
      <c r="EB5" s="28" t="s">
        <v>39</v>
      </c>
      <c r="EC5" s="28" t="s">
        <v>10</v>
      </c>
      <c r="ED5" s="28" t="s">
        <v>11</v>
      </c>
      <c r="EE5" s="28" t="s">
        <v>12</v>
      </c>
      <c r="EF5" s="28" t="s">
        <v>13</v>
      </c>
      <c r="EG5" s="28" t="s">
        <v>14</v>
      </c>
      <c r="EH5" s="28" t="s">
        <v>34</v>
      </c>
      <c r="EI5" s="28" t="s">
        <v>40</v>
      </c>
      <c r="EJ5" s="28" t="s">
        <v>41</v>
      </c>
      <c r="EK5" s="28" t="s">
        <v>42</v>
      </c>
      <c r="EL5" s="28" t="s">
        <v>59</v>
      </c>
      <c r="EM5" s="28" t="s">
        <v>60</v>
      </c>
      <c r="EN5" s="28" t="s">
        <v>62</v>
      </c>
      <c r="EO5" s="28" t="s">
        <v>65</v>
      </c>
      <c r="EP5" s="28" t="s">
        <v>68</v>
      </c>
      <c r="EQ5" s="28" t="s">
        <v>69</v>
      </c>
      <c r="ER5" s="28" t="s">
        <v>70</v>
      </c>
      <c r="ES5" s="28" t="s">
        <v>72</v>
      </c>
      <c r="ET5" s="72" t="s">
        <v>77</v>
      </c>
      <c r="EU5" s="28" t="s">
        <v>125</v>
      </c>
      <c r="EV5" s="28" t="s">
        <v>131</v>
      </c>
      <c r="EW5" s="28" t="s">
        <v>134</v>
      </c>
      <c r="EX5" s="28" t="s">
        <v>142</v>
      </c>
      <c r="EY5" s="28" t="s">
        <v>145</v>
      </c>
      <c r="EZ5" s="210" t="s">
        <v>146</v>
      </c>
    </row>
    <row r="6" spans="1:156" s="31" customFormat="1">
      <c r="A6" s="58" t="s">
        <v>117</v>
      </c>
      <c r="B6" s="77"/>
      <c r="C6" s="77">
        <v>20722</v>
      </c>
      <c r="D6" s="77">
        <v>22458.697744569301</v>
      </c>
      <c r="E6" s="78">
        <f>(($M6-$H6)/4)+D6</f>
        <v>25000.09034085719</v>
      </c>
      <c r="F6" s="78">
        <f>(($M6-$H6)/4)+E6</f>
        <v>27541.48293714508</v>
      </c>
      <c r="G6" s="78">
        <f>(($M6-$H6)/4)+F6</f>
        <v>30082.875533432969</v>
      </c>
      <c r="H6" s="77">
        <v>30182.2079314041</v>
      </c>
      <c r="I6" s="78">
        <f>(($M6-$H6)/5)+H6</f>
        <v>32215.32200843441</v>
      </c>
      <c r="J6" s="78">
        <f>(($M6-$H6)/5)+I6</f>
        <v>34248.436085464724</v>
      </c>
      <c r="K6" s="78">
        <f>(($M6-$H6)/5)+J6</f>
        <v>36281.550162495034</v>
      </c>
      <c r="L6" s="78">
        <f>(($M6-$H6)/5)+K6</f>
        <v>38314.664239525344</v>
      </c>
      <c r="M6" s="8">
        <f>((74171*44414)+(27937*39940)+(25290*38649)+(25790*39594)+(31937*35108)+(7492*32278))/(74171+27937+25290+25790+31937+7492)</f>
        <v>40347.778316555654</v>
      </c>
      <c r="N6" s="8">
        <f>((74227*47170)+(29331*41420)+(26252*40400)+(26877*42280)+(34189*37120)+(7951*34160))/(74227+29331+26252+26877+34189+7951)</f>
        <v>42518.469875821691</v>
      </c>
      <c r="O6" s="8">
        <f>((77407*49020)+(32691*44710)+(25052*41510)+(25937*44260)+(34894*39600)+(6177*35710))/(77407+32691+25052+25937+34894+6177)</f>
        <v>44749.003057014808</v>
      </c>
      <c r="P6" s="8">
        <f>((79575*50560)+(27485*45350)+(26625*44060)+(23719*45820)+(37268*40710)+(5932*36230))/(79575+27485+26625+23719+37268+5932)</f>
        <v>46169.345925305577</v>
      </c>
      <c r="Q6" s="8">
        <f>(((51730*83474)+(45660*27118)+(44660*50649)+(42730*22900)+(40890*14665)+(38070*7820))/(83474+27118+50649+22900+14665+7820))</f>
        <v>46916.547239940759</v>
      </c>
      <c r="R6" s="8">
        <f>(((53220*80918)+(46990*28440)+(45960*48299)+(44110*23039)+(43030*17572)+(39550*9071))/(80918+28440+48299+23039+17572+9071))</f>
        <v>48200.314943160716</v>
      </c>
      <c r="S6" s="8">
        <f>((55360*81632)+(48970*27409)+(47520*47861)+(45410*22985)+(44370*16425)+(40880*8653))/(81632+27409+47861+22985+16425+8653)</f>
        <v>50066.995389456737</v>
      </c>
      <c r="T6" s="8">
        <f>((57200*81330)+(50400*28305)+(48700*48592)+(46130*21370)+(45400*15334)+(41700*8896))/(81330+28305+48592+21370+15334+8896)</f>
        <v>51504.478307584373</v>
      </c>
      <c r="U6" s="8">
        <v>53421</v>
      </c>
      <c r="V6" s="8">
        <v>54941</v>
      </c>
      <c r="W6" s="8">
        <v>56915.640417843992</v>
      </c>
      <c r="X6" s="8">
        <v>59079.210167277401</v>
      </c>
      <c r="Y6" s="8">
        <v>61119</v>
      </c>
      <c r="Z6" s="79">
        <v>63408.701641615364</v>
      </c>
      <c r="AA6" s="8">
        <v>65084.226160254802</v>
      </c>
      <c r="AB6" s="8">
        <v>66285.810532788702</v>
      </c>
      <c r="AC6" s="8">
        <v>66554.21412042818</v>
      </c>
      <c r="AD6" s="8">
        <v>69792.639103123249</v>
      </c>
      <c r="AE6" s="190">
        <v>71388</v>
      </c>
      <c r="AF6" s="8">
        <v>73542.338423321678</v>
      </c>
      <c r="AG6" s="8">
        <v>76009.206274447482</v>
      </c>
      <c r="AH6" s="8">
        <v>76995.926814136241</v>
      </c>
      <c r="AI6" s="8">
        <v>77936.578936613063</v>
      </c>
      <c r="AJ6" s="8">
        <v>79511</v>
      </c>
      <c r="AK6" s="8">
        <v>78170.896838761531</v>
      </c>
      <c r="AL6" s="8">
        <v>79293.426481416944</v>
      </c>
      <c r="AM6" s="8">
        <v>81444.583411595653</v>
      </c>
      <c r="AN6" s="8">
        <v>83448.293759519642</v>
      </c>
      <c r="AO6" s="80" t="s">
        <v>15</v>
      </c>
      <c r="AP6" s="8">
        <f>((55736*31570)+(50010*10235)+(48358*8389)+(48085*11209)+(43334*10242)+(40181*1929))/(31510+10235+8389+11209+10242+1929)</f>
        <v>50839.756699404192</v>
      </c>
      <c r="AQ6" s="8">
        <f>((61980*31552)+(56410*10486)+(52020*8588)+(51820*11521)+(49380*10771)+(44740*2089))/(32273+11665+8439+11164+11095+1754)</f>
        <v>55193.193349914909</v>
      </c>
      <c r="AR6" s="8">
        <f>((61980*32273)+(56410*11665)+(52020*8439)+(53820*11164)+(49380*11095)+(44740*1754))/(32273+11665+8439+11164+11095+1754)</f>
        <v>56610.701793428459</v>
      </c>
      <c r="AS6" s="81">
        <f>((AT6-AR6)/2)+AR6</f>
        <v>58107.350896714226</v>
      </c>
      <c r="AT6" s="8">
        <v>59604</v>
      </c>
      <c r="AU6" s="8">
        <f>((66700*34634)+(59560*9906)+(56310*18845)+(54770*7616)+(53410*5429)+(49950*2333))/(34634+9906+18845+7616+5429+2333)</f>
        <v>60750.297347739419</v>
      </c>
      <c r="AV6" s="8">
        <f>((69400*34981)+(62020*9625)+(58130*18811)+(57130*7490)+(55170*5030)+(51440*2297))/(34981+9625+18811+7490+5030+2297)</f>
        <v>63165.296546258658</v>
      </c>
      <c r="AW6" s="8">
        <f>((71770*35099)+(64130*10000)+(59650*19101)+(57720*6930)+(56320*4651)+(52420*2334))/(35099+10000+19101+6930+4651+2334)</f>
        <v>65083.813352109071</v>
      </c>
      <c r="AX6" s="8">
        <v>67690</v>
      </c>
      <c r="AY6" s="8">
        <v>70008</v>
      </c>
      <c r="AZ6" s="8">
        <v>72781.517696641837</v>
      </c>
      <c r="BA6" s="82">
        <v>76157.26162262226</v>
      </c>
      <c r="BB6" s="82">
        <v>79637</v>
      </c>
      <c r="BC6" s="82">
        <v>82753</v>
      </c>
      <c r="BD6" s="82">
        <v>85473.914683643394</v>
      </c>
      <c r="BE6" s="8">
        <v>87390.614695800497</v>
      </c>
      <c r="BF6" s="8">
        <v>89012.835177605986</v>
      </c>
      <c r="BG6" s="8">
        <v>93190.197866935123</v>
      </c>
      <c r="BH6" s="8">
        <v>96661</v>
      </c>
      <c r="BI6" s="8">
        <v>100065.71722410343</v>
      </c>
      <c r="BJ6" s="8">
        <v>103661.78241507622</v>
      </c>
      <c r="BK6" s="8">
        <v>105264.71901838957</v>
      </c>
      <c r="BL6" s="8">
        <v>106461.12561464605</v>
      </c>
      <c r="BM6" s="8">
        <v>108718</v>
      </c>
      <c r="BN6" s="8">
        <v>107075.42169947215</v>
      </c>
      <c r="BO6" s="8">
        <v>108907.49510415364</v>
      </c>
      <c r="BP6" s="8">
        <v>112358.98793846046</v>
      </c>
      <c r="BQ6" s="8">
        <v>115067.90808772192</v>
      </c>
      <c r="BR6" s="80" t="s">
        <v>15</v>
      </c>
      <c r="BS6" s="8">
        <f>((40209*20810)+(38323*8484)+(38363*7614)+(37638*6502)+(35642*9214)+(33648*2159))/(20810+8484+7614+6502+9214+2159)</f>
        <v>38328.517970903384</v>
      </c>
      <c r="BT6" s="8">
        <f>((42710*20613)+(40160*8612)+(40500*7675)+(40440*6694)+(37940*9554)+(35530*2263))/(20613+8612+7675+6694+9554+2263)</f>
        <v>40617.660031401705</v>
      </c>
      <c r="BU6" s="8">
        <f>((44480*21044)+(43060*9836)+(41750*7026)+(42250*6312)+(40270*9666)+(37040*1710))/(21044+9836+7026+6312+9666+1710)</f>
        <v>42669.730546461848</v>
      </c>
      <c r="BV6" s="81">
        <f>((BW6-BU6)/2)+BU6</f>
        <v>43765.865273230927</v>
      </c>
      <c r="BW6" s="8">
        <v>44862</v>
      </c>
      <c r="BX6" s="8">
        <f>((47900*22733)+(45210*8722)+(44970*12649)+(44650*6204)+(43950*4695)+(41010*2735))/(22733+8722+12649+6204+4695+2735)</f>
        <v>45854.966399944577</v>
      </c>
      <c r="BY6" s="8">
        <f>((49800*23236)+(47050*8605)+(46450*12523)+(46290*6350)+(45260*4317)+(42090*2574))/(23236+8605+12523+6350+4317+2574)</f>
        <v>47589.271417411685</v>
      </c>
      <c r="BZ6" s="8">
        <f>((51370*23241)+(48360*8897)+(47490*12917)+(46680*5916)+(46400*4108)+(43060*2708))/(23241+8897+12917+5916+4108+2708)</f>
        <v>48816.411649678994</v>
      </c>
      <c r="CA6" s="8">
        <v>50615</v>
      </c>
      <c r="CB6" s="8">
        <v>52247</v>
      </c>
      <c r="CC6" s="8">
        <v>53883.995915535656</v>
      </c>
      <c r="CD6" s="8">
        <v>56141.494134653054</v>
      </c>
      <c r="CE6" s="8">
        <v>58380</v>
      </c>
      <c r="CF6" s="8">
        <v>60578</v>
      </c>
      <c r="CG6" s="8">
        <v>62311.644304877802</v>
      </c>
      <c r="CH6" s="8">
        <v>63288.889534588299</v>
      </c>
      <c r="CI6" s="8">
        <v>64747.062032981194</v>
      </c>
      <c r="CJ6" s="8">
        <v>67320.954320652032</v>
      </c>
      <c r="CK6" s="8">
        <v>69923</v>
      </c>
      <c r="CL6" s="8">
        <v>72556.383656928563</v>
      </c>
      <c r="CM6" s="8">
        <v>75100.565852200772</v>
      </c>
      <c r="CN6" s="8">
        <v>75745.118389308846</v>
      </c>
      <c r="CO6" s="8">
        <v>76564.342974732557</v>
      </c>
      <c r="CP6" s="8">
        <v>77747</v>
      </c>
      <c r="CQ6" s="8">
        <v>76603.809526439669</v>
      </c>
      <c r="CR6" s="8">
        <v>78154.118184350707</v>
      </c>
      <c r="CS6" s="8">
        <v>80486.31558696834</v>
      </c>
      <c r="CT6" s="8">
        <v>82370.986473013429</v>
      </c>
      <c r="CU6" s="80" t="s">
        <v>15</v>
      </c>
      <c r="CV6" s="8">
        <f>((34040*16707)+(32191*7095)+(31672*6642)+(31222*5577)+(29489*9153)+(28066*2312))/(16707+7095+6642+5577+9153+2312)</f>
        <v>31933.48254222297</v>
      </c>
      <c r="CW6" s="8">
        <f>((36180*17203)+(33490*7722)+(33440*7109)+(33550*6264)+(31150*10099)+(29700*2430))/(17203+7722+7109+6264+10099+2430)</f>
        <v>33754.72347374427</v>
      </c>
      <c r="CX6" s="8">
        <f>((37470*18191)+(35990*8637)+(34630*6760)+(35260*6166)+(33130*10117)+(30710*1898))/(18191+8637+6760+6166+10117+1898)</f>
        <v>35493.019954026538</v>
      </c>
      <c r="CY6" s="81">
        <f>((CZ6-CX6)/2)+CX6</f>
        <v>36493.009977013266</v>
      </c>
      <c r="CZ6" s="8">
        <v>37493</v>
      </c>
      <c r="DA6" s="8">
        <f>((40700*18053)+(38070*7620)+(37260*12384)+(37170*6939)+(36940*5233)+(34190*2850))/(18053+7620+12384+6939+5233+2850)</f>
        <v>38338.127884850881</v>
      </c>
      <c r="DB6" s="8">
        <f>((42150*17815)+(39330*7048)+(38560*12091)+(38360*6841)+(38170*4960)+(35470*2696))/(17815+7048+12091+6841+4960+2696)</f>
        <v>39682.418806242837</v>
      </c>
      <c r="DC6" s="8">
        <f>((43120*17421)+(40240*7084)+(39360*11950)+(38840*6285)+(39140*4772)+(36040*2687))/(17421+7084+11950+6285+4772+2687)</f>
        <v>40525.322018366896</v>
      </c>
      <c r="DD6" s="8">
        <v>41938</v>
      </c>
      <c r="DE6" s="8">
        <v>43067</v>
      </c>
      <c r="DF6" s="8">
        <v>44242.061349055613</v>
      </c>
      <c r="DG6" s="8">
        <v>46062.909276554419</v>
      </c>
      <c r="DH6" s="8">
        <v>48062</v>
      </c>
      <c r="DI6" s="8">
        <v>50129</v>
      </c>
      <c r="DJ6" s="8">
        <v>51994.398820060502</v>
      </c>
      <c r="DK6" s="8">
        <v>53099.219421003501</v>
      </c>
      <c r="DL6" s="8">
        <v>54347.562112285297</v>
      </c>
      <c r="DM6" s="8">
        <v>56669.576310499469</v>
      </c>
      <c r="DN6" s="8">
        <v>58825</v>
      </c>
      <c r="DO6" s="8">
        <v>60937.456768218799</v>
      </c>
      <c r="DP6" s="8">
        <v>63156.498014127683</v>
      </c>
      <c r="DQ6" s="8">
        <v>63695.883012636419</v>
      </c>
      <c r="DR6" s="8">
        <v>64693.055382984676</v>
      </c>
      <c r="DS6" s="8">
        <v>66001</v>
      </c>
      <c r="DT6" s="8">
        <v>65152.423074517435</v>
      </c>
      <c r="DU6" s="8">
        <v>66653.207530280561</v>
      </c>
      <c r="DV6" s="8">
        <v>69059.951229964208</v>
      </c>
      <c r="DW6" s="8">
        <v>70701.228143853543</v>
      </c>
      <c r="DX6" s="83" t="s">
        <v>15</v>
      </c>
      <c r="DY6" s="8">
        <f>((23790*2758)+(23431*1405)+(23521*1630)+(24049*1418)+(23616*2533)+(23553*804))/(2758+1405+1630+1418+2533+804)</f>
        <v>23675.580868411074</v>
      </c>
      <c r="DZ6" s="8">
        <f>((24830*2449)+(23350*1696)+(24470*1814)+(25640*1464)+(24860*2655)+(24800*850))/(2449+1696+1814+1464+2655+850)</f>
        <v>24654.018118594435</v>
      </c>
      <c r="EA6" s="8">
        <f>((26080*2313)+(25720*1554)+(25450*1995)+(26610*1517)+(26030*2578)+(24830*592))/(2313+1551+1995+1517+2578+592)</f>
        <v>25909.040394462354</v>
      </c>
      <c r="EB6" s="81">
        <f>((EC6-EA6)/2)+EA6</f>
        <v>26682.520197231177</v>
      </c>
      <c r="EC6" s="8">
        <v>27456</v>
      </c>
      <c r="ED6" s="8">
        <f>((28800*2525)+(27000*1401)+(28070*2846)+(27970*1614)+(29440*1460)+(27620*857))/(2525+1401+2846+1614+1460+857)</f>
        <v>28237.927683826965</v>
      </c>
      <c r="EE6" s="8">
        <f>((30070*2518)+(28240*1282)+(29060*2917)+(28130*1502)+(30970*1358)+(28240*820))/(2518+1282+2917+1502+1358+820)</f>
        <v>29253.946330672308</v>
      </c>
      <c r="EF6" s="8">
        <f>((30490*2407)+(28830*1444)+(29900*2956)+(28530*1479)+(32190*1273)+(29530*853))/((2407+1444+2956+1479+1273+853))</f>
        <v>29943.063772570113</v>
      </c>
      <c r="EG6" s="8">
        <v>31200</v>
      </c>
      <c r="EH6" s="8">
        <v>31973</v>
      </c>
      <c r="EI6" s="82">
        <v>32345.016221296381</v>
      </c>
      <c r="EJ6" s="82">
        <v>33417.754791236417</v>
      </c>
      <c r="EK6" s="79">
        <v>34712</v>
      </c>
      <c r="EL6" s="82">
        <v>36391</v>
      </c>
      <c r="EM6" s="79">
        <v>36844.115414288499</v>
      </c>
      <c r="EN6" s="79">
        <v>37340.735422229598</v>
      </c>
      <c r="EO6" s="8">
        <v>38481.23886879316</v>
      </c>
      <c r="EP6" s="8">
        <v>39947.330965267429</v>
      </c>
      <c r="EQ6" s="8">
        <v>41962</v>
      </c>
      <c r="ER6" s="8">
        <v>43027.300826079721</v>
      </c>
      <c r="ES6" s="8">
        <v>45696.313441888677</v>
      </c>
      <c r="ET6" s="84">
        <v>44541.507919109994</v>
      </c>
      <c r="EU6" s="8">
        <v>44787.213292532346</v>
      </c>
      <c r="EV6" s="8">
        <v>46309</v>
      </c>
      <c r="EW6" s="8">
        <v>45840.064949608066</v>
      </c>
      <c r="EX6" s="8">
        <v>47130.051660116966</v>
      </c>
      <c r="EY6" s="8">
        <v>48256.044744461127</v>
      </c>
      <c r="EZ6" s="8">
        <v>49583.90646249782</v>
      </c>
    </row>
    <row r="7" spans="1:156">
      <c r="A7" s="56" t="s">
        <v>78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7">
        <v>69902.177263157893</v>
      </c>
      <c r="AD7" s="56"/>
      <c r="AE7" s="191">
        <v>74757</v>
      </c>
      <c r="AF7" s="56">
        <v>77992.177273421388</v>
      </c>
      <c r="AG7" s="56">
        <v>80067.412831801819</v>
      </c>
      <c r="AH7" s="56">
        <v>81890.644681310485</v>
      </c>
      <c r="AI7" s="56">
        <v>82169.96105313547</v>
      </c>
      <c r="AJ7" s="56">
        <v>83235</v>
      </c>
      <c r="AK7" s="56">
        <v>82472.588087708442</v>
      </c>
      <c r="AL7" s="56">
        <v>84353.55215354063</v>
      </c>
      <c r="AM7" s="56">
        <v>86901.098426655881</v>
      </c>
      <c r="AN7" s="56">
        <v>89321.384123228345</v>
      </c>
      <c r="AO7" s="65"/>
      <c r="AP7" s="57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>
        <v>90563.380176727354</v>
      </c>
      <c r="BH7" s="56">
        <v>98266</v>
      </c>
      <c r="BI7" s="56">
        <v>103072.05928476821</v>
      </c>
      <c r="BJ7" s="56">
        <v>105898.25045091471</v>
      </c>
      <c r="BK7" s="56">
        <v>107851.51752122972</v>
      </c>
      <c r="BL7" s="56">
        <v>107997.0357384032</v>
      </c>
      <c r="BM7" s="56">
        <v>109976</v>
      </c>
      <c r="BN7" s="56">
        <v>110233.57124845112</v>
      </c>
      <c r="BO7" s="56">
        <v>112883.12485207101</v>
      </c>
      <c r="BP7" s="56">
        <v>116745.65114040997</v>
      </c>
      <c r="BQ7" s="56">
        <v>120887.5189919476</v>
      </c>
      <c r="BR7" s="65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>
        <v>64143.058883911908</v>
      </c>
      <c r="CJ7" s="56"/>
      <c r="CK7" s="56">
        <v>69892</v>
      </c>
      <c r="CL7" s="56">
        <v>73667.921456888012</v>
      </c>
      <c r="CM7" s="56">
        <v>76266.871530277582</v>
      </c>
      <c r="CN7" s="56">
        <v>76694.917984432614</v>
      </c>
      <c r="CO7" s="56">
        <v>76942.070440351017</v>
      </c>
      <c r="CP7" s="56">
        <v>78220</v>
      </c>
      <c r="CQ7" s="56">
        <v>78266.788289893579</v>
      </c>
      <c r="CR7" s="56">
        <v>80527.714965055129</v>
      </c>
      <c r="CS7" s="56">
        <v>82958.998577626058</v>
      </c>
      <c r="CT7" s="56">
        <v>85750.677526215441</v>
      </c>
      <c r="CU7" s="65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>
        <v>55392.94913305025</v>
      </c>
      <c r="DM7" s="56"/>
      <c r="DN7" s="56">
        <v>60477</v>
      </c>
      <c r="DO7" s="56">
        <v>63372.009008303306</v>
      </c>
      <c r="DP7" s="56">
        <v>65685.766201244493</v>
      </c>
      <c r="DQ7" s="56">
        <v>66336.131683496104</v>
      </c>
      <c r="DR7" s="56">
        <v>66588.083276157806</v>
      </c>
      <c r="DS7" s="56">
        <v>67832</v>
      </c>
      <c r="DT7" s="56">
        <v>68065.610829747893</v>
      </c>
      <c r="DU7" s="56">
        <v>70256.587677047079</v>
      </c>
      <c r="DV7" s="56">
        <v>72833.682589177712</v>
      </c>
      <c r="DW7" s="56">
        <v>74663.608379007434</v>
      </c>
      <c r="DX7" s="65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>
        <v>38436.666135881103</v>
      </c>
      <c r="EP7" s="56"/>
      <c r="EQ7" s="56">
        <v>42046</v>
      </c>
      <c r="ER7" s="56">
        <v>43465.068027210888</v>
      </c>
      <c r="ES7" s="56">
        <v>46039.074478649454</v>
      </c>
      <c r="ET7" s="56">
        <v>45265.324888226525</v>
      </c>
      <c r="EU7" s="56">
        <v>45191.177918424757</v>
      </c>
      <c r="EV7" s="56">
        <v>46802</v>
      </c>
      <c r="EW7" s="56">
        <v>47200.084682926834</v>
      </c>
      <c r="EX7" s="56">
        <v>49042.509007744971</v>
      </c>
      <c r="EY7" s="56">
        <v>48721.691216050895</v>
      </c>
      <c r="EZ7" s="56">
        <v>50832.90311584554</v>
      </c>
    </row>
    <row r="8" spans="1:156">
      <c r="A8" s="56" t="s">
        <v>92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7">
        <v>66018.321420862761</v>
      </c>
      <c r="AD8" s="56"/>
      <c r="AE8" s="191">
        <v>69601</v>
      </c>
      <c r="AF8" s="56">
        <v>71636.29765350651</v>
      </c>
      <c r="AG8" s="56">
        <v>74065.905298438287</v>
      </c>
      <c r="AH8" s="56">
        <v>75264.490500561369</v>
      </c>
      <c r="AI8" s="56">
        <v>76278.133150268754</v>
      </c>
      <c r="AJ8" s="56">
        <v>77457</v>
      </c>
      <c r="AK8" s="56">
        <v>77686.585685834405</v>
      </c>
      <c r="AL8" s="56">
        <v>79172.086405640424</v>
      </c>
      <c r="AM8" s="56">
        <v>80917.963864361285</v>
      </c>
      <c r="AN8" s="56">
        <v>82402.153069460313</v>
      </c>
      <c r="AO8" s="65"/>
      <c r="AP8" s="57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>
        <v>88902.543684235585</v>
      </c>
      <c r="BH8" s="56">
        <v>94469</v>
      </c>
      <c r="BI8" s="56">
        <v>97826.300358422945</v>
      </c>
      <c r="BJ8" s="56">
        <v>101672.78968047338</v>
      </c>
      <c r="BK8" s="56">
        <v>103123.70534104924</v>
      </c>
      <c r="BL8" s="56">
        <v>104455.74397732641</v>
      </c>
      <c r="BM8" s="56">
        <v>106305</v>
      </c>
      <c r="BN8" s="56">
        <v>106694.33413496177</v>
      </c>
      <c r="BO8" s="56">
        <v>108647.79521941833</v>
      </c>
      <c r="BP8" s="56">
        <v>111189.6607432608</v>
      </c>
      <c r="BQ8" s="56">
        <v>113214.11314336864</v>
      </c>
      <c r="BR8" s="65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>
        <v>64477.35978835979</v>
      </c>
      <c r="CJ8" s="56"/>
      <c r="CK8" s="56">
        <v>68197</v>
      </c>
      <c r="CL8" s="56">
        <v>70596.849237780072</v>
      </c>
      <c r="CM8" s="56">
        <v>73003.320104689672</v>
      </c>
      <c r="CN8" s="56">
        <v>73950.631522439333</v>
      </c>
      <c r="CO8" s="56">
        <v>74868.011177666063</v>
      </c>
      <c r="CP8" s="56">
        <v>76077</v>
      </c>
      <c r="CQ8" s="56">
        <v>76777.603411074015</v>
      </c>
      <c r="CR8" s="56">
        <v>78311.935755086684</v>
      </c>
      <c r="CS8" s="56">
        <v>79924.594318618038</v>
      </c>
      <c r="CT8" s="56">
        <v>81341.207166683511</v>
      </c>
      <c r="CU8" s="65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>
        <v>54051.296578825706</v>
      </c>
      <c r="DM8" s="56"/>
      <c r="DN8" s="56">
        <v>57544</v>
      </c>
      <c r="DO8" s="56">
        <v>59813.502882483372</v>
      </c>
      <c r="DP8" s="56">
        <v>62101.270118964312</v>
      </c>
      <c r="DQ8" s="56">
        <v>63060.028842398882</v>
      </c>
      <c r="DR8" s="56">
        <v>64233.57193389388</v>
      </c>
      <c r="DS8" s="56">
        <v>65413</v>
      </c>
      <c r="DT8" s="56">
        <v>65951.763328807836</v>
      </c>
      <c r="DU8" s="56">
        <v>67237.7189597939</v>
      </c>
      <c r="DV8" s="56">
        <v>69304.727462333642</v>
      </c>
      <c r="DW8" s="56">
        <v>71077.204479332489</v>
      </c>
      <c r="DX8" s="65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>
        <v>37358.286018075494</v>
      </c>
      <c r="EP8" s="56"/>
      <c r="EQ8" s="56">
        <v>39867</v>
      </c>
      <c r="ER8" s="56">
        <v>41128.982074263768</v>
      </c>
      <c r="ES8" s="56">
        <v>45523.964585615191</v>
      </c>
      <c r="ET8" s="56">
        <v>42238.479380318568</v>
      </c>
      <c r="EU8" s="56">
        <v>42362.558868335145</v>
      </c>
      <c r="EV8" s="56">
        <v>43870</v>
      </c>
      <c r="EW8" s="56">
        <v>44315.891384440984</v>
      </c>
      <c r="EX8" s="56">
        <v>45109.542725116742</v>
      </c>
      <c r="EY8" s="56">
        <v>47038.550213832772</v>
      </c>
      <c r="EZ8" s="56">
        <v>48428.893386874137</v>
      </c>
    </row>
    <row r="9" spans="1:156">
      <c r="A9" s="56" t="s">
        <v>105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7">
        <v>70666.683512117597</v>
      </c>
      <c r="AD9" s="56"/>
      <c r="AE9" s="191">
        <v>75782</v>
      </c>
      <c r="AF9" s="56">
        <v>77630.734413934915</v>
      </c>
      <c r="AG9" s="56">
        <v>81262.036497910332</v>
      </c>
      <c r="AH9" s="56">
        <v>82996.659010378717</v>
      </c>
      <c r="AI9" s="56">
        <v>86082.532849247844</v>
      </c>
      <c r="AJ9" s="56">
        <v>86177</v>
      </c>
      <c r="AK9" s="56">
        <v>79917.42797322855</v>
      </c>
      <c r="AL9" s="56">
        <v>81797.271625880065</v>
      </c>
      <c r="AM9" s="56">
        <v>86515.614412728115</v>
      </c>
      <c r="AN9" s="56">
        <v>88074.89501837494</v>
      </c>
      <c r="AO9" s="65"/>
      <c r="AP9" s="57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>
        <v>93122.687916192954</v>
      </c>
      <c r="BH9" s="56">
        <v>100543</v>
      </c>
      <c r="BI9" s="56">
        <v>103282.33803680982</v>
      </c>
      <c r="BJ9" s="56">
        <v>108649.83611451316</v>
      </c>
      <c r="BK9" s="56">
        <v>111030.66194462331</v>
      </c>
      <c r="BL9" s="56">
        <v>114517.61591263651</v>
      </c>
      <c r="BM9" s="56">
        <v>115077</v>
      </c>
      <c r="BN9" s="56">
        <v>106716.80727983992</v>
      </c>
      <c r="BO9" s="56">
        <v>109267.3723534664</v>
      </c>
      <c r="BP9" s="9">
        <v>116049.022790348</v>
      </c>
      <c r="BQ9" s="56">
        <v>118443.82533711851</v>
      </c>
      <c r="BR9" s="65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>
        <v>69601.454214210375</v>
      </c>
      <c r="CJ9" s="56"/>
      <c r="CK9" s="56">
        <v>74801</v>
      </c>
      <c r="CL9" s="56">
        <v>76760.349630274039</v>
      </c>
      <c r="CM9" s="56">
        <v>80388.244007791989</v>
      </c>
      <c r="CN9" s="56">
        <v>82010.667893123085</v>
      </c>
      <c r="CO9" s="56">
        <v>84547.266295025722</v>
      </c>
      <c r="CP9" s="56">
        <v>84799</v>
      </c>
      <c r="CQ9" s="56">
        <v>78850.313143325475</v>
      </c>
      <c r="CR9" s="56">
        <v>80679.872253337337</v>
      </c>
      <c r="CS9" s="56">
        <v>85072.912496298493</v>
      </c>
      <c r="CT9" s="56">
        <v>86607.867993744017</v>
      </c>
      <c r="CU9" s="65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>
        <v>56640.983184495533</v>
      </c>
      <c r="DM9" s="56"/>
      <c r="DN9" s="56">
        <v>60809</v>
      </c>
      <c r="DO9" s="56">
        <v>62478.61140927978</v>
      </c>
      <c r="DP9" s="56">
        <v>65185.667903678048</v>
      </c>
      <c r="DQ9" s="56">
        <v>66100.023131195863</v>
      </c>
      <c r="DR9" s="56">
        <v>68915.548025661876</v>
      </c>
      <c r="DS9" s="56">
        <v>69053</v>
      </c>
      <c r="DT9" s="56">
        <v>64157.609203640699</v>
      </c>
      <c r="DU9" s="56">
        <v>65993.5833472019</v>
      </c>
      <c r="DV9" s="56">
        <v>69787.633165650172</v>
      </c>
      <c r="DW9" s="56">
        <v>71399.783273285997</v>
      </c>
      <c r="DX9" s="65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>
        <v>42806.336693548386</v>
      </c>
      <c r="EP9" s="56"/>
      <c r="EQ9" s="56">
        <v>46676</v>
      </c>
      <c r="ER9" s="56">
        <v>47841.50477845352</v>
      </c>
      <c r="ES9" s="56">
        <v>50016.653245686117</v>
      </c>
      <c r="ET9" s="56">
        <v>49723.660359508045</v>
      </c>
      <c r="EU9" s="56">
        <v>50874.601405622489</v>
      </c>
      <c r="EV9" s="56">
        <v>51547</v>
      </c>
      <c r="EW9" s="56">
        <v>49871.77824089826</v>
      </c>
      <c r="EX9" s="56">
        <v>51181.49480595404</v>
      </c>
      <c r="EY9" s="56">
        <v>52750.29570672784</v>
      </c>
      <c r="EZ9" s="56">
        <v>53859.807318789586</v>
      </c>
    </row>
    <row r="10" spans="1:156">
      <c r="A10" s="17" t="s">
        <v>16</v>
      </c>
      <c r="B10" s="32">
        <v>18256</v>
      </c>
      <c r="C10" s="32">
        <v>19440</v>
      </c>
      <c r="D10" s="32">
        <v>20810</v>
      </c>
      <c r="E10" s="32">
        <v>22866</v>
      </c>
      <c r="F10" s="32">
        <v>25207</v>
      </c>
      <c r="G10" s="32">
        <v>26938</v>
      </c>
      <c r="H10" s="32">
        <v>28160</v>
      </c>
      <c r="I10" s="32">
        <v>30234</v>
      </c>
      <c r="J10" s="32">
        <v>32213</v>
      </c>
      <c r="K10" s="32">
        <v>33841</v>
      </c>
      <c r="L10" s="32">
        <v>35698</v>
      </c>
      <c r="M10" s="18">
        <v>37890</v>
      </c>
      <c r="N10" s="18">
        <v>39963</v>
      </c>
      <c r="O10" s="18">
        <v>41740</v>
      </c>
      <c r="P10" s="18">
        <v>42591</v>
      </c>
      <c r="Q10" s="18">
        <v>43524</v>
      </c>
      <c r="R10" s="18">
        <v>44608.805799116009</v>
      </c>
      <c r="S10" s="18">
        <v>46483</v>
      </c>
      <c r="T10" s="18">
        <v>47718</v>
      </c>
      <c r="U10" s="18">
        <v>49828</v>
      </c>
      <c r="V10" s="18">
        <v>51543</v>
      </c>
      <c r="W10" s="18">
        <v>52994.964091439957</v>
      </c>
      <c r="X10" s="19">
        <v>55021.802368209646</v>
      </c>
      <c r="Y10" s="19">
        <v>57490</v>
      </c>
      <c r="Z10" s="33">
        <v>59423</v>
      </c>
      <c r="AA10" s="33">
        <v>60837.669565208664</v>
      </c>
      <c r="AB10" s="33">
        <v>61616.336150159434</v>
      </c>
      <c r="AC10" s="33">
        <v>63768</v>
      </c>
      <c r="AD10" s="33">
        <v>65961</v>
      </c>
      <c r="AE10" s="192">
        <v>68583.393340224735</v>
      </c>
      <c r="AF10" s="33">
        <v>71257.563688391645</v>
      </c>
      <c r="AG10" s="33">
        <v>72997.74021498111</v>
      </c>
      <c r="AH10" s="33">
        <v>73458.825806119945</v>
      </c>
      <c r="AI10" s="33">
        <v>75400.498321541643</v>
      </c>
      <c r="AJ10" s="33">
        <v>75119.382446648437</v>
      </c>
      <c r="AK10" s="33">
        <v>74682.273896093233</v>
      </c>
      <c r="AL10" s="33">
        <v>77028.697265919691</v>
      </c>
      <c r="AM10" s="33">
        <v>77097.605577900831</v>
      </c>
      <c r="AN10" s="33">
        <v>79316.138376163319</v>
      </c>
      <c r="AO10" s="34">
        <v>36368</v>
      </c>
      <c r="AP10" s="18">
        <v>48460</v>
      </c>
      <c r="AQ10" s="18">
        <v>51124</v>
      </c>
      <c r="AR10" s="18">
        <v>53570</v>
      </c>
      <c r="AS10" s="18">
        <v>54464</v>
      </c>
      <c r="AT10" s="18">
        <v>56075</v>
      </c>
      <c r="AU10" s="18">
        <v>57394.506389900089</v>
      </c>
      <c r="AV10" s="18">
        <v>59701.345941559688</v>
      </c>
      <c r="AW10" s="18">
        <v>61455</v>
      </c>
      <c r="AX10" s="35">
        <v>64240.446451357398</v>
      </c>
      <c r="AY10" s="18">
        <v>67138</v>
      </c>
      <c r="AZ10" s="18">
        <v>69448.371124718091</v>
      </c>
      <c r="BA10" s="19">
        <v>72463.44670541989</v>
      </c>
      <c r="BB10" s="19">
        <v>76286</v>
      </c>
      <c r="BC10" s="33">
        <v>79483</v>
      </c>
      <c r="BD10" s="19">
        <v>81567.650695258868</v>
      </c>
      <c r="BE10" s="19">
        <v>82942.049943121092</v>
      </c>
      <c r="BF10" s="33">
        <v>86321.058412905535</v>
      </c>
      <c r="BG10" s="33">
        <v>89836.172455906941</v>
      </c>
      <c r="BH10" s="33">
        <v>94458.65202945497</v>
      </c>
      <c r="BI10" s="33">
        <v>99108.975061168385</v>
      </c>
      <c r="BJ10" s="33">
        <v>101919.63016437185</v>
      </c>
      <c r="BK10" s="33">
        <v>102686.2313987228</v>
      </c>
      <c r="BL10" s="33">
        <v>103171.35836739712</v>
      </c>
      <c r="BM10" s="33">
        <v>105376.38298766952</v>
      </c>
      <c r="BN10" s="33">
        <v>104883.81223598598</v>
      </c>
      <c r="BO10" s="33">
        <v>108057.27554151577</v>
      </c>
      <c r="BP10" s="33">
        <v>108699.96959543094</v>
      </c>
      <c r="BQ10" s="33">
        <v>111138.89807768291</v>
      </c>
      <c r="BR10" s="34">
        <v>28052</v>
      </c>
      <c r="BS10" s="18">
        <v>37140</v>
      </c>
      <c r="BT10" s="18">
        <v>39234</v>
      </c>
      <c r="BU10" s="18">
        <v>41002</v>
      </c>
      <c r="BV10" s="18">
        <v>41670</v>
      </c>
      <c r="BW10" s="18">
        <v>42448</v>
      </c>
      <c r="BX10" s="18">
        <v>43435.160756283149</v>
      </c>
      <c r="BY10" s="18">
        <v>45241.713352079714</v>
      </c>
      <c r="BZ10" s="18">
        <v>46324</v>
      </c>
      <c r="CA10" s="35">
        <v>48358</v>
      </c>
      <c r="CB10" s="18">
        <v>50097</v>
      </c>
      <c r="CC10" s="18">
        <v>51922.915722616272</v>
      </c>
      <c r="CD10" s="19">
        <v>54140.259379686548</v>
      </c>
      <c r="CE10" s="19">
        <v>56559</v>
      </c>
      <c r="CF10" s="33">
        <v>58750</v>
      </c>
      <c r="CG10" s="33">
        <v>60097.370107270799</v>
      </c>
      <c r="CH10" s="33">
        <v>60796.740688302671</v>
      </c>
      <c r="CI10" s="37">
        <v>63075.531732717391</v>
      </c>
      <c r="CJ10" s="33">
        <v>65658.666326830586</v>
      </c>
      <c r="CK10" s="33">
        <v>68544.765187096666</v>
      </c>
      <c r="CL10" s="33">
        <v>71702.421849274222</v>
      </c>
      <c r="CM10" s="33">
        <v>73623.308864481543</v>
      </c>
      <c r="CN10" s="33">
        <v>73705.508191769768</v>
      </c>
      <c r="CO10" s="33">
        <v>73867.059970744565</v>
      </c>
      <c r="CP10" s="33">
        <v>75187.827856780204</v>
      </c>
      <c r="CQ10" s="33">
        <v>74822.171703807588</v>
      </c>
      <c r="CR10" s="33">
        <v>76928.808421553826</v>
      </c>
      <c r="CS10" s="33">
        <v>77809.044344619033</v>
      </c>
      <c r="CT10" s="33">
        <v>79756.16965352869</v>
      </c>
      <c r="CU10" s="34">
        <v>23253</v>
      </c>
      <c r="CV10" s="18">
        <v>31111</v>
      </c>
      <c r="CW10" s="18">
        <v>32946</v>
      </c>
      <c r="CX10" s="18">
        <v>34377</v>
      </c>
      <c r="CY10" s="18">
        <v>35106</v>
      </c>
      <c r="CZ10" s="18">
        <v>35792</v>
      </c>
      <c r="DA10" s="18">
        <v>36742.736580706784</v>
      </c>
      <c r="DB10" s="18">
        <v>38090.216224764277</v>
      </c>
      <c r="DC10" s="18">
        <v>38904</v>
      </c>
      <c r="DD10" s="18">
        <v>40449</v>
      </c>
      <c r="DE10" s="18">
        <v>41683</v>
      </c>
      <c r="DF10" s="18">
        <v>42918.678463863936</v>
      </c>
      <c r="DG10" s="19">
        <v>44817.507131080311</v>
      </c>
      <c r="DH10" s="19">
        <v>46730</v>
      </c>
      <c r="DI10" s="19">
        <v>48730</v>
      </c>
      <c r="DJ10" s="19">
        <v>50091.807203991986</v>
      </c>
      <c r="DK10" s="19">
        <v>51124.808568856286</v>
      </c>
      <c r="DL10" s="37">
        <v>53205.00759530189</v>
      </c>
      <c r="DM10" s="33">
        <v>55452.713162613531</v>
      </c>
      <c r="DN10" s="33">
        <v>57731.125719681972</v>
      </c>
      <c r="DO10" s="33">
        <v>60126</v>
      </c>
      <c r="DP10" s="33">
        <v>61770.329631887864</v>
      </c>
      <c r="DQ10" s="33">
        <v>62023.818978570336</v>
      </c>
      <c r="DR10" s="33">
        <v>62384.662165140937</v>
      </c>
      <c r="DS10" s="33">
        <v>63694.346346191429</v>
      </c>
      <c r="DT10" s="33">
        <v>64021.422919251476</v>
      </c>
      <c r="DU10" s="33">
        <v>66338.456987397876</v>
      </c>
      <c r="DV10" s="33">
        <v>67015.961299569986</v>
      </c>
      <c r="DW10" s="33">
        <v>68416.919966008878</v>
      </c>
      <c r="DX10" s="36">
        <v>17967</v>
      </c>
      <c r="DY10" s="18">
        <v>23453</v>
      </c>
      <c r="DZ10" s="18">
        <v>24581</v>
      </c>
      <c r="EA10" s="18">
        <v>25781</v>
      </c>
      <c r="EB10" s="18">
        <v>26589</v>
      </c>
      <c r="EC10" s="18">
        <v>26684</v>
      </c>
      <c r="ED10" s="18">
        <v>26900.608695652172</v>
      </c>
      <c r="EE10" s="18">
        <v>28889.818216924708</v>
      </c>
      <c r="EF10" s="18">
        <v>29350</v>
      </c>
      <c r="EG10" s="35">
        <v>30300</v>
      </c>
      <c r="EH10" s="18">
        <v>31207</v>
      </c>
      <c r="EI10" s="20">
        <v>31772.463699529038</v>
      </c>
      <c r="EJ10" s="20">
        <v>32524.642016224254</v>
      </c>
      <c r="EK10" s="20">
        <v>34137</v>
      </c>
      <c r="EL10" s="20">
        <v>35391</v>
      </c>
      <c r="EM10" s="20">
        <v>35959.547436858011</v>
      </c>
      <c r="EN10" s="20">
        <v>36366.152759936042</v>
      </c>
      <c r="EO10" s="19">
        <v>37818.745286345911</v>
      </c>
      <c r="EP10" s="33">
        <v>39048.138492190672</v>
      </c>
      <c r="EQ10" s="33">
        <v>40829.383147487664</v>
      </c>
      <c r="ER10" s="33">
        <v>42682.589636695782</v>
      </c>
      <c r="ES10" s="33">
        <v>43959.861102362491</v>
      </c>
      <c r="ET10" s="9">
        <v>44173.296970433912</v>
      </c>
      <c r="EU10" s="33">
        <v>44496.715302167962</v>
      </c>
      <c r="EV10" s="33">
        <v>45322.203354649166</v>
      </c>
      <c r="EW10" s="33">
        <v>45031.221222968801</v>
      </c>
      <c r="EX10" s="33">
        <v>46475.976491094807</v>
      </c>
      <c r="EY10" s="33">
        <v>47577.797761469825</v>
      </c>
      <c r="EZ10" s="33">
        <v>48619.301208207486</v>
      </c>
    </row>
    <row r="11" spans="1:156">
      <c r="A11" s="18" t="s">
        <v>57</v>
      </c>
      <c r="B11" s="38" t="e">
        <f t="shared" ref="B11:AG11" si="0">(B10/B6)*100</f>
        <v>#DIV/0!</v>
      </c>
      <c r="C11" s="38">
        <f t="shared" si="0"/>
        <v>93.813338480841608</v>
      </c>
      <c r="D11" s="38">
        <f t="shared" si="0"/>
        <v>92.658978880607762</v>
      </c>
      <c r="E11" s="38">
        <f t="shared" si="0"/>
        <v>91.463669483747879</v>
      </c>
      <c r="F11" s="38">
        <f t="shared" si="0"/>
        <v>91.523757299224542</v>
      </c>
      <c r="G11" s="38">
        <f t="shared" si="0"/>
        <v>89.545961023779554</v>
      </c>
      <c r="H11" s="38">
        <f t="shared" si="0"/>
        <v>93.299999999999912</v>
      </c>
      <c r="I11" s="38">
        <f t="shared" si="0"/>
        <v>93.849752586934642</v>
      </c>
      <c r="J11" s="38">
        <f t="shared" si="0"/>
        <v>94.056849543770625</v>
      </c>
      <c r="K11" s="38">
        <f t="shared" si="0"/>
        <v>93.273302404212373</v>
      </c>
      <c r="L11" s="38">
        <f t="shared" si="0"/>
        <v>93.170593318612475</v>
      </c>
      <c r="M11" s="38">
        <f t="shared" si="0"/>
        <v>93.908516356779998</v>
      </c>
      <c r="N11" s="38">
        <f t="shared" si="0"/>
        <v>93.98974167394752</v>
      </c>
      <c r="O11" s="38">
        <f t="shared" si="0"/>
        <v>93.275821020680553</v>
      </c>
      <c r="P11" s="38">
        <f t="shared" si="0"/>
        <v>92.249519992995459</v>
      </c>
      <c r="Q11" s="38">
        <f t="shared" si="0"/>
        <v>92.768975042876491</v>
      </c>
      <c r="R11" s="38">
        <f t="shared" si="0"/>
        <v>92.548784902588451</v>
      </c>
      <c r="S11" s="38">
        <f t="shared" si="0"/>
        <v>92.841600815911022</v>
      </c>
      <c r="T11" s="38">
        <f t="shared" si="0"/>
        <v>92.648254225639278</v>
      </c>
      <c r="U11" s="38">
        <f t="shared" si="0"/>
        <v>93.274180565695147</v>
      </c>
      <c r="V11" s="38">
        <f t="shared" si="0"/>
        <v>93.815183560546771</v>
      </c>
      <c r="W11" s="38">
        <f t="shared" si="0"/>
        <v>93.111425440141687</v>
      </c>
      <c r="X11" s="38">
        <f t="shared" si="0"/>
        <v>93.132257882968347</v>
      </c>
      <c r="Y11" s="38">
        <f t="shared" si="0"/>
        <v>94.062402853449825</v>
      </c>
      <c r="Z11" s="38">
        <f t="shared" si="0"/>
        <v>93.714267066778206</v>
      </c>
      <c r="AA11" s="38">
        <f t="shared" si="0"/>
        <v>93.475290641714054</v>
      </c>
      <c r="AB11" s="38">
        <f t="shared" si="0"/>
        <v>92.955544565123049</v>
      </c>
      <c r="AC11" s="40">
        <f t="shared" si="0"/>
        <v>95.813617278409154</v>
      </c>
      <c r="AD11" s="38">
        <f t="shared" si="0"/>
        <v>94.509966735228701</v>
      </c>
      <c r="AE11" s="193">
        <f t="shared" si="0"/>
        <v>96.071319185612055</v>
      </c>
      <c r="AF11" s="38">
        <f t="shared" si="0"/>
        <v>96.893252534644063</v>
      </c>
      <c r="AG11" s="38">
        <f t="shared" si="0"/>
        <v>96.038024593240948</v>
      </c>
      <c r="AH11" s="38">
        <f t="shared" ref="AH11:BQ11" si="1">(AH10/AH6)*100</f>
        <v>95.406119317772934</v>
      </c>
      <c r="AI11" s="38">
        <f t="shared" si="1"/>
        <v>96.745968774002705</v>
      </c>
      <c r="AJ11" s="38">
        <f t="shared" si="1"/>
        <v>94.476716990917538</v>
      </c>
      <c r="AK11" s="38">
        <f t="shared" si="1"/>
        <v>95.537184446196051</v>
      </c>
      <c r="AL11" s="38">
        <f t="shared" si="1"/>
        <v>97.143862592407942</v>
      </c>
      <c r="AM11" s="38">
        <f t="shared" si="1"/>
        <v>94.662655695926958</v>
      </c>
      <c r="AN11" s="38">
        <f t="shared" si="1"/>
        <v>95.048244610891246</v>
      </c>
      <c r="AO11" s="39" t="e">
        <f t="shared" si="1"/>
        <v>#DIV/0!</v>
      </c>
      <c r="AP11" s="38">
        <f t="shared" si="1"/>
        <v>95.319102895250325</v>
      </c>
      <c r="AQ11" s="38">
        <f t="shared" si="1"/>
        <v>92.627363805321153</v>
      </c>
      <c r="AR11" s="38">
        <f t="shared" si="1"/>
        <v>94.628750930303013</v>
      </c>
      <c r="AS11" s="38">
        <f t="shared" si="1"/>
        <v>93.729965588707913</v>
      </c>
      <c r="AT11" s="38">
        <f t="shared" si="1"/>
        <v>94.079256425743239</v>
      </c>
      <c r="AU11" s="38">
        <f t="shared" si="1"/>
        <v>94.476091304326431</v>
      </c>
      <c r="AV11" s="38">
        <f t="shared" si="1"/>
        <v>94.51605423531548</v>
      </c>
      <c r="AW11" s="38">
        <f t="shared" si="1"/>
        <v>94.424399608429709</v>
      </c>
      <c r="AX11" s="38">
        <f t="shared" si="1"/>
        <v>94.903894890467427</v>
      </c>
      <c r="AY11" s="38">
        <f t="shared" si="1"/>
        <v>95.900468517883681</v>
      </c>
      <c r="AZ11" s="38">
        <f t="shared" si="1"/>
        <v>95.420339287487081</v>
      </c>
      <c r="BA11" s="38">
        <f t="shared" si="1"/>
        <v>95.149753498876947</v>
      </c>
      <c r="BB11" s="38">
        <f t="shared" si="1"/>
        <v>95.792156911988144</v>
      </c>
      <c r="BC11" s="38">
        <f t="shared" si="1"/>
        <v>96.048481626043767</v>
      </c>
      <c r="BD11" s="38">
        <f t="shared" si="1"/>
        <v>95.429875883370485</v>
      </c>
      <c r="BE11" s="38">
        <f t="shared" si="1"/>
        <v>94.909562350414305</v>
      </c>
      <c r="BF11" s="40">
        <f t="shared" si="1"/>
        <v>96.975967837301681</v>
      </c>
      <c r="BG11" s="38">
        <f t="shared" si="1"/>
        <v>96.400881758168012</v>
      </c>
      <c r="BH11" s="38">
        <f t="shared" si="1"/>
        <v>97.721575433168468</v>
      </c>
      <c r="BI11" s="38">
        <f t="shared" si="1"/>
        <v>99.043886168534272</v>
      </c>
      <c r="BJ11" s="38">
        <f t="shared" si="1"/>
        <v>98.319388100304366</v>
      </c>
      <c r="BK11" s="38">
        <f t="shared" si="1"/>
        <v>97.550473089453348</v>
      </c>
      <c r="BL11" s="38">
        <f t="shared" si="1"/>
        <v>96.909888723930266</v>
      </c>
      <c r="BM11" s="38">
        <f t="shared" si="1"/>
        <v>96.926344292269476</v>
      </c>
      <c r="BN11" s="38">
        <f t="shared" si="1"/>
        <v>97.953209589370246</v>
      </c>
      <c r="BO11" s="38">
        <f t="shared" si="1"/>
        <v>99.219319513478155</v>
      </c>
      <c r="BP11" s="38">
        <f t="shared" si="1"/>
        <v>96.743457368062465</v>
      </c>
      <c r="BQ11" s="38">
        <f t="shared" si="1"/>
        <v>96.585485844546909</v>
      </c>
      <c r="BR11" s="39" t="e">
        <f t="shared" ref="BR11:DB11" si="2">(BR10/BR6)*100</f>
        <v>#DIV/0!</v>
      </c>
      <c r="BS11" s="38">
        <f t="shared" si="2"/>
        <v>96.899128811070568</v>
      </c>
      <c r="BT11" s="38">
        <f t="shared" si="2"/>
        <v>96.593452133057411</v>
      </c>
      <c r="BU11" s="38">
        <f t="shared" si="2"/>
        <v>96.091537197203763</v>
      </c>
      <c r="BV11" s="38">
        <f t="shared" si="2"/>
        <v>95.211187394225135</v>
      </c>
      <c r="BW11" s="38">
        <f t="shared" si="2"/>
        <v>94.619053987784767</v>
      </c>
      <c r="BX11" s="38">
        <f t="shared" si="2"/>
        <v>94.722914803696483</v>
      </c>
      <c r="BY11" s="38">
        <f t="shared" si="2"/>
        <v>95.067043483937312</v>
      </c>
      <c r="BZ11" s="38">
        <f t="shared" si="2"/>
        <v>94.894316141945708</v>
      </c>
      <c r="CA11" s="38">
        <f t="shared" si="2"/>
        <v>95.540847574829584</v>
      </c>
      <c r="CB11" s="38">
        <f t="shared" si="2"/>
        <v>95.884931192221572</v>
      </c>
      <c r="CC11" s="38">
        <f t="shared" si="2"/>
        <v>96.360551663626765</v>
      </c>
      <c r="CD11" s="38">
        <f t="shared" si="2"/>
        <v>96.435373183751352</v>
      </c>
      <c r="CE11" s="38">
        <f t="shared" si="2"/>
        <v>96.880781089414185</v>
      </c>
      <c r="CF11" s="38">
        <f t="shared" si="2"/>
        <v>96.982402852520721</v>
      </c>
      <c r="CG11" s="38">
        <f t="shared" si="2"/>
        <v>96.446451987732786</v>
      </c>
      <c r="CH11" s="40">
        <f t="shared" si="2"/>
        <v>96.062264854680961</v>
      </c>
      <c r="CI11" s="40">
        <f t="shared" si="2"/>
        <v>97.418368883807645</v>
      </c>
      <c r="CJ11" s="38">
        <f t="shared" si="2"/>
        <v>97.530801500668105</v>
      </c>
      <c r="CK11" s="38">
        <f t="shared" si="2"/>
        <v>98.028924941859856</v>
      </c>
      <c r="CL11" s="38">
        <f t="shared" si="2"/>
        <v>98.823036975365028</v>
      </c>
      <c r="CM11" s="38">
        <f t="shared" si="2"/>
        <v>98.032961574981343</v>
      </c>
      <c r="CN11" s="38">
        <f t="shared" si="2"/>
        <v>97.307271754390754</v>
      </c>
      <c r="CO11" s="38">
        <f t="shared" si="2"/>
        <v>96.477102918680913</v>
      </c>
      <c r="CP11" s="38">
        <f t="shared" si="2"/>
        <v>96.708333256305963</v>
      </c>
      <c r="CQ11" s="38">
        <f t="shared" si="2"/>
        <v>97.674217726708292</v>
      </c>
      <c r="CR11" s="38">
        <f t="shared" si="2"/>
        <v>98.432187847214124</v>
      </c>
      <c r="CS11" s="38">
        <f t="shared" si="2"/>
        <v>96.673631756125772</v>
      </c>
      <c r="CT11" s="38">
        <f t="shared" si="2"/>
        <v>96.825560878354409</v>
      </c>
      <c r="CU11" s="39" t="e">
        <f t="shared" si="2"/>
        <v>#DIV/0!</v>
      </c>
      <c r="CV11" s="38">
        <f t="shared" si="2"/>
        <v>97.424388207156952</v>
      </c>
      <c r="CW11" s="38">
        <f t="shared" si="2"/>
        <v>97.604117615203307</v>
      </c>
      <c r="CX11" s="38">
        <f t="shared" si="2"/>
        <v>96.855663577029787</v>
      </c>
      <c r="CY11" s="38">
        <f t="shared" si="2"/>
        <v>96.199244792668694</v>
      </c>
      <c r="CZ11" s="38">
        <f t="shared" si="2"/>
        <v>95.463153121916093</v>
      </c>
      <c r="DA11" s="38">
        <f t="shared" si="2"/>
        <v>95.838630125769626</v>
      </c>
      <c r="DB11" s="38">
        <f t="shared" si="2"/>
        <v>95.987637272685419</v>
      </c>
      <c r="DC11" s="38">
        <f t="shared" ref="DC11:EM11" si="3">(DC10/DC6)*100</f>
        <v>95.999237174149826</v>
      </c>
      <c r="DD11" s="38">
        <f t="shared" si="3"/>
        <v>96.449520721064431</v>
      </c>
      <c r="DE11" s="38">
        <f t="shared" si="3"/>
        <v>96.786402582023356</v>
      </c>
      <c r="DF11" s="38">
        <f t="shared" si="3"/>
        <v>97.008767573575255</v>
      </c>
      <c r="DG11" s="38">
        <f t="shared" si="3"/>
        <v>97.296301590511987</v>
      </c>
      <c r="DH11" s="38">
        <f t="shared" si="3"/>
        <v>97.228579751154754</v>
      </c>
      <c r="DI11" s="38">
        <f t="shared" si="3"/>
        <v>97.209200263320625</v>
      </c>
      <c r="DJ11" s="38">
        <f t="shared" si="3"/>
        <v>96.340775815770257</v>
      </c>
      <c r="DK11" s="38">
        <f t="shared" si="3"/>
        <v>96.281657482583952</v>
      </c>
      <c r="DL11" s="40">
        <f t="shared" si="3"/>
        <v>97.897689477546706</v>
      </c>
      <c r="DM11" s="38">
        <f t="shared" si="3"/>
        <v>97.852704701339917</v>
      </c>
      <c r="DN11" s="38">
        <f t="shared" si="3"/>
        <v>98.14046021195405</v>
      </c>
      <c r="DO11" s="38">
        <f t="shared" si="3"/>
        <v>98.668377692056879</v>
      </c>
      <c r="DP11" s="38">
        <f t="shared" si="3"/>
        <v>97.805184856941025</v>
      </c>
      <c r="DQ11" s="38">
        <f t="shared" si="3"/>
        <v>97.374926047050209</v>
      </c>
      <c r="DR11" s="38">
        <f t="shared" si="3"/>
        <v>96.43177586190977</v>
      </c>
      <c r="DS11" s="38">
        <f t="shared" si="3"/>
        <v>96.505123174181335</v>
      </c>
      <c r="DT11" s="38">
        <f t="shared" si="3"/>
        <v>98.264070464467011</v>
      </c>
      <c r="DU11" s="38">
        <f t="shared" si="3"/>
        <v>99.527778850343111</v>
      </c>
      <c r="DV11" s="38">
        <f t="shared" si="3"/>
        <v>97.040267341649439</v>
      </c>
      <c r="DW11" s="38">
        <f t="shared" si="3"/>
        <v>96.769068603452183</v>
      </c>
      <c r="DX11" s="39" t="e">
        <f t="shared" si="3"/>
        <v>#DIV/0!</v>
      </c>
      <c r="DY11" s="38">
        <f t="shared" si="3"/>
        <v>99.059871562821712</v>
      </c>
      <c r="DZ11" s="38">
        <f t="shared" si="3"/>
        <v>99.703828729892251</v>
      </c>
      <c r="EA11" s="38">
        <f t="shared" si="3"/>
        <v>99.50580804030966</v>
      </c>
      <c r="EB11" s="38">
        <f t="shared" si="3"/>
        <v>99.649507630688944</v>
      </c>
      <c r="EC11" s="38">
        <f t="shared" si="3"/>
        <v>97.188228438228435</v>
      </c>
      <c r="ED11" s="38">
        <f t="shared" si="3"/>
        <v>95.264103644047751</v>
      </c>
      <c r="EE11" s="38">
        <f t="shared" si="3"/>
        <v>98.755285493342768</v>
      </c>
      <c r="EF11" s="38">
        <f t="shared" si="3"/>
        <v>98.019361755781986</v>
      </c>
      <c r="EG11" s="38">
        <f t="shared" si="3"/>
        <v>97.115384615384613</v>
      </c>
      <c r="EH11" s="38">
        <f t="shared" si="3"/>
        <v>97.604228567854122</v>
      </c>
      <c r="EI11" s="38">
        <f t="shared" si="3"/>
        <v>98.229858603717858</v>
      </c>
      <c r="EJ11" s="38">
        <f t="shared" si="3"/>
        <v>97.327430341770366</v>
      </c>
      <c r="EK11" s="38">
        <f t="shared" si="3"/>
        <v>98.343512330029952</v>
      </c>
      <c r="EL11" s="38">
        <f t="shared" si="3"/>
        <v>97.252067818966225</v>
      </c>
      <c r="EM11" s="38">
        <f t="shared" si="3"/>
        <v>97.599160768323273</v>
      </c>
      <c r="EN11" s="38">
        <f t="shared" ref="EN11:EZ11" si="4">(EN10/EN6)*100</f>
        <v>97.390028205728981</v>
      </c>
      <c r="EO11" s="38">
        <f t="shared" si="4"/>
        <v>98.278398508150673</v>
      </c>
      <c r="EP11" s="38">
        <f t="shared" si="4"/>
        <v>97.749054939719088</v>
      </c>
      <c r="EQ11" s="38">
        <f t="shared" si="4"/>
        <v>97.300851121223161</v>
      </c>
      <c r="ER11" s="38">
        <f t="shared" si="4"/>
        <v>99.198854720686995</v>
      </c>
      <c r="ES11" s="38">
        <f t="shared" si="4"/>
        <v>96.200016568657318</v>
      </c>
      <c r="ET11" s="38">
        <f t="shared" si="4"/>
        <v>99.173330751745596</v>
      </c>
      <c r="EU11" s="38">
        <f t="shared" si="4"/>
        <v>99.351381858775255</v>
      </c>
      <c r="EV11" s="38">
        <f t="shared" si="4"/>
        <v>97.869103963914498</v>
      </c>
      <c r="EW11" s="38">
        <f t="shared" si="4"/>
        <v>98.235509204604256</v>
      </c>
      <c r="EX11" s="38">
        <f t="shared" si="4"/>
        <v>98.612190850671908</v>
      </c>
      <c r="EY11" s="38">
        <f t="shared" si="4"/>
        <v>98.594482853737915</v>
      </c>
      <c r="EZ11" s="38">
        <f t="shared" si="4"/>
        <v>98.054600125103292</v>
      </c>
    </row>
    <row r="12" spans="1:156">
      <c r="A12" s="17" t="s">
        <v>17</v>
      </c>
      <c r="B12" s="41">
        <v>17888</v>
      </c>
      <c r="C12" s="41">
        <v>19242</v>
      </c>
      <c r="D12" s="41">
        <v>19737</v>
      </c>
      <c r="E12" s="41">
        <v>21971</v>
      </c>
      <c r="F12" s="41">
        <v>23125</v>
      </c>
      <c r="G12" s="41">
        <v>24696</v>
      </c>
      <c r="H12" s="41">
        <v>25781</v>
      </c>
      <c r="I12" s="41">
        <v>28557</v>
      </c>
      <c r="J12" s="41">
        <v>31339</v>
      </c>
      <c r="K12" s="41">
        <v>32328</v>
      </c>
      <c r="L12" s="41">
        <v>33545</v>
      </c>
      <c r="M12" s="18">
        <v>35743</v>
      </c>
      <c r="N12" s="18">
        <v>36040</v>
      </c>
      <c r="O12" s="18">
        <v>39344</v>
      </c>
      <c r="P12" s="18">
        <v>39802</v>
      </c>
      <c r="Q12" s="18">
        <v>40485.560198122803</v>
      </c>
      <c r="R12" s="18">
        <v>42193.815169827001</v>
      </c>
      <c r="S12" s="18">
        <v>44489</v>
      </c>
      <c r="T12" s="18">
        <v>44298</v>
      </c>
      <c r="U12" s="18">
        <v>45800</v>
      </c>
      <c r="V12" s="18">
        <v>46761.688613865997</v>
      </c>
      <c r="W12" s="18">
        <v>50534.153760657675</v>
      </c>
      <c r="X12" s="19">
        <v>52039.97223588395</v>
      </c>
      <c r="Y12" s="19">
        <v>56135.969781060703</v>
      </c>
      <c r="Z12" s="33">
        <v>54461.246729110404</v>
      </c>
      <c r="AA12" s="6">
        <v>58432.174171335617</v>
      </c>
      <c r="AB12" s="6">
        <v>58328.88671713166</v>
      </c>
      <c r="AC12" s="6">
        <v>62028.635800085802</v>
      </c>
      <c r="AD12" s="6">
        <v>64591</v>
      </c>
      <c r="AE12" s="194">
        <v>68680.859703111026</v>
      </c>
      <c r="AF12" s="6">
        <v>71865.235534788007</v>
      </c>
      <c r="AG12" s="6">
        <v>71510.987761160097</v>
      </c>
      <c r="AH12" s="6">
        <v>71754.306204442197</v>
      </c>
      <c r="AI12" s="6">
        <v>72751.781656992607</v>
      </c>
      <c r="AJ12" s="6">
        <v>75379.263593716067</v>
      </c>
      <c r="AK12" s="6">
        <v>73960.181788217902</v>
      </c>
      <c r="AL12" s="6">
        <v>81264.435337912902</v>
      </c>
      <c r="AM12" s="6">
        <v>76071.762890364393</v>
      </c>
      <c r="AN12" s="6">
        <v>78207.839965033825</v>
      </c>
      <c r="AO12" s="34">
        <v>33541</v>
      </c>
      <c r="AP12" s="18">
        <v>45929</v>
      </c>
      <c r="AQ12" s="18">
        <v>46670</v>
      </c>
      <c r="AR12" s="18">
        <v>51057</v>
      </c>
      <c r="AS12" s="18">
        <v>51667</v>
      </c>
      <c r="AT12" s="18">
        <v>52414</v>
      </c>
      <c r="AU12" s="18">
        <v>55063</v>
      </c>
      <c r="AV12" s="18">
        <v>57686</v>
      </c>
      <c r="AW12" s="18">
        <v>57522</v>
      </c>
      <c r="AX12" s="18">
        <v>59196.976891961589</v>
      </c>
      <c r="AY12" s="18">
        <v>60572.003430278703</v>
      </c>
      <c r="AZ12" s="18">
        <v>66963.281669563396</v>
      </c>
      <c r="BA12" s="19">
        <v>69257.698881037868</v>
      </c>
      <c r="BB12" s="19">
        <v>73184.757788061819</v>
      </c>
      <c r="BC12" s="33">
        <v>71877.117098156814</v>
      </c>
      <c r="BD12" s="1">
        <v>77823.088438116596</v>
      </c>
      <c r="BE12" s="1">
        <v>77549.230442665023</v>
      </c>
      <c r="BF12" s="1">
        <v>84049.987527912759</v>
      </c>
      <c r="BG12" s="6">
        <v>88588.587095514478</v>
      </c>
      <c r="BH12" s="6">
        <v>93877.628663567186</v>
      </c>
      <c r="BI12" s="6">
        <v>99564.45238472725</v>
      </c>
      <c r="BJ12" s="6">
        <v>99986.842366827506</v>
      </c>
      <c r="BK12" s="33">
        <v>99641.217242563493</v>
      </c>
      <c r="BL12" s="6">
        <v>101278.95544807122</v>
      </c>
      <c r="BM12" s="6">
        <v>105972.76838959468</v>
      </c>
      <c r="BN12" s="6">
        <v>103481.39028292647</v>
      </c>
      <c r="BO12" s="6">
        <v>112438.54903281225</v>
      </c>
      <c r="BP12" s="6">
        <v>107851.95268896692</v>
      </c>
      <c r="BQ12" s="6">
        <v>111297.39218918404</v>
      </c>
      <c r="BR12" s="34">
        <v>26821</v>
      </c>
      <c r="BS12" s="18">
        <v>36090</v>
      </c>
      <c r="BT12" s="18">
        <v>36223</v>
      </c>
      <c r="BU12" s="18">
        <v>39721</v>
      </c>
      <c r="BV12" s="18">
        <v>40006</v>
      </c>
      <c r="BW12" s="18">
        <v>40435</v>
      </c>
      <c r="BX12" s="18">
        <v>42331</v>
      </c>
      <c r="BY12" s="18">
        <v>44582</v>
      </c>
      <c r="BZ12" s="18">
        <v>44143</v>
      </c>
      <c r="CA12" s="18">
        <v>45412.643162901484</v>
      </c>
      <c r="CB12" s="18">
        <v>45901.420421779803</v>
      </c>
      <c r="CC12" s="18">
        <v>49921.200220459599</v>
      </c>
      <c r="CD12" s="19">
        <v>51336.211359944566</v>
      </c>
      <c r="CE12" s="19">
        <v>54709.460792373888</v>
      </c>
      <c r="CF12" s="33">
        <v>54229.964289824042</v>
      </c>
      <c r="CG12" s="33">
        <v>58334.739781613993</v>
      </c>
      <c r="CH12" s="33">
        <v>58113.351103337816</v>
      </c>
      <c r="CI12" s="11">
        <v>61540.992724130585</v>
      </c>
      <c r="CJ12" s="6">
        <v>65312.081811201628</v>
      </c>
      <c r="CK12" s="6">
        <v>68395.397532488263</v>
      </c>
      <c r="CL12" s="6">
        <v>72310.777965152549</v>
      </c>
      <c r="CM12" s="6">
        <v>72712.041995601554</v>
      </c>
      <c r="CN12" s="33">
        <v>72720.743155680408</v>
      </c>
      <c r="CO12" s="6">
        <v>74325.366958983883</v>
      </c>
      <c r="CP12" s="6">
        <v>76524.613178927917</v>
      </c>
      <c r="CQ12" s="6">
        <v>75062.437197547042</v>
      </c>
      <c r="CR12" s="6">
        <v>81157.457140581435</v>
      </c>
      <c r="CS12" s="6">
        <v>77221.67511709602</v>
      </c>
      <c r="CT12" s="6">
        <v>79530.716977713353</v>
      </c>
      <c r="CU12" s="34">
        <v>22155</v>
      </c>
      <c r="CV12" s="18">
        <v>30358</v>
      </c>
      <c r="CW12" s="18">
        <v>30727</v>
      </c>
      <c r="CX12" s="18">
        <v>33313</v>
      </c>
      <c r="CY12" s="18">
        <v>33550</v>
      </c>
      <c r="CZ12" s="18">
        <v>34052</v>
      </c>
      <c r="DA12" s="18">
        <v>35235</v>
      </c>
      <c r="DB12" s="18">
        <v>37438</v>
      </c>
      <c r="DC12" s="18">
        <v>36790</v>
      </c>
      <c r="DD12" s="18">
        <v>38430.115905986793</v>
      </c>
      <c r="DE12" s="18">
        <v>38947.793203990703</v>
      </c>
      <c r="DF12" s="18">
        <v>41950.664578276919</v>
      </c>
      <c r="DG12" s="19">
        <v>43334.503200444786</v>
      </c>
      <c r="DH12" s="19">
        <v>45912.028553496064</v>
      </c>
      <c r="DI12" s="19">
        <v>45379.119087944993</v>
      </c>
      <c r="DJ12" s="19">
        <v>48543.331699509283</v>
      </c>
      <c r="DK12" s="19">
        <v>48232.765571118092</v>
      </c>
      <c r="DL12" s="11">
        <v>50524.854333370924</v>
      </c>
      <c r="DM12" s="6">
        <v>51590.549218474247</v>
      </c>
      <c r="DN12" s="6">
        <v>55824.350686460741</v>
      </c>
      <c r="DO12" s="6">
        <v>58815.358398555087</v>
      </c>
      <c r="DP12" s="6">
        <v>58618.018213909141</v>
      </c>
      <c r="DQ12" s="33">
        <v>58534.230897084235</v>
      </c>
      <c r="DR12" s="6">
        <v>59541.282097691896</v>
      </c>
      <c r="DS12" s="6">
        <v>62013.862644759822</v>
      </c>
      <c r="DT12" s="6">
        <v>60544.058687459445</v>
      </c>
      <c r="DU12" s="6">
        <v>68405.940838074923</v>
      </c>
      <c r="DV12" s="6">
        <v>63869.334174632153</v>
      </c>
      <c r="DW12" s="6">
        <v>65463.240730760939</v>
      </c>
      <c r="DX12" s="36">
        <v>17858</v>
      </c>
      <c r="DY12" s="18">
        <v>23438</v>
      </c>
      <c r="DZ12" s="18">
        <v>23549</v>
      </c>
      <c r="EA12" s="18">
        <v>25467</v>
      </c>
      <c r="EB12" s="18">
        <v>25712</v>
      </c>
      <c r="EC12" s="18">
        <v>26261</v>
      </c>
      <c r="ED12" s="18">
        <v>27321</v>
      </c>
      <c r="EE12" s="18">
        <v>28830</v>
      </c>
      <c r="EF12" s="18">
        <v>28427</v>
      </c>
      <c r="EG12" s="18">
        <v>28974.875018277311</v>
      </c>
      <c r="EH12" s="18">
        <v>29692.106727280501</v>
      </c>
      <c r="EI12" s="20">
        <v>31265.05096815385</v>
      </c>
      <c r="EJ12" s="20">
        <v>31860.898931495496</v>
      </c>
      <c r="EK12" s="20">
        <v>33585.459483514096</v>
      </c>
      <c r="EL12" s="6">
        <v>33160.572499256508</v>
      </c>
      <c r="EM12" s="6">
        <v>35460.839349230766</v>
      </c>
      <c r="EN12" s="6">
        <v>35987.022935395187</v>
      </c>
      <c r="EO12" s="11">
        <v>37110.479342974359</v>
      </c>
      <c r="EP12" s="6">
        <v>38893.820166624406</v>
      </c>
      <c r="EQ12" s="6">
        <v>41424.611827647059</v>
      </c>
      <c r="ER12" s="6">
        <v>43196.841612278309</v>
      </c>
      <c r="ES12" s="6">
        <v>42477.12461579618</v>
      </c>
      <c r="ET12" s="9">
        <v>43804.09698118949</v>
      </c>
      <c r="EU12" s="6">
        <v>44337.701189961394</v>
      </c>
      <c r="EV12" s="6">
        <v>46095.793870787886</v>
      </c>
      <c r="EW12" s="6">
        <v>45459.633034989427</v>
      </c>
      <c r="EX12" s="6">
        <v>47679.186505234109</v>
      </c>
      <c r="EY12" s="6">
        <v>48423.727307110436</v>
      </c>
      <c r="EZ12" s="6">
        <v>50429.02168949772</v>
      </c>
    </row>
    <row r="13" spans="1:156">
      <c r="A13" s="17" t="s">
        <v>18</v>
      </c>
      <c r="B13" s="41">
        <v>16596</v>
      </c>
      <c r="C13" s="41">
        <v>17760</v>
      </c>
      <c r="D13" s="41">
        <v>18797</v>
      </c>
      <c r="E13" s="41">
        <v>20740</v>
      </c>
      <c r="F13" s="41">
        <v>22865</v>
      </c>
      <c r="G13" s="41">
        <v>24635</v>
      </c>
      <c r="H13" s="41">
        <v>24984</v>
      </c>
      <c r="I13" s="41">
        <v>27491</v>
      </c>
      <c r="J13" s="41">
        <v>29594</v>
      </c>
      <c r="K13" s="41">
        <v>30847</v>
      </c>
      <c r="L13" s="41">
        <v>31238</v>
      </c>
      <c r="M13" s="18">
        <v>32778</v>
      </c>
      <c r="N13" s="18">
        <v>34150</v>
      </c>
      <c r="O13" s="18">
        <v>35881</v>
      </c>
      <c r="P13" s="18">
        <v>38137</v>
      </c>
      <c r="Q13" s="18">
        <v>39436.779245218502</v>
      </c>
      <c r="R13" s="18">
        <v>40592.475882293496</v>
      </c>
      <c r="S13" s="18">
        <v>41067</v>
      </c>
      <c r="T13" s="18">
        <v>42309</v>
      </c>
      <c r="U13" s="18">
        <v>43603</v>
      </c>
      <c r="V13" s="18">
        <v>44964.135750300396</v>
      </c>
      <c r="W13" s="18">
        <v>47187.982590298554</v>
      </c>
      <c r="X13" s="19">
        <v>49442.15482463636</v>
      </c>
      <c r="Y13" s="19">
        <v>50346.104384523802</v>
      </c>
      <c r="Z13" s="33">
        <v>51416.186489609754</v>
      </c>
      <c r="AA13" s="6">
        <v>52070.783450419993</v>
      </c>
      <c r="AB13" s="6">
        <v>52230.04262133906</v>
      </c>
      <c r="AC13" s="6">
        <v>54266.406798613214</v>
      </c>
      <c r="AD13" s="6">
        <v>56597.623612809977</v>
      </c>
      <c r="AE13" s="194">
        <v>58607.722613038241</v>
      </c>
      <c r="AF13" s="6">
        <v>60529.156682559224</v>
      </c>
      <c r="AG13" s="6">
        <v>61635.631712850925</v>
      </c>
      <c r="AH13" s="6">
        <v>59792.055882499313</v>
      </c>
      <c r="AI13" s="6">
        <v>61129.79961629834</v>
      </c>
      <c r="AJ13" s="6">
        <v>62729.115786174632</v>
      </c>
      <c r="AK13" s="6">
        <v>61825.661571843157</v>
      </c>
      <c r="AL13" s="6">
        <v>65173.130035855625</v>
      </c>
      <c r="AM13" s="6">
        <v>66284.130911247485</v>
      </c>
      <c r="AN13" s="6">
        <v>67680.819751822957</v>
      </c>
      <c r="AO13" s="34">
        <v>31843</v>
      </c>
      <c r="AP13" s="18">
        <v>42044</v>
      </c>
      <c r="AQ13" s="18">
        <v>44036</v>
      </c>
      <c r="AR13" s="18">
        <v>46013</v>
      </c>
      <c r="AS13" s="18">
        <v>48834</v>
      </c>
      <c r="AT13" s="18">
        <v>50988</v>
      </c>
      <c r="AU13" s="18">
        <v>51994</v>
      </c>
      <c r="AV13" s="18">
        <v>52709</v>
      </c>
      <c r="AW13" s="18">
        <v>54578</v>
      </c>
      <c r="AX13" s="18">
        <v>56125.505585851199</v>
      </c>
      <c r="AY13" s="18">
        <v>58890.084861700598</v>
      </c>
      <c r="AZ13" s="18">
        <v>61194.454831201983</v>
      </c>
      <c r="BA13" s="19">
        <v>64115.001975689651</v>
      </c>
      <c r="BB13" s="19">
        <v>66127.950370900115</v>
      </c>
      <c r="BC13" s="19">
        <v>67434.900611080753</v>
      </c>
      <c r="BD13" s="1">
        <v>68635.786683266342</v>
      </c>
      <c r="BE13" s="1">
        <v>70065.345054763035</v>
      </c>
      <c r="BF13" s="1">
        <v>72255.270980720292</v>
      </c>
      <c r="BG13" s="6">
        <v>76770.220112644718</v>
      </c>
      <c r="BH13" s="6">
        <v>80493.414275855859</v>
      </c>
      <c r="BI13" s="6">
        <v>83725.133254566477</v>
      </c>
      <c r="BJ13" s="6">
        <v>85393.491780821918</v>
      </c>
      <c r="BK13" s="33">
        <v>84106.527087542854</v>
      </c>
      <c r="BL13" s="6">
        <v>85496.518468750015</v>
      </c>
      <c r="BM13" s="6">
        <v>88820.097176299663</v>
      </c>
      <c r="BN13" s="6">
        <v>87755.160272578738</v>
      </c>
      <c r="BO13" s="6">
        <v>91086.086850005886</v>
      </c>
      <c r="BP13" s="6">
        <v>93684.475573280157</v>
      </c>
      <c r="BQ13" s="6">
        <v>94885.234113712388</v>
      </c>
      <c r="BR13" s="34">
        <v>25414</v>
      </c>
      <c r="BS13" s="18">
        <v>33730</v>
      </c>
      <c r="BT13" s="18">
        <v>35249</v>
      </c>
      <c r="BU13" s="18">
        <v>36619</v>
      </c>
      <c r="BV13" s="18">
        <v>39001</v>
      </c>
      <c r="BW13" s="18">
        <v>40468</v>
      </c>
      <c r="BX13" s="18">
        <v>41179</v>
      </c>
      <c r="BY13" s="18">
        <v>41704</v>
      </c>
      <c r="BZ13" s="18">
        <v>43197</v>
      </c>
      <c r="CA13" s="18">
        <v>44604.639187734487</v>
      </c>
      <c r="CB13" s="18">
        <v>46316.316952286099</v>
      </c>
      <c r="CC13" s="18">
        <v>48737.945119942036</v>
      </c>
      <c r="CD13" s="19">
        <v>50820.6530668915</v>
      </c>
      <c r="CE13" s="19">
        <v>52724.621419822222</v>
      </c>
      <c r="CF13" s="19">
        <v>55199.528019230769</v>
      </c>
      <c r="CG13" s="19">
        <v>55620.779645454539</v>
      </c>
      <c r="CH13" s="19">
        <v>56430.773339855077</v>
      </c>
      <c r="CI13" s="11">
        <v>58539.902289883721</v>
      </c>
      <c r="CJ13" s="6">
        <v>60163.516588133338</v>
      </c>
      <c r="CK13" s="6">
        <v>62683.792647503309</v>
      </c>
      <c r="CL13" s="6">
        <v>64044.987405986394</v>
      </c>
      <c r="CM13" s="6">
        <v>65053.057907888033</v>
      </c>
      <c r="CN13" s="33">
        <v>63488.049473849882</v>
      </c>
      <c r="CO13" s="6">
        <v>64329.264804502367</v>
      </c>
      <c r="CP13" s="6">
        <v>65854.107477419631</v>
      </c>
      <c r="CQ13" s="6">
        <v>64893.445707155959</v>
      </c>
      <c r="CR13" s="6">
        <v>68282.59814159121</v>
      </c>
      <c r="CS13" s="6">
        <v>69830.663779101247</v>
      </c>
      <c r="CT13" s="6">
        <v>72272.828740157478</v>
      </c>
      <c r="CU13" s="34">
        <v>21617</v>
      </c>
      <c r="CV13" s="18">
        <v>28400</v>
      </c>
      <c r="CW13" s="18">
        <v>29789</v>
      </c>
      <c r="CX13" s="18">
        <v>31148</v>
      </c>
      <c r="CY13" s="18">
        <v>33167</v>
      </c>
      <c r="CZ13" s="18">
        <v>34534</v>
      </c>
      <c r="DA13" s="18">
        <v>35507</v>
      </c>
      <c r="DB13" s="18">
        <v>35879</v>
      </c>
      <c r="DC13" s="18">
        <v>37148</v>
      </c>
      <c r="DD13" s="18">
        <v>38241.570568895186</v>
      </c>
      <c r="DE13" s="18">
        <v>39205.581336048999</v>
      </c>
      <c r="DF13" s="18">
        <v>41320.109378272602</v>
      </c>
      <c r="DG13" s="19">
        <v>42463.813430524824</v>
      </c>
      <c r="DH13" s="19">
        <v>43831.840158144041</v>
      </c>
      <c r="DI13" s="19">
        <v>45098.663199116883</v>
      </c>
      <c r="DJ13" s="19">
        <v>45568.154949706259</v>
      </c>
      <c r="DK13" s="19">
        <v>46466.777151561713</v>
      </c>
      <c r="DL13" s="11">
        <v>48013.241901638954</v>
      </c>
      <c r="DM13" s="6">
        <v>49085.165181739125</v>
      </c>
      <c r="DN13" s="6">
        <v>51470.18232061834</v>
      </c>
      <c r="DO13" s="6">
        <v>53373.489119954647</v>
      </c>
      <c r="DP13" s="6">
        <v>55049.66007440212</v>
      </c>
      <c r="DQ13" s="33">
        <v>53979.609057453104</v>
      </c>
      <c r="DR13" s="6">
        <v>55323.244611267604</v>
      </c>
      <c r="DS13" s="6">
        <v>57371.200480032785</v>
      </c>
      <c r="DT13" s="6">
        <v>57893.894095418713</v>
      </c>
      <c r="DU13" s="6">
        <v>59750.283668872697</v>
      </c>
      <c r="DV13" s="6">
        <v>61296.088580897864</v>
      </c>
      <c r="DW13" s="6">
        <v>63388.116148701811</v>
      </c>
      <c r="DX13" s="36">
        <v>16640</v>
      </c>
      <c r="DY13" s="18">
        <v>21963</v>
      </c>
      <c r="DZ13" s="18">
        <v>22604</v>
      </c>
      <c r="EA13" s="18">
        <v>23658</v>
      </c>
      <c r="EB13" s="18">
        <v>25057</v>
      </c>
      <c r="EC13" s="18">
        <v>25560</v>
      </c>
      <c r="ED13" s="18">
        <v>26555</v>
      </c>
      <c r="EE13" s="18">
        <v>27014</v>
      </c>
      <c r="EF13" s="18">
        <v>27491</v>
      </c>
      <c r="EG13" s="18">
        <v>28684.127629743591</v>
      </c>
      <c r="EH13" s="18">
        <v>29554.323764245299</v>
      </c>
      <c r="EI13" s="20">
        <v>30792.865529223745</v>
      </c>
      <c r="EJ13" s="20">
        <v>31920.201289323672</v>
      </c>
      <c r="EK13" s="20">
        <v>33816.350755225052</v>
      </c>
      <c r="EL13" s="6">
        <v>34711.978510076049</v>
      </c>
      <c r="EM13" s="6">
        <v>34751.547793955222</v>
      </c>
      <c r="EN13" s="6">
        <v>33766.847432240807</v>
      </c>
      <c r="EO13" s="11">
        <v>35950.338828556698</v>
      </c>
      <c r="EP13" s="6">
        <v>36534.720919926338</v>
      </c>
      <c r="EQ13" s="6">
        <v>37887.654785813153</v>
      </c>
      <c r="ER13" s="6">
        <v>39370.856741726617</v>
      </c>
      <c r="ES13" s="6">
        <v>40365.620132670454</v>
      </c>
      <c r="ET13" s="9">
        <v>39951.702523099848</v>
      </c>
      <c r="EU13" s="6">
        <v>39685.125020909087</v>
      </c>
      <c r="EV13" s="6">
        <v>41151.661802084818</v>
      </c>
      <c r="EW13" s="6">
        <v>40609.324984608967</v>
      </c>
      <c r="EX13" s="6">
        <v>44400.071170281066</v>
      </c>
      <c r="EY13" s="6">
        <v>45134.660906846824</v>
      </c>
      <c r="EZ13" s="6">
        <v>45706.317091361096</v>
      </c>
    </row>
    <row r="14" spans="1:156">
      <c r="A14" s="17" t="s">
        <v>36</v>
      </c>
      <c r="B14" s="32">
        <v>20068</v>
      </c>
      <c r="C14" s="32">
        <v>21444</v>
      </c>
      <c r="D14" s="32">
        <v>22738</v>
      </c>
      <c r="E14" s="32">
        <v>24657</v>
      </c>
      <c r="F14" s="32">
        <v>26935</v>
      </c>
      <c r="G14" s="32">
        <v>28469</v>
      </c>
      <c r="H14" s="32">
        <f>((I14-G14)/2)+G14</f>
        <v>30346.5</v>
      </c>
      <c r="I14" s="32">
        <v>32224</v>
      </c>
      <c r="J14" s="32">
        <v>33895</v>
      </c>
      <c r="K14" s="42">
        <f>((L14-J14)/2)+J14</f>
        <v>35800.5</v>
      </c>
      <c r="L14" s="32">
        <v>37706</v>
      </c>
      <c r="M14" s="18">
        <v>39919.646365422399</v>
      </c>
      <c r="N14" s="18">
        <v>42308</v>
      </c>
      <c r="O14" s="18">
        <v>44452</v>
      </c>
      <c r="P14" s="18">
        <v>48003</v>
      </c>
      <c r="Q14" s="18">
        <v>49987</v>
      </c>
      <c r="R14" s="18">
        <v>51391</v>
      </c>
      <c r="S14" s="32">
        <v>54534</v>
      </c>
      <c r="T14" s="18">
        <v>57642</v>
      </c>
      <c r="U14" s="43">
        <v>59668</v>
      </c>
      <c r="V14" s="32">
        <v>62486</v>
      </c>
      <c r="W14" s="43">
        <v>64470</v>
      </c>
      <c r="X14" s="19">
        <v>66188.33225851522</v>
      </c>
      <c r="Y14" s="19">
        <v>70434.79661164619</v>
      </c>
      <c r="Z14" s="33">
        <v>72601</v>
      </c>
      <c r="AA14" s="6">
        <v>74008.385187748994</v>
      </c>
      <c r="AB14" s="6">
        <v>75680.3047241983</v>
      </c>
      <c r="AC14" s="6">
        <v>78715.362354107696</v>
      </c>
      <c r="AD14" s="6">
        <v>78566.275453875598</v>
      </c>
      <c r="AE14" s="194">
        <v>83126.630618254101</v>
      </c>
      <c r="AF14" s="6">
        <v>86566.508851345119</v>
      </c>
      <c r="AG14" s="6">
        <v>90053.540386259541</v>
      </c>
      <c r="AH14" s="6">
        <v>93548.481453917047</v>
      </c>
      <c r="AI14" s="6">
        <v>94474.343564954674</v>
      </c>
      <c r="AJ14" s="6">
        <v>97528.808535425997</v>
      </c>
      <c r="AK14" s="6">
        <v>101358.83245746001</v>
      </c>
      <c r="AL14" s="6">
        <v>100240.80421957593</v>
      </c>
      <c r="AM14" s="6">
        <v>100690.53933838183</v>
      </c>
      <c r="AN14" s="6">
        <v>101843.09378719353</v>
      </c>
      <c r="AO14" s="34"/>
      <c r="AP14" s="44">
        <v>54641.233766233767</v>
      </c>
      <c r="AQ14" s="18">
        <v>57062</v>
      </c>
      <c r="AR14" s="18">
        <v>60332</v>
      </c>
      <c r="AS14" s="18">
        <v>64953</v>
      </c>
      <c r="AT14" s="18">
        <v>67591</v>
      </c>
      <c r="AU14" s="18">
        <v>70904.864864864867</v>
      </c>
      <c r="AV14" s="18">
        <v>72932.96248559079</v>
      </c>
      <c r="AW14" s="18">
        <v>76852</v>
      </c>
      <c r="AX14" s="18">
        <v>79581</v>
      </c>
      <c r="AY14" s="20">
        <v>82412</v>
      </c>
      <c r="AZ14" s="20">
        <v>88018.181818181823</v>
      </c>
      <c r="BA14" s="33">
        <v>86295.071921974028</v>
      </c>
      <c r="BB14" s="33">
        <v>93248.714463318378</v>
      </c>
      <c r="BC14" s="19">
        <v>97707</v>
      </c>
      <c r="BD14" s="1">
        <v>99438.975779977336</v>
      </c>
      <c r="BE14" s="1">
        <v>100953.32145266535</v>
      </c>
      <c r="BF14" s="1">
        <v>106427.1294405357</v>
      </c>
      <c r="BG14" s="6">
        <v>108081.33974459184</v>
      </c>
      <c r="BH14" s="6">
        <v>114401.66153221675</v>
      </c>
      <c r="BI14" s="6">
        <v>119991.36479228917</v>
      </c>
      <c r="BJ14" s="6">
        <v>123337.82533159145</v>
      </c>
      <c r="BK14" s="33">
        <v>127690.77924339623</v>
      </c>
      <c r="BL14" s="6">
        <v>129796.89912192771</v>
      </c>
      <c r="BM14" s="6">
        <v>133243.18795345622</v>
      </c>
      <c r="BN14" s="6">
        <v>136462.34034827602</v>
      </c>
      <c r="BO14" s="6">
        <v>135296.32671124188</v>
      </c>
      <c r="BP14" s="6">
        <v>137099.15571534837</v>
      </c>
      <c r="BQ14" s="6">
        <v>138694.6799089069</v>
      </c>
      <c r="BR14" s="34"/>
      <c r="BS14" s="44">
        <v>39175.700934579399</v>
      </c>
      <c r="BT14" s="18">
        <v>41452</v>
      </c>
      <c r="BU14" s="18">
        <v>43651</v>
      </c>
      <c r="BV14" s="18">
        <v>47417</v>
      </c>
      <c r="BW14" s="18">
        <v>49984</v>
      </c>
      <c r="BX14" s="18">
        <v>51867.2131147541</v>
      </c>
      <c r="BY14" s="18">
        <v>53071.805384269661</v>
      </c>
      <c r="BZ14" s="18">
        <v>55473</v>
      </c>
      <c r="CA14" s="18">
        <v>56980</v>
      </c>
      <c r="CB14" s="20">
        <v>58632</v>
      </c>
      <c r="CC14" s="20">
        <v>61487.121212121216</v>
      </c>
      <c r="CD14" s="33">
        <v>62204.822337979276</v>
      </c>
      <c r="CE14" s="33">
        <v>65313.711398437503</v>
      </c>
      <c r="CF14" s="19">
        <v>67611</v>
      </c>
      <c r="CG14" s="19">
        <v>68340.045434463682</v>
      </c>
      <c r="CH14" s="19">
        <v>70858.204132613057</v>
      </c>
      <c r="CI14" s="11">
        <v>73780.437122765958</v>
      </c>
      <c r="CJ14" s="6">
        <v>75548.469843756611</v>
      </c>
      <c r="CK14" s="6">
        <v>77721.428814554703</v>
      </c>
      <c r="CL14" s="6">
        <v>77620.911289438198</v>
      </c>
      <c r="CM14" s="6">
        <v>82094.738260048427</v>
      </c>
      <c r="CN14" s="33">
        <v>84905.642485308053</v>
      </c>
      <c r="CO14" s="6">
        <v>86343.212614678909</v>
      </c>
      <c r="CP14" s="6">
        <v>87799.283908235288</v>
      </c>
      <c r="CQ14" s="6">
        <v>94212.888762210248</v>
      </c>
      <c r="CR14" s="6">
        <v>90802.314883658051</v>
      </c>
      <c r="CS14" s="6">
        <v>92837.431478303508</v>
      </c>
      <c r="CT14" s="6">
        <v>93341.431179775289</v>
      </c>
      <c r="CU14" s="34"/>
      <c r="CV14" s="18">
        <v>32074.592833876221</v>
      </c>
      <c r="CW14" s="18">
        <v>32506</v>
      </c>
      <c r="CX14" s="18">
        <v>34379</v>
      </c>
      <c r="CY14" s="18">
        <v>36451</v>
      </c>
      <c r="CZ14" s="18">
        <v>39690</v>
      </c>
      <c r="DA14" s="18">
        <v>40817.625899280574</v>
      </c>
      <c r="DB14" s="18">
        <v>41998.002195488727</v>
      </c>
      <c r="DC14" s="18">
        <v>41947</v>
      </c>
      <c r="DD14" s="18">
        <v>45477</v>
      </c>
      <c r="DE14" s="18">
        <v>47118</v>
      </c>
      <c r="DF14" s="18">
        <v>48662.79069767442</v>
      </c>
      <c r="DG14" s="19">
        <v>50835.62593348659</v>
      </c>
      <c r="DH14" s="19">
        <v>52109.470378118465</v>
      </c>
      <c r="DI14" s="19">
        <v>54565</v>
      </c>
      <c r="DJ14" s="19">
        <v>56584.086313069907</v>
      </c>
      <c r="DK14" s="19">
        <v>58252.187694909095</v>
      </c>
      <c r="DL14" s="11">
        <v>60027.163521325652</v>
      </c>
      <c r="DM14" s="6">
        <v>61121.542548511912</v>
      </c>
      <c r="DN14" s="6">
        <v>65026.788850568184</v>
      </c>
      <c r="DO14" s="6">
        <v>68774.417347231269</v>
      </c>
      <c r="DP14" s="6">
        <v>70882.961738842976</v>
      </c>
      <c r="DQ14" s="33">
        <v>73025.887110086449</v>
      </c>
      <c r="DR14" s="6">
        <v>74674.032444759214</v>
      </c>
      <c r="DS14" s="6">
        <v>77458.626476033052</v>
      </c>
      <c r="DT14" s="6">
        <v>78879.363594340612</v>
      </c>
      <c r="DU14" s="6">
        <v>79879.623160263858</v>
      </c>
      <c r="DV14" s="6">
        <v>79842.592202970292</v>
      </c>
      <c r="DW14" s="6">
        <v>82817.946612550732</v>
      </c>
      <c r="DX14" s="36"/>
      <c r="DY14" s="18">
        <v>22859.756097560974</v>
      </c>
      <c r="DZ14" s="18">
        <v>24123</v>
      </c>
      <c r="EA14" s="18">
        <v>25488</v>
      </c>
      <c r="EB14" s="18">
        <v>27731</v>
      </c>
      <c r="EC14" s="18">
        <v>29237</v>
      </c>
      <c r="ED14" s="18">
        <v>28488.888888888891</v>
      </c>
      <c r="EE14" s="18">
        <v>31250.53616</v>
      </c>
      <c r="EF14" s="18">
        <v>31864</v>
      </c>
      <c r="EG14" s="18">
        <v>34304</v>
      </c>
      <c r="EH14" s="18">
        <v>36227</v>
      </c>
      <c r="EI14" s="20">
        <v>36975</v>
      </c>
      <c r="EJ14" s="20">
        <v>39016.384409743587</v>
      </c>
      <c r="EK14" s="20">
        <v>42077.661890961535</v>
      </c>
      <c r="EL14" s="6">
        <v>43474</v>
      </c>
      <c r="EM14" s="6">
        <v>44443.145388745448</v>
      </c>
      <c r="EN14" s="6">
        <v>46218.557349265597</v>
      </c>
      <c r="EO14" s="11">
        <v>48059.795282833329</v>
      </c>
      <c r="EP14" s="6">
        <v>48689.975742362207</v>
      </c>
      <c r="EQ14" s="6">
        <v>51337.329926412211</v>
      </c>
      <c r="ER14" s="6">
        <v>53677.230833333335</v>
      </c>
      <c r="ES14" s="6">
        <v>56879.334185714288</v>
      </c>
      <c r="ET14" s="9">
        <v>59724.837942592596</v>
      </c>
      <c r="EU14" s="6">
        <v>60414.894842372887</v>
      </c>
      <c r="EV14" s="6">
        <v>62630.045410526312</v>
      </c>
      <c r="EW14" s="6">
        <v>62999.896117523611</v>
      </c>
      <c r="EX14" s="6">
        <v>63448.814766269104</v>
      </c>
      <c r="EY14" s="6">
        <v>63744.342452830191</v>
      </c>
      <c r="EZ14" s="6">
        <v>63722.991097922844</v>
      </c>
    </row>
    <row r="15" spans="1:156">
      <c r="A15" s="17" t="s">
        <v>19</v>
      </c>
      <c r="B15" s="41">
        <v>19094</v>
      </c>
      <c r="C15" s="41">
        <v>20235</v>
      </c>
      <c r="D15" s="41">
        <v>21638</v>
      </c>
      <c r="E15" s="41">
        <v>24707</v>
      </c>
      <c r="F15" s="41">
        <v>26396</v>
      </c>
      <c r="G15" s="41">
        <v>28410</v>
      </c>
      <c r="H15" s="41">
        <v>31088</v>
      </c>
      <c r="I15" s="41">
        <v>32546</v>
      </c>
      <c r="J15" s="41">
        <v>34221</v>
      </c>
      <c r="K15" s="41">
        <v>36669</v>
      </c>
      <c r="L15" s="41">
        <v>38774</v>
      </c>
      <c r="M15" s="18">
        <v>41229</v>
      </c>
      <c r="N15" s="18">
        <v>44050</v>
      </c>
      <c r="O15" s="18">
        <v>43748</v>
      </c>
      <c r="P15" s="18">
        <v>44356</v>
      </c>
      <c r="Q15" s="42">
        <v>44803.299172907602</v>
      </c>
      <c r="R15" s="42">
        <v>46152.730872893902</v>
      </c>
      <c r="S15" s="42">
        <v>48859</v>
      </c>
      <c r="T15" s="45">
        <v>50489</v>
      </c>
      <c r="U15" s="42">
        <v>52031</v>
      </c>
      <c r="V15" s="45">
        <v>53861.986422184003</v>
      </c>
      <c r="W15" s="42">
        <v>55003.520706270319</v>
      </c>
      <c r="X15" s="46">
        <v>55852.817408266405</v>
      </c>
      <c r="Y15" s="47">
        <v>58604.433255006908</v>
      </c>
      <c r="Z15" s="47">
        <v>60972.78846258355</v>
      </c>
      <c r="AA15" s="13">
        <v>63214.080998850724</v>
      </c>
      <c r="AB15" s="6">
        <v>63947.844132029342</v>
      </c>
      <c r="AC15" s="6">
        <v>66161.633983074906</v>
      </c>
      <c r="AD15" s="6">
        <v>69704.935786351052</v>
      </c>
      <c r="AE15" s="194">
        <v>72861.908871991749</v>
      </c>
      <c r="AF15" s="6">
        <v>73881.878043185527</v>
      </c>
      <c r="AG15" s="6">
        <v>74943.29783852234</v>
      </c>
      <c r="AH15" s="6">
        <v>76316.768813501709</v>
      </c>
      <c r="AI15" s="6">
        <v>78037.041880881618</v>
      </c>
      <c r="AJ15" s="6">
        <v>79759.539716048021</v>
      </c>
      <c r="AK15" s="6">
        <v>78326.239855557098</v>
      </c>
      <c r="AL15" s="6">
        <v>81168.84267762462</v>
      </c>
      <c r="AM15" s="6">
        <v>84031.939506852868</v>
      </c>
      <c r="AN15" s="6">
        <v>85768.028673386332</v>
      </c>
      <c r="AO15" s="34">
        <v>38223</v>
      </c>
      <c r="AP15" s="18">
        <v>51999</v>
      </c>
      <c r="AQ15" s="18">
        <v>55125</v>
      </c>
      <c r="AR15" s="18">
        <v>55944</v>
      </c>
      <c r="AS15" s="18">
        <v>55533</v>
      </c>
      <c r="AT15" s="18">
        <v>55904</v>
      </c>
      <c r="AU15" s="18">
        <v>58216</v>
      </c>
      <c r="AV15" s="18">
        <v>60787</v>
      </c>
      <c r="AW15" s="18">
        <v>63253</v>
      </c>
      <c r="AX15" s="18">
        <v>65643.96860879728</v>
      </c>
      <c r="AY15" s="18">
        <v>65145.117944372098</v>
      </c>
      <c r="AZ15" s="18">
        <v>69932.945511643877</v>
      </c>
      <c r="BA15" s="19">
        <v>71603.582326290125</v>
      </c>
      <c r="BB15" s="19">
        <v>76167.533530852947</v>
      </c>
      <c r="BC15" s="19">
        <v>79967.053952627291</v>
      </c>
      <c r="BD15" s="1">
        <v>83249.572574748032</v>
      </c>
      <c r="BE15" s="1">
        <v>85290.248408319181</v>
      </c>
      <c r="BF15" s="1">
        <v>89119.256610576282</v>
      </c>
      <c r="BG15" s="6">
        <v>94642.053302002605</v>
      </c>
      <c r="BH15" s="6">
        <v>100998.43971003563</v>
      </c>
      <c r="BI15" s="6">
        <v>102467.74924785939</v>
      </c>
      <c r="BJ15" s="6">
        <v>104409.96980215638</v>
      </c>
      <c r="BK15" s="33">
        <v>106498.22720428936</v>
      </c>
      <c r="BL15" s="6">
        <v>108816.0737400261</v>
      </c>
      <c r="BM15" s="6">
        <v>110011.517023112</v>
      </c>
      <c r="BN15" s="6">
        <v>109063.18664820837</v>
      </c>
      <c r="BO15" s="6">
        <v>112979.9286093359</v>
      </c>
      <c r="BP15" s="6">
        <v>117966.39707082088</v>
      </c>
      <c r="BQ15" s="6">
        <v>120335.91228403266</v>
      </c>
      <c r="BR15" s="34">
        <v>28616</v>
      </c>
      <c r="BS15" s="18">
        <v>38778</v>
      </c>
      <c r="BT15" s="18">
        <v>41711</v>
      </c>
      <c r="BU15" s="18">
        <v>40416</v>
      </c>
      <c r="BV15" s="18">
        <v>40579</v>
      </c>
      <c r="BW15" s="18">
        <v>40429</v>
      </c>
      <c r="BX15" s="18">
        <v>41390</v>
      </c>
      <c r="BY15" s="18">
        <v>44850</v>
      </c>
      <c r="BZ15" s="18">
        <v>46827</v>
      </c>
      <c r="CA15" s="18">
        <v>48930.379954184587</v>
      </c>
      <c r="CB15" s="18">
        <v>49726.517542703798</v>
      </c>
      <c r="CC15" s="18">
        <v>52595.545604159037</v>
      </c>
      <c r="CD15" s="19">
        <v>54144.916571661241</v>
      </c>
      <c r="CE15" s="19">
        <v>56812.002803184951</v>
      </c>
      <c r="CF15" s="19">
        <v>59080.021543122399</v>
      </c>
      <c r="CG15" s="19">
        <v>61043.62916309297</v>
      </c>
      <c r="CH15" s="19">
        <v>61942.868863334807</v>
      </c>
      <c r="CI15" s="11">
        <v>64408.251439201689</v>
      </c>
      <c r="CJ15" s="6">
        <v>68295.495151658979</v>
      </c>
      <c r="CK15" s="6">
        <v>71424.217207332375</v>
      </c>
      <c r="CL15" s="6">
        <v>72809.133949797804</v>
      </c>
      <c r="CM15" s="6">
        <v>73769.188249110943</v>
      </c>
      <c r="CN15" s="33">
        <v>74303.444425425536</v>
      </c>
      <c r="CO15" s="6">
        <v>76213.591940350088</v>
      </c>
      <c r="CP15" s="6">
        <v>77194.469029805958</v>
      </c>
      <c r="CQ15" s="6">
        <v>77299.305530545273</v>
      </c>
      <c r="CR15" s="6">
        <v>79209.035229362198</v>
      </c>
      <c r="CS15" s="6">
        <v>83153.57404692081</v>
      </c>
      <c r="CT15" s="6">
        <v>85289.297149122809</v>
      </c>
      <c r="CU15" s="34">
        <v>24879</v>
      </c>
      <c r="CV15" s="18">
        <v>33877</v>
      </c>
      <c r="CW15" s="18">
        <v>37508</v>
      </c>
      <c r="CX15" s="18">
        <v>35729</v>
      </c>
      <c r="CY15" s="18">
        <v>36058</v>
      </c>
      <c r="CZ15" s="18">
        <v>36723</v>
      </c>
      <c r="DA15" s="18">
        <v>38027</v>
      </c>
      <c r="DB15" s="18">
        <v>40169</v>
      </c>
      <c r="DC15" s="18">
        <v>41245</v>
      </c>
      <c r="DD15" s="18">
        <v>42358.979048585636</v>
      </c>
      <c r="DE15" s="18">
        <v>42929.880212600903</v>
      </c>
      <c r="DF15" s="18">
        <v>44496.208220893757</v>
      </c>
      <c r="DG15" s="19">
        <v>45857.12909391534</v>
      </c>
      <c r="DH15" s="19">
        <v>47852.092569145636</v>
      </c>
      <c r="DI15" s="19">
        <v>50315.017196847155</v>
      </c>
      <c r="DJ15" s="19">
        <v>52099.955394210774</v>
      </c>
      <c r="DK15" s="19">
        <v>53570.432335864229</v>
      </c>
      <c r="DL15" s="11">
        <v>55785.825996372456</v>
      </c>
      <c r="DM15" s="6">
        <v>58831.625248898657</v>
      </c>
      <c r="DN15" s="6">
        <v>61520.734056954243</v>
      </c>
      <c r="DO15" s="6">
        <v>62318.444145135785</v>
      </c>
      <c r="DP15" s="6">
        <v>63550.552279801006</v>
      </c>
      <c r="DQ15" s="33">
        <v>64485.363385468285</v>
      </c>
      <c r="DR15" s="6">
        <v>66022.436329974167</v>
      </c>
      <c r="DS15" s="6">
        <v>67120.253921571493</v>
      </c>
      <c r="DT15" s="6">
        <v>67195.695803235329</v>
      </c>
      <c r="DU15" s="6">
        <v>70508.605208276451</v>
      </c>
      <c r="DV15" s="6">
        <v>73493.272750563643</v>
      </c>
      <c r="DW15" s="6">
        <v>75355.409020682782</v>
      </c>
      <c r="DX15" s="36">
        <v>19888</v>
      </c>
      <c r="DY15" s="18">
        <v>26296</v>
      </c>
      <c r="DZ15" s="18">
        <v>28595</v>
      </c>
      <c r="EA15" s="18">
        <v>28117</v>
      </c>
      <c r="EB15" s="18">
        <v>31981</v>
      </c>
      <c r="EC15" s="18">
        <v>28942</v>
      </c>
      <c r="ED15" s="18">
        <v>26496</v>
      </c>
      <c r="EE15" s="18">
        <v>31493</v>
      </c>
      <c r="EF15" s="18">
        <v>31897</v>
      </c>
      <c r="EG15" s="18">
        <v>31323.141980597014</v>
      </c>
      <c r="EH15" s="18">
        <v>32302.643644153199</v>
      </c>
      <c r="EI15" s="20">
        <v>33755.202328730215</v>
      </c>
      <c r="EJ15" s="20">
        <v>33198.063013643659</v>
      </c>
      <c r="EK15" s="20">
        <v>35279.271351666663</v>
      </c>
      <c r="EL15" s="6">
        <v>36817.187412890096</v>
      </c>
      <c r="EM15" s="6">
        <v>36881.469952797925</v>
      </c>
      <c r="EN15" s="6">
        <v>38468.184058898849</v>
      </c>
      <c r="EO15" s="11">
        <v>40242.205832034662</v>
      </c>
      <c r="EP15" s="6">
        <v>43208.890229876102</v>
      </c>
      <c r="EQ15" s="6">
        <v>45229.28954766602</v>
      </c>
      <c r="ER15" s="6">
        <v>46047.28002716841</v>
      </c>
      <c r="ES15" s="6">
        <v>47678.886954186339</v>
      </c>
      <c r="ET15" s="9">
        <v>47556.364741666664</v>
      </c>
      <c r="EU15" s="6">
        <v>48193.315039025052</v>
      </c>
      <c r="EV15" s="6">
        <v>48501.815872768559</v>
      </c>
      <c r="EW15" s="6">
        <v>48111.754781399417</v>
      </c>
      <c r="EX15" s="6">
        <v>50341.251452334494</v>
      </c>
      <c r="EY15" s="6">
        <v>52638.326038849271</v>
      </c>
      <c r="EZ15" s="6">
        <v>54469.661275626429</v>
      </c>
    </row>
    <row r="16" spans="1:156">
      <c r="A16" s="17" t="s">
        <v>20</v>
      </c>
      <c r="B16" s="41">
        <v>17797</v>
      </c>
      <c r="C16" s="41">
        <v>19452</v>
      </c>
      <c r="D16" s="41">
        <v>21463</v>
      </c>
      <c r="E16" s="41">
        <v>23845</v>
      </c>
      <c r="F16" s="41">
        <v>26530</v>
      </c>
      <c r="G16" s="41">
        <v>28402</v>
      </c>
      <c r="H16" s="41">
        <v>30317</v>
      </c>
      <c r="I16" s="41">
        <v>31530</v>
      </c>
      <c r="J16" s="41">
        <v>33968</v>
      </c>
      <c r="K16" s="41">
        <v>35666</v>
      </c>
      <c r="L16" s="41">
        <v>36918</v>
      </c>
      <c r="M16" s="18">
        <v>38733</v>
      </c>
      <c r="N16" s="18">
        <v>40447</v>
      </c>
      <c r="O16" s="18">
        <v>42168</v>
      </c>
      <c r="P16" s="18">
        <v>42766</v>
      </c>
      <c r="Q16" s="18">
        <v>44052.064587562301</v>
      </c>
      <c r="R16" s="18">
        <v>45150.222701924802</v>
      </c>
      <c r="S16" s="18">
        <v>47309</v>
      </c>
      <c r="T16" s="18">
        <v>50060</v>
      </c>
      <c r="U16" s="18">
        <v>52637</v>
      </c>
      <c r="V16" s="18">
        <v>56218.790602108304</v>
      </c>
      <c r="W16" s="18">
        <v>56251.463258785945</v>
      </c>
      <c r="X16" s="19">
        <v>58315.289803706335</v>
      </c>
      <c r="Y16" s="19">
        <v>60631.944278022718</v>
      </c>
      <c r="Z16" s="19">
        <v>62928.851244182646</v>
      </c>
      <c r="AA16" s="6">
        <v>65336.215211522314</v>
      </c>
      <c r="AB16" s="6">
        <v>66515.993671489618</v>
      </c>
      <c r="AC16" s="6">
        <v>66234.1952753652</v>
      </c>
      <c r="AD16" s="6">
        <v>69320.512211668203</v>
      </c>
      <c r="AE16" s="194">
        <v>69794.569271062239</v>
      </c>
      <c r="AF16" s="6">
        <v>70385.283716783917</v>
      </c>
      <c r="AG16" s="6">
        <v>73603.243867716752</v>
      </c>
      <c r="AH16" s="6">
        <v>72787.952532273717</v>
      </c>
      <c r="AI16" s="6">
        <v>72573.992372108783</v>
      </c>
      <c r="AJ16" s="6">
        <v>72517.79191399776</v>
      </c>
      <c r="AK16" s="6">
        <v>73793.67886588283</v>
      </c>
      <c r="AL16" s="6">
        <v>73967.862507183352</v>
      </c>
      <c r="AM16" s="6">
        <v>69401.249334988475</v>
      </c>
      <c r="AN16" s="6">
        <v>70945.382535601835</v>
      </c>
      <c r="AO16" s="34">
        <v>39985</v>
      </c>
      <c r="AP16" s="18">
        <v>48486</v>
      </c>
      <c r="AQ16" s="18">
        <v>50913</v>
      </c>
      <c r="AR16" s="18">
        <v>53019</v>
      </c>
      <c r="AS16" s="18">
        <v>53777</v>
      </c>
      <c r="AT16" s="18">
        <v>55354</v>
      </c>
      <c r="AU16" s="18">
        <v>56947</v>
      </c>
      <c r="AV16" s="18">
        <v>60189</v>
      </c>
      <c r="AW16" s="18">
        <v>63879</v>
      </c>
      <c r="AX16" s="18">
        <v>68061.101252609602</v>
      </c>
      <c r="AY16" s="18">
        <v>72311.984823848194</v>
      </c>
      <c r="AZ16" s="18">
        <v>75459.749351323306</v>
      </c>
      <c r="BA16" s="19">
        <v>78140.414585163002</v>
      </c>
      <c r="BB16" s="19">
        <v>81885.027059416912</v>
      </c>
      <c r="BC16" s="33">
        <v>84897.422937342984</v>
      </c>
      <c r="BD16" s="1">
        <v>88023.414438316468</v>
      </c>
      <c r="BE16" s="1">
        <v>88956.429773433498</v>
      </c>
      <c r="BF16" s="1">
        <v>88793.962358683857</v>
      </c>
      <c r="BG16" s="6">
        <v>93140.270779461833</v>
      </c>
      <c r="BH16" s="6">
        <v>94983.788375177784</v>
      </c>
      <c r="BI16" s="6">
        <v>98382.855508170513</v>
      </c>
      <c r="BJ16" s="6">
        <v>103336.85650746796</v>
      </c>
      <c r="BK16" s="33">
        <v>102274.0080089807</v>
      </c>
      <c r="BL16" s="6">
        <v>101196.83490453183</v>
      </c>
      <c r="BM16" s="6">
        <v>102298.98566951965</v>
      </c>
      <c r="BN16" s="6">
        <v>104326.85326325412</v>
      </c>
      <c r="BO16" s="6">
        <v>103962.73208264793</v>
      </c>
      <c r="BP16" s="6">
        <v>98234.212086881773</v>
      </c>
      <c r="BQ16" s="6">
        <v>100700.62399847386</v>
      </c>
      <c r="BR16" s="34">
        <v>29827</v>
      </c>
      <c r="BS16" s="18">
        <v>36819</v>
      </c>
      <c r="BT16" s="18">
        <v>38399</v>
      </c>
      <c r="BU16" s="18">
        <v>40189</v>
      </c>
      <c r="BV16" s="18">
        <v>40833</v>
      </c>
      <c r="BW16" s="18">
        <v>42348</v>
      </c>
      <c r="BX16" s="18">
        <v>43611</v>
      </c>
      <c r="BY16" s="18">
        <v>45963</v>
      </c>
      <c r="BZ16" s="18">
        <v>48267</v>
      </c>
      <c r="CA16" s="18">
        <v>50783.491304347823</v>
      </c>
      <c r="CB16" s="18">
        <v>53844.917249417304</v>
      </c>
      <c r="CC16" s="18">
        <v>56097.143681174617</v>
      </c>
      <c r="CD16" s="19">
        <v>58012.878491062038</v>
      </c>
      <c r="CE16" s="19">
        <v>59193.756714375006</v>
      </c>
      <c r="CF16" s="19">
        <v>61284.355448644499</v>
      </c>
      <c r="CG16" s="19">
        <v>62874.566064467319</v>
      </c>
      <c r="CH16" s="19">
        <v>62243.345369864124</v>
      </c>
      <c r="CI16" s="11">
        <v>61677.918030931869</v>
      </c>
      <c r="CJ16" s="6">
        <v>65117.329629291497</v>
      </c>
      <c r="CK16" s="6">
        <v>66111.8920236431</v>
      </c>
      <c r="CL16" s="6">
        <v>68580.835895969998</v>
      </c>
      <c r="CM16" s="6">
        <v>72098.811469622029</v>
      </c>
      <c r="CN16" s="33">
        <v>72435.153299857353</v>
      </c>
      <c r="CO16" s="6">
        <v>72068.454938327384</v>
      </c>
      <c r="CP16" s="6">
        <v>72481.42980355749</v>
      </c>
      <c r="CQ16" s="6">
        <v>73806.961783164777</v>
      </c>
      <c r="CR16" s="6">
        <v>73498.52028087806</v>
      </c>
      <c r="CS16" s="6">
        <v>69447.335599912258</v>
      </c>
      <c r="CT16" s="6">
        <v>71201.810744680857</v>
      </c>
      <c r="CU16" s="34">
        <v>23888</v>
      </c>
      <c r="CV16" s="18">
        <v>30995</v>
      </c>
      <c r="CW16" s="18">
        <v>32670</v>
      </c>
      <c r="CX16" s="18">
        <v>34497</v>
      </c>
      <c r="CY16" s="18">
        <v>35010</v>
      </c>
      <c r="CZ16" s="18">
        <v>36016</v>
      </c>
      <c r="DA16" s="18">
        <v>36818</v>
      </c>
      <c r="DB16" s="18">
        <v>38435</v>
      </c>
      <c r="DC16" s="18">
        <v>40372</v>
      </c>
      <c r="DD16" s="18">
        <v>42234.624164810688</v>
      </c>
      <c r="DE16" s="18">
        <v>44500.305352798103</v>
      </c>
      <c r="DF16" s="18">
        <v>45177.063104560111</v>
      </c>
      <c r="DG16" s="19">
        <v>46898.142148186009</v>
      </c>
      <c r="DH16" s="19">
        <v>48339.196902133946</v>
      </c>
      <c r="DI16" s="19">
        <v>49900.076157840071</v>
      </c>
      <c r="DJ16" s="19">
        <v>51641.800651586855</v>
      </c>
      <c r="DK16" s="19">
        <v>51717.42280222549</v>
      </c>
      <c r="DL16" s="11">
        <v>52433.240305235799</v>
      </c>
      <c r="DM16" s="6">
        <v>56328.275254167056</v>
      </c>
      <c r="DN16" s="6">
        <v>56049.922733430794</v>
      </c>
      <c r="DO16" s="6">
        <v>57528.339158151772</v>
      </c>
      <c r="DP16" s="6">
        <v>60253.784583227731</v>
      </c>
      <c r="DQ16" s="33">
        <v>60836.626523173429</v>
      </c>
      <c r="DR16" s="6">
        <v>61239.524631338041</v>
      </c>
      <c r="DS16" s="6">
        <v>61598.41291193926</v>
      </c>
      <c r="DT16" s="6">
        <v>62815.95302901823</v>
      </c>
      <c r="DU16" s="6">
        <v>64736.105349393227</v>
      </c>
      <c r="DV16" s="6">
        <v>59966.335266473354</v>
      </c>
      <c r="DW16" s="6">
        <v>61727.435886229156</v>
      </c>
      <c r="DX16" s="36">
        <v>18227</v>
      </c>
      <c r="DY16" s="18">
        <v>26192</v>
      </c>
      <c r="DZ16" s="18">
        <v>27517</v>
      </c>
      <c r="EA16" s="18">
        <v>28482</v>
      </c>
      <c r="EB16" s="18">
        <v>28987</v>
      </c>
      <c r="EC16" s="18">
        <v>30195</v>
      </c>
      <c r="ED16" s="18">
        <v>30668</v>
      </c>
      <c r="EE16" s="18">
        <v>32265</v>
      </c>
      <c r="EF16" s="18">
        <v>34533</v>
      </c>
      <c r="EG16" s="18">
        <v>32884.63782051282</v>
      </c>
      <c r="EH16" s="18">
        <v>35259.910313901302</v>
      </c>
      <c r="EI16" s="20">
        <v>33548.69960474308</v>
      </c>
      <c r="EJ16" s="20">
        <v>33083.504654545453</v>
      </c>
      <c r="EK16" s="20">
        <v>33955.696807830427</v>
      </c>
      <c r="EL16" s="6">
        <v>36414.778414185021</v>
      </c>
      <c r="EM16" s="6">
        <v>37160.47703650433</v>
      </c>
      <c r="EN16" s="6">
        <v>37444.656730226532</v>
      </c>
      <c r="EO16" s="11">
        <v>37981.002674125877</v>
      </c>
      <c r="EP16" s="6">
        <v>37324.245877151516</v>
      </c>
      <c r="EQ16" s="6">
        <v>38877.5396810741</v>
      </c>
      <c r="ER16" s="6">
        <v>40987.567155628058</v>
      </c>
      <c r="ES16" s="6">
        <v>41987.011138704023</v>
      </c>
      <c r="ET16" s="9">
        <v>41927.760893439998</v>
      </c>
      <c r="EU16" s="6">
        <v>43449.488756434112</v>
      </c>
      <c r="EV16" s="6">
        <v>43579.953581325302</v>
      </c>
      <c r="EW16" s="6">
        <v>43315.328050728494</v>
      </c>
      <c r="EX16" s="6">
        <v>44722.30455209496</v>
      </c>
      <c r="EY16" s="6">
        <v>41980.471799462845</v>
      </c>
      <c r="EZ16" s="6">
        <v>42254.155542400469</v>
      </c>
    </row>
    <row r="17" spans="1:156">
      <c r="A17" s="17" t="s">
        <v>21</v>
      </c>
      <c r="B17" s="41">
        <v>18247</v>
      </c>
      <c r="C17" s="41">
        <v>19567</v>
      </c>
      <c r="D17" s="41">
        <v>20632</v>
      </c>
      <c r="E17" s="41">
        <v>22623</v>
      </c>
      <c r="F17" s="41">
        <v>24982</v>
      </c>
      <c r="G17" s="41">
        <v>26777</v>
      </c>
      <c r="H17" s="41">
        <v>28321</v>
      </c>
      <c r="I17" s="41">
        <v>29006</v>
      </c>
      <c r="J17" s="41">
        <v>30476</v>
      </c>
      <c r="K17" s="41">
        <v>32501</v>
      </c>
      <c r="L17" s="41">
        <v>34213</v>
      </c>
      <c r="M17" s="18">
        <v>34893</v>
      </c>
      <c r="N17" s="18">
        <v>37077</v>
      </c>
      <c r="O17" s="18">
        <v>40235</v>
      </c>
      <c r="P17" s="18">
        <v>43313</v>
      </c>
      <c r="Q17" s="18">
        <v>43621.408536982701</v>
      </c>
      <c r="R17" s="18">
        <v>44852.108296790801</v>
      </c>
      <c r="S17" s="18">
        <v>46306</v>
      </c>
      <c r="T17" s="18">
        <v>47871</v>
      </c>
      <c r="U17" s="18">
        <v>49420</v>
      </c>
      <c r="V17" s="18">
        <v>50996.064502978203</v>
      </c>
      <c r="W17" s="18">
        <v>52286.521291891127</v>
      </c>
      <c r="X17" s="19">
        <v>53753.527314887324</v>
      </c>
      <c r="Y17" s="19">
        <v>55732.228008293467</v>
      </c>
      <c r="Z17" s="33">
        <v>57212.722129131434</v>
      </c>
      <c r="AA17" s="6">
        <v>58404.743452779599</v>
      </c>
      <c r="AB17" s="6">
        <v>60010.023588127457</v>
      </c>
      <c r="AC17" s="6">
        <v>60707.367532933189</v>
      </c>
      <c r="AD17" s="6">
        <v>63071.466586614806</v>
      </c>
      <c r="AE17" s="194">
        <v>64545.516531175141</v>
      </c>
      <c r="AF17" s="6">
        <v>67458.536119470096</v>
      </c>
      <c r="AG17" s="6">
        <v>68525.232383163049</v>
      </c>
      <c r="AH17" s="6">
        <v>68260.838038756556</v>
      </c>
      <c r="AI17" s="6">
        <v>69042.577551673297</v>
      </c>
      <c r="AJ17" s="6">
        <v>70056.051629862312</v>
      </c>
      <c r="AK17" s="6">
        <v>69885.585832844736</v>
      </c>
      <c r="AL17" s="6">
        <v>72233.325625100479</v>
      </c>
      <c r="AM17" s="6">
        <v>73217.158357060645</v>
      </c>
      <c r="AN17" s="6">
        <v>75131.179657476197</v>
      </c>
      <c r="AO17" s="34">
        <v>35074</v>
      </c>
      <c r="AP17" s="18">
        <v>42801</v>
      </c>
      <c r="AQ17" s="18">
        <v>45368</v>
      </c>
      <c r="AR17" s="18">
        <v>49555</v>
      </c>
      <c r="AS17" s="18">
        <v>53631</v>
      </c>
      <c r="AT17" s="18">
        <v>53736</v>
      </c>
      <c r="AU17" s="18">
        <v>55465</v>
      </c>
      <c r="AV17" s="18">
        <v>57412</v>
      </c>
      <c r="AW17" s="18">
        <v>59770</v>
      </c>
      <c r="AX17" s="18">
        <v>61895.544664010587</v>
      </c>
      <c r="AY17" s="18">
        <v>64162.175474166703</v>
      </c>
      <c r="AZ17" s="18">
        <v>66157.89558363636</v>
      </c>
      <c r="BA17" s="19">
        <v>68916.545766334224</v>
      </c>
      <c r="BB17" s="19">
        <v>72586.664545643493</v>
      </c>
      <c r="BC17" s="33">
        <v>76340.090509504196</v>
      </c>
      <c r="BD17" s="1">
        <v>77904.876801309263</v>
      </c>
      <c r="BE17" s="1">
        <v>80803.350054686132</v>
      </c>
      <c r="BF17" s="1">
        <v>81784.12421664469</v>
      </c>
      <c r="BG17" s="6">
        <v>86113.73106197684</v>
      </c>
      <c r="BH17" s="6">
        <v>88577.743563065145</v>
      </c>
      <c r="BI17" s="6">
        <v>93502.636419230766</v>
      </c>
      <c r="BJ17" s="6">
        <v>94302.568057254291</v>
      </c>
      <c r="BK17" s="33">
        <v>94058.351458385107</v>
      </c>
      <c r="BL17" s="6">
        <v>95418.927701073626</v>
      </c>
      <c r="BM17" s="6">
        <v>97072.467241044782</v>
      </c>
      <c r="BN17" s="6">
        <v>96678.600958104318</v>
      </c>
      <c r="BO17" s="6">
        <v>100209.48327483461</v>
      </c>
      <c r="BP17" s="6">
        <v>101049.53984168866</v>
      </c>
      <c r="BQ17" s="6">
        <v>102015.20485485846</v>
      </c>
      <c r="BR17" s="34">
        <v>27828</v>
      </c>
      <c r="BS17" s="18">
        <v>33570</v>
      </c>
      <c r="BT17" s="18">
        <v>35944</v>
      </c>
      <c r="BU17" s="18">
        <v>39434</v>
      </c>
      <c r="BV17" s="18">
        <v>42767</v>
      </c>
      <c r="BW17" s="18">
        <v>42457</v>
      </c>
      <c r="BX17" s="18">
        <v>43592</v>
      </c>
      <c r="BY17" s="18">
        <v>44886</v>
      </c>
      <c r="BZ17" s="18">
        <v>46525</v>
      </c>
      <c r="CA17" s="18">
        <v>47859.964578501531</v>
      </c>
      <c r="CB17" s="18">
        <v>49342.089632118899</v>
      </c>
      <c r="CC17" s="18">
        <v>51354.727227130701</v>
      </c>
      <c r="CD17" s="19">
        <v>52920.767857328239</v>
      </c>
      <c r="CE17" s="19">
        <v>54868.242103548393</v>
      </c>
      <c r="CF17" s="33">
        <v>57355.309386155044</v>
      </c>
      <c r="CG17" s="33">
        <v>58366.645704061782</v>
      </c>
      <c r="CH17" s="33">
        <v>59478.847914530306</v>
      </c>
      <c r="CI17" s="11">
        <v>60767.770462417422</v>
      </c>
      <c r="CJ17" s="6">
        <v>63835.589352483323</v>
      </c>
      <c r="CK17" s="6">
        <v>65716.691074055649</v>
      </c>
      <c r="CL17" s="6">
        <v>69343.705518985502</v>
      </c>
      <c r="CM17" s="6">
        <v>70166.076629039468</v>
      </c>
      <c r="CN17" s="33">
        <v>69684.16048414816</v>
      </c>
      <c r="CO17" s="6">
        <v>69662.165112973758</v>
      </c>
      <c r="CP17" s="6">
        <v>71053.42083037975</v>
      </c>
      <c r="CQ17" s="6">
        <v>69403.305043085362</v>
      </c>
      <c r="CR17" s="6">
        <v>71558.839795429478</v>
      </c>
      <c r="CS17" s="6">
        <v>72627.973538461534</v>
      </c>
      <c r="CT17" s="6">
        <v>74654.462761506278</v>
      </c>
      <c r="CU17" s="34">
        <v>22922</v>
      </c>
      <c r="CV17" s="18">
        <v>28468</v>
      </c>
      <c r="CW17" s="18">
        <v>30264</v>
      </c>
      <c r="CX17" s="18">
        <v>33132</v>
      </c>
      <c r="CY17" s="18">
        <v>35828</v>
      </c>
      <c r="CZ17" s="18">
        <v>35752</v>
      </c>
      <c r="DA17" s="18">
        <v>36629</v>
      </c>
      <c r="DB17" s="18">
        <v>37474</v>
      </c>
      <c r="DC17" s="18">
        <v>38329</v>
      </c>
      <c r="DD17" s="18">
        <v>39343.852723633157</v>
      </c>
      <c r="DE17" s="18">
        <v>40530.306335756497</v>
      </c>
      <c r="DF17" s="18">
        <v>41703.432136580755</v>
      </c>
      <c r="DG17" s="19">
        <v>43379.2618510596</v>
      </c>
      <c r="DH17" s="19">
        <v>44822.212686565399</v>
      </c>
      <c r="DI17" s="19">
        <v>46892.832782835438</v>
      </c>
      <c r="DJ17" s="19">
        <v>48572.175520394441</v>
      </c>
      <c r="DK17" s="19">
        <v>49894.392943132138</v>
      </c>
      <c r="DL17" s="11">
        <v>51204.55428592136</v>
      </c>
      <c r="DM17" s="6">
        <v>53583.397623822631</v>
      </c>
      <c r="DN17" s="6">
        <v>54686.273158500007</v>
      </c>
      <c r="DO17" s="6">
        <v>56928.426888375456</v>
      </c>
      <c r="DP17" s="6">
        <v>58449.103093234204</v>
      </c>
      <c r="DQ17" s="33">
        <v>58276.829570738846</v>
      </c>
      <c r="DR17" s="6">
        <v>59297.967202305474</v>
      </c>
      <c r="DS17" s="6">
        <v>60035.875242818431</v>
      </c>
      <c r="DT17" s="6">
        <v>59571.900410974609</v>
      </c>
      <c r="DU17" s="6">
        <v>62172.333614233386</v>
      </c>
      <c r="DV17" s="6">
        <v>63246.681882022473</v>
      </c>
      <c r="DW17" s="6">
        <v>65273.126767863752</v>
      </c>
      <c r="DX17" s="36">
        <v>18558</v>
      </c>
      <c r="DY17" s="18">
        <v>22710</v>
      </c>
      <c r="DZ17" s="18">
        <v>23774</v>
      </c>
      <c r="EA17" s="18">
        <v>25014</v>
      </c>
      <c r="EB17" s="18">
        <v>26754</v>
      </c>
      <c r="EC17" s="18">
        <v>26247</v>
      </c>
      <c r="ED17" s="18">
        <v>27792</v>
      </c>
      <c r="EE17" s="18">
        <v>29030</v>
      </c>
      <c r="EF17" s="18">
        <v>29847</v>
      </c>
      <c r="EG17" s="18">
        <v>30981.542017878786</v>
      </c>
      <c r="EH17" s="18">
        <v>30564.960791014499</v>
      </c>
      <c r="EI17" s="20">
        <v>30993.682566623378</v>
      </c>
      <c r="EJ17" s="20">
        <v>31853.191703060107</v>
      </c>
      <c r="EK17" s="20">
        <v>33087.21669923445</v>
      </c>
      <c r="EL17" s="6">
        <v>33884.759820573774</v>
      </c>
      <c r="EM17" s="6">
        <v>34995.228477303368</v>
      </c>
      <c r="EN17" s="6">
        <v>36178.114412600735</v>
      </c>
      <c r="EO17" s="11">
        <v>37324.403944372985</v>
      </c>
      <c r="EP17" s="6">
        <v>39456.064469671641</v>
      </c>
      <c r="EQ17" s="6">
        <v>40443.465091206432</v>
      </c>
      <c r="ER17" s="6">
        <v>42251.073753417724</v>
      </c>
      <c r="ES17" s="6">
        <v>43312.089693540052</v>
      </c>
      <c r="ET17" s="9">
        <v>43567.223700000002</v>
      </c>
      <c r="EU17" s="6">
        <v>44482.54244432717</v>
      </c>
      <c r="EV17" s="6">
        <v>44793.064272422067</v>
      </c>
      <c r="EW17" s="6">
        <v>44049.621799744207</v>
      </c>
      <c r="EX17" s="6">
        <v>44773.930833841594</v>
      </c>
      <c r="EY17" s="6">
        <v>45595.786703601108</v>
      </c>
      <c r="EZ17" s="6">
        <v>47199.584535133479</v>
      </c>
    </row>
    <row r="18" spans="1:156">
      <c r="A18" s="17" t="s">
        <v>22</v>
      </c>
      <c r="B18" s="41">
        <v>17010</v>
      </c>
      <c r="C18" s="41">
        <v>18193</v>
      </c>
      <c r="D18" s="41">
        <v>20527</v>
      </c>
      <c r="E18" s="41">
        <v>22844</v>
      </c>
      <c r="F18" s="41">
        <v>25303</v>
      </c>
      <c r="G18" s="41">
        <v>25533</v>
      </c>
      <c r="H18" s="41">
        <v>26153</v>
      </c>
      <c r="I18" s="41">
        <v>27899</v>
      </c>
      <c r="J18" s="41">
        <v>27873</v>
      </c>
      <c r="K18" s="41">
        <v>29271</v>
      </c>
      <c r="L18" s="41">
        <v>29874</v>
      </c>
      <c r="M18" s="18">
        <v>30913</v>
      </c>
      <c r="N18" s="18">
        <v>33015</v>
      </c>
      <c r="O18" s="18">
        <v>37130</v>
      </c>
      <c r="P18" s="18">
        <v>39484</v>
      </c>
      <c r="Q18" s="18">
        <v>39604.347000000002</v>
      </c>
      <c r="R18" s="18">
        <v>38819.900549234997</v>
      </c>
      <c r="S18" s="18">
        <v>39796</v>
      </c>
      <c r="T18" s="18">
        <v>40366</v>
      </c>
      <c r="U18" s="18">
        <v>45872</v>
      </c>
      <c r="V18" s="18">
        <v>44879.8771389459</v>
      </c>
      <c r="W18" s="18">
        <v>44901.500175913869</v>
      </c>
      <c r="X18" s="19">
        <v>46874.336036178618</v>
      </c>
      <c r="Y18" s="19">
        <v>47804.161356563956</v>
      </c>
      <c r="Z18" s="33">
        <v>51662.313552382577</v>
      </c>
      <c r="AA18" s="6">
        <v>52288.860322674474</v>
      </c>
      <c r="AB18" s="6">
        <v>54502.688487996318</v>
      </c>
      <c r="AC18" s="6">
        <v>55652.832472882277</v>
      </c>
      <c r="AD18" s="6">
        <v>56165.103123546818</v>
      </c>
      <c r="AE18" s="194">
        <v>58590.123393760849</v>
      </c>
      <c r="AF18" s="6">
        <v>62974.57080555251</v>
      </c>
      <c r="AG18" s="6">
        <v>64828.932292628597</v>
      </c>
      <c r="AH18" s="6">
        <v>65474.383098579077</v>
      </c>
      <c r="AI18" s="6">
        <v>65585.878201746731</v>
      </c>
      <c r="AJ18" s="6">
        <v>65592.802745623747</v>
      </c>
      <c r="AK18" s="6">
        <v>63589.127195937523</v>
      </c>
      <c r="AL18" s="6">
        <v>65404.057748216532</v>
      </c>
      <c r="AM18" s="6">
        <v>66728.877411891095</v>
      </c>
      <c r="AN18" s="6">
        <v>67211.553246914351</v>
      </c>
      <c r="AO18" s="34">
        <v>33245</v>
      </c>
      <c r="AP18" s="18">
        <v>39369</v>
      </c>
      <c r="AQ18" s="18">
        <v>42454</v>
      </c>
      <c r="AR18" s="18">
        <v>46817</v>
      </c>
      <c r="AS18" s="18">
        <v>50278</v>
      </c>
      <c r="AT18" s="18">
        <v>50932</v>
      </c>
      <c r="AU18" s="18">
        <v>50282</v>
      </c>
      <c r="AV18" s="18">
        <v>51695</v>
      </c>
      <c r="AW18" s="18">
        <v>53117</v>
      </c>
      <c r="AX18" s="18">
        <v>60547.673254281952</v>
      </c>
      <c r="AY18" s="18">
        <v>61260.2194679565</v>
      </c>
      <c r="AZ18" s="18">
        <v>60343.929730798016</v>
      </c>
      <c r="BA18" s="19">
        <v>63321.418058932482</v>
      </c>
      <c r="BB18" s="19">
        <v>64875.218491413398</v>
      </c>
      <c r="BC18" s="33">
        <v>70860.089931000693</v>
      </c>
      <c r="BD18" s="1">
        <v>71796.069063707779</v>
      </c>
      <c r="BE18" s="1">
        <v>75568.474940648724</v>
      </c>
      <c r="BF18" s="1">
        <v>76785.516178470993</v>
      </c>
      <c r="BG18" s="6">
        <v>77644.82653552368</v>
      </c>
      <c r="BH18" s="6">
        <v>82166.598281920247</v>
      </c>
      <c r="BI18" s="6">
        <v>88542.409018573555</v>
      </c>
      <c r="BJ18" s="6">
        <v>92252.59492686567</v>
      </c>
      <c r="BK18" s="33">
        <v>91676.451248076919</v>
      </c>
      <c r="BL18" s="6">
        <v>90812.388790356083</v>
      </c>
      <c r="BM18" s="6">
        <v>90582.816887441848</v>
      </c>
      <c r="BN18" s="6">
        <v>88599.159389395922</v>
      </c>
      <c r="BO18" s="6">
        <v>91075.044539272829</v>
      </c>
      <c r="BP18" s="6">
        <v>90483.262285425779</v>
      </c>
      <c r="BQ18" s="6">
        <v>93145.965303486868</v>
      </c>
      <c r="BR18" s="34">
        <v>27232</v>
      </c>
      <c r="BS18" s="18">
        <v>32299</v>
      </c>
      <c r="BT18" s="18">
        <v>34103</v>
      </c>
      <c r="BU18" s="18">
        <v>38183</v>
      </c>
      <c r="BV18" s="18">
        <v>41017</v>
      </c>
      <c r="BW18" s="18">
        <v>40283</v>
      </c>
      <c r="BX18" s="18">
        <v>39690</v>
      </c>
      <c r="BY18" s="18">
        <v>40527</v>
      </c>
      <c r="BZ18" s="18">
        <v>41384</v>
      </c>
      <c r="CA18" s="18">
        <v>47055.883524904217</v>
      </c>
      <c r="CB18" s="18">
        <v>46537.066314996198</v>
      </c>
      <c r="CC18" s="18">
        <v>46604.715590951608</v>
      </c>
      <c r="CD18" s="19">
        <v>48579.106447822705</v>
      </c>
      <c r="CE18" s="19">
        <v>49533.01323998424</v>
      </c>
      <c r="CF18" s="33">
        <v>53908.731209649872</v>
      </c>
      <c r="CG18" s="33">
        <v>54536.288322771601</v>
      </c>
      <c r="CH18" s="33">
        <v>56562.26983956631</v>
      </c>
      <c r="CI18" s="11">
        <v>57869.253706634307</v>
      </c>
      <c r="CJ18" s="6">
        <v>58737.442245731392</v>
      </c>
      <c r="CK18" s="6">
        <v>61653.65122277537</v>
      </c>
      <c r="CL18" s="6">
        <v>67123.467092425533</v>
      </c>
      <c r="CM18" s="6">
        <v>69603.664393734129</v>
      </c>
      <c r="CN18" s="33">
        <v>68777.562699664995</v>
      </c>
      <c r="CO18" s="6">
        <v>68078.118377419363</v>
      </c>
      <c r="CP18" s="6">
        <v>68014.668249918424</v>
      </c>
      <c r="CQ18" s="6">
        <v>66293.074236239278</v>
      </c>
      <c r="CR18" s="6">
        <v>67725.86389125204</v>
      </c>
      <c r="CS18" s="6">
        <v>69172.744965910897</v>
      </c>
      <c r="CT18" s="6">
        <v>70564.85363825364</v>
      </c>
      <c r="CU18" s="34">
        <v>22778</v>
      </c>
      <c r="CV18" s="18">
        <v>27583</v>
      </c>
      <c r="CW18" s="18">
        <v>29240</v>
      </c>
      <c r="CX18" s="18">
        <v>32538</v>
      </c>
      <c r="CY18" s="18">
        <v>34213</v>
      </c>
      <c r="CZ18" s="18">
        <v>34458</v>
      </c>
      <c r="DA18" s="18">
        <v>33948</v>
      </c>
      <c r="DB18" s="18">
        <v>34606</v>
      </c>
      <c r="DC18" s="18">
        <v>35170</v>
      </c>
      <c r="DD18" s="18">
        <v>38797.982647814912</v>
      </c>
      <c r="DE18" s="18">
        <v>38549.284457478003</v>
      </c>
      <c r="DF18" s="18">
        <v>39079.024362792836</v>
      </c>
      <c r="DG18" s="19">
        <v>40805.030295268385</v>
      </c>
      <c r="DH18" s="19">
        <v>41595.159787240002</v>
      </c>
      <c r="DI18" s="19">
        <v>45353.516217276869</v>
      </c>
      <c r="DJ18" s="19">
        <v>46056.690814449394</v>
      </c>
      <c r="DK18" s="19">
        <v>48207.202901088269</v>
      </c>
      <c r="DL18" s="11">
        <v>49231.472291786355</v>
      </c>
      <c r="DM18" s="6">
        <v>50322.019797509296</v>
      </c>
      <c r="DN18" s="6">
        <v>52332.111051067594</v>
      </c>
      <c r="DO18" s="6">
        <v>56486.702495855854</v>
      </c>
      <c r="DP18" s="6">
        <v>58178.913835718311</v>
      </c>
      <c r="DQ18" s="33">
        <v>58139.87442454655</v>
      </c>
      <c r="DR18" s="6">
        <v>57786.565763542341</v>
      </c>
      <c r="DS18" s="6">
        <v>58013.329977902882</v>
      </c>
      <c r="DT18" s="6">
        <v>56838.869110381238</v>
      </c>
      <c r="DU18" s="6">
        <v>59362.714522564907</v>
      </c>
      <c r="DV18" s="6">
        <v>60344.571812627291</v>
      </c>
      <c r="DW18" s="6">
        <v>61895.357866795362</v>
      </c>
      <c r="DX18" s="36">
        <v>17825</v>
      </c>
      <c r="DY18" s="18">
        <v>20986</v>
      </c>
      <c r="DZ18" s="18">
        <v>21962</v>
      </c>
      <c r="EA18" s="18">
        <v>24185</v>
      </c>
      <c r="EB18" s="18">
        <v>25649</v>
      </c>
      <c r="EC18" s="18">
        <v>25711</v>
      </c>
      <c r="ED18" s="18">
        <v>25302</v>
      </c>
      <c r="EE18" s="18">
        <v>25723</v>
      </c>
      <c r="EF18" s="18">
        <v>26212</v>
      </c>
      <c r="EG18" s="18">
        <v>29627.870722433461</v>
      </c>
      <c r="EH18" s="18">
        <v>28905.338514680501</v>
      </c>
      <c r="EI18" s="20">
        <v>28932.360926388323</v>
      </c>
      <c r="EJ18" s="20">
        <v>30282.591366807341</v>
      </c>
      <c r="EK18" s="20">
        <v>30731.48167021637</v>
      </c>
      <c r="EL18" s="6">
        <v>32984.573304318816</v>
      </c>
      <c r="EM18" s="6">
        <v>33259.638974401438</v>
      </c>
      <c r="EN18" s="6">
        <v>34484.045358847514</v>
      </c>
      <c r="EO18" s="11">
        <v>35528.305347229354</v>
      </c>
      <c r="EP18" s="6">
        <v>36064.476254672729</v>
      </c>
      <c r="EQ18" s="6">
        <v>37858.134908533801</v>
      </c>
      <c r="ER18" s="6">
        <v>40667.821484036394</v>
      </c>
      <c r="ES18" s="6">
        <v>42360.943879646016</v>
      </c>
      <c r="ET18" s="9">
        <v>42529.406797375334</v>
      </c>
      <c r="EU18" s="6">
        <v>42462.540926843103</v>
      </c>
      <c r="EV18" s="6">
        <v>43076.799460190479</v>
      </c>
      <c r="EW18" s="6">
        <v>41604.555901919732</v>
      </c>
      <c r="EX18" s="6">
        <v>42825.225548570736</v>
      </c>
      <c r="EY18" s="6">
        <v>46115.233105612999</v>
      </c>
      <c r="EZ18" s="6">
        <v>44406.307773664725</v>
      </c>
    </row>
    <row r="19" spans="1:156">
      <c r="A19" s="17" t="s">
        <v>23</v>
      </c>
      <c r="B19" s="41">
        <v>19297</v>
      </c>
      <c r="C19" s="41">
        <v>20329</v>
      </c>
      <c r="D19" s="41">
        <v>21927</v>
      </c>
      <c r="E19" s="41">
        <v>24417</v>
      </c>
      <c r="F19" s="41">
        <v>24754</v>
      </c>
      <c r="G19" s="41">
        <v>28202</v>
      </c>
      <c r="H19" s="41">
        <v>28296</v>
      </c>
      <c r="I19" s="41">
        <v>31546</v>
      </c>
      <c r="J19" s="41">
        <v>33925</v>
      </c>
      <c r="K19" s="41">
        <v>36112</v>
      </c>
      <c r="L19" s="41">
        <v>37356</v>
      </c>
      <c r="M19" s="18">
        <v>41041</v>
      </c>
      <c r="N19" s="18">
        <v>44384</v>
      </c>
      <c r="O19" s="18">
        <v>47085</v>
      </c>
      <c r="P19" s="18">
        <v>47312</v>
      </c>
      <c r="Q19" s="18">
        <v>47423.939652634697</v>
      </c>
      <c r="R19" s="18">
        <v>47242.357461428197</v>
      </c>
      <c r="S19" s="18">
        <v>50046</v>
      </c>
      <c r="T19" s="18">
        <v>52525</v>
      </c>
      <c r="U19" s="18">
        <v>53405</v>
      </c>
      <c r="V19" s="18">
        <v>55176.401277334102</v>
      </c>
      <c r="W19" s="18">
        <v>58074.988498414954</v>
      </c>
      <c r="X19" s="19">
        <v>59319.198784243119</v>
      </c>
      <c r="Y19" s="19">
        <v>62620.916768938783</v>
      </c>
      <c r="Z19" s="33">
        <v>67584.878857665462</v>
      </c>
      <c r="AA19" s="6">
        <v>67978.123258314357</v>
      </c>
      <c r="AB19" s="6">
        <v>68297.934556059117</v>
      </c>
      <c r="AC19" s="6">
        <v>71138.737991764428</v>
      </c>
      <c r="AD19" s="6">
        <v>72413.833338342229</v>
      </c>
      <c r="AE19" s="194">
        <v>76409.649729303492</v>
      </c>
      <c r="AF19" s="6">
        <v>77248.414428381569</v>
      </c>
      <c r="AG19" s="6">
        <v>80634.366753341586</v>
      </c>
      <c r="AH19" s="6">
        <v>81158.682618265375</v>
      </c>
      <c r="AI19" s="6">
        <v>80478.95291009717</v>
      </c>
      <c r="AJ19" s="6">
        <v>81222.938638556327</v>
      </c>
      <c r="AK19" s="6">
        <v>77349.397185301001</v>
      </c>
      <c r="AL19" s="6">
        <v>79109.908691490098</v>
      </c>
      <c r="AM19" s="6">
        <v>86831.588951024169</v>
      </c>
      <c r="AN19" s="6">
        <v>87209.070067206616</v>
      </c>
      <c r="AO19" s="34">
        <v>37883</v>
      </c>
      <c r="AP19" s="18">
        <v>54931</v>
      </c>
      <c r="AQ19" s="18">
        <v>59556</v>
      </c>
      <c r="AR19" s="18">
        <v>62659</v>
      </c>
      <c r="AS19" s="18">
        <v>62361</v>
      </c>
      <c r="AT19" s="18">
        <v>62581</v>
      </c>
      <c r="AU19" s="18">
        <v>63478</v>
      </c>
      <c r="AV19" s="18">
        <v>66360</v>
      </c>
      <c r="AW19" s="18">
        <v>69623</v>
      </c>
      <c r="AX19" s="18">
        <v>70954.616105253735</v>
      </c>
      <c r="AY19" s="18">
        <v>73064.740984463802</v>
      </c>
      <c r="AZ19" s="18">
        <v>78131.626378272631</v>
      </c>
      <c r="BA19" s="19">
        <v>79305.938568398953</v>
      </c>
      <c r="BB19" s="19">
        <v>84596.458712163541</v>
      </c>
      <c r="BC19" s="33">
        <v>92493.072026574722</v>
      </c>
      <c r="BD19" s="1">
        <v>93584.099972884476</v>
      </c>
      <c r="BE19" s="1">
        <v>94232.270392385399</v>
      </c>
      <c r="BF19" s="1">
        <v>97512.34650987132</v>
      </c>
      <c r="BG19" s="6">
        <v>100432.30744798489</v>
      </c>
      <c r="BH19" s="6">
        <v>105117.45266690211</v>
      </c>
      <c r="BI19" s="6">
        <v>109074.88317673378</v>
      </c>
      <c r="BJ19" s="6">
        <v>114446.36496282528</v>
      </c>
      <c r="BK19" s="33">
        <v>114903.87663006273</v>
      </c>
      <c r="BL19" s="6">
        <v>114004.12994166066</v>
      </c>
      <c r="BM19" s="6">
        <v>115025.98856348061</v>
      </c>
      <c r="BN19" s="6">
        <v>108626.23245337936</v>
      </c>
      <c r="BO19" s="6">
        <v>110667.39313458501</v>
      </c>
      <c r="BP19" s="6">
        <v>116583.95315749152</v>
      </c>
      <c r="BQ19" s="6">
        <v>120003.69265977285</v>
      </c>
      <c r="BR19" s="34">
        <v>29031</v>
      </c>
      <c r="BS19" s="18">
        <v>40929</v>
      </c>
      <c r="BT19" s="18">
        <v>44285</v>
      </c>
      <c r="BU19" s="18">
        <v>46813</v>
      </c>
      <c r="BV19" s="18">
        <v>46401</v>
      </c>
      <c r="BW19" s="18">
        <v>46297</v>
      </c>
      <c r="BX19" s="18">
        <v>46499</v>
      </c>
      <c r="BY19" s="18">
        <v>48566</v>
      </c>
      <c r="BZ19" s="18">
        <v>50594</v>
      </c>
      <c r="CA19" s="18">
        <v>51568.093698300661</v>
      </c>
      <c r="CB19" s="18">
        <v>52940.0258830292</v>
      </c>
      <c r="CC19" s="18">
        <v>55208.031929338678</v>
      </c>
      <c r="CD19" s="19">
        <v>58536.530472616716</v>
      </c>
      <c r="CE19" s="19">
        <v>61628.582179174598</v>
      </c>
      <c r="CF19" s="33">
        <v>67577.188395063058</v>
      </c>
      <c r="CG19" s="33">
        <v>67300.303665172411</v>
      </c>
      <c r="CH19" s="33">
        <v>66996.407152948668</v>
      </c>
      <c r="CI19" s="11">
        <v>69131.775034762788</v>
      </c>
      <c r="CJ19" s="6">
        <v>71699.753730152734</v>
      </c>
      <c r="CK19" s="6">
        <v>75071.28954485897</v>
      </c>
      <c r="CL19" s="6">
        <v>78080.271041932705</v>
      </c>
      <c r="CM19" s="6">
        <v>82252.349980265353</v>
      </c>
      <c r="CN19" s="33">
        <v>81861.616236754213</v>
      </c>
      <c r="CO19" s="6">
        <v>81246.602108148145</v>
      </c>
      <c r="CP19" s="6">
        <v>80992.21083370765</v>
      </c>
      <c r="CQ19" s="6">
        <v>77160.818155123721</v>
      </c>
      <c r="CR19" s="6">
        <v>78829.988322888908</v>
      </c>
      <c r="CS19" s="6">
        <v>85404.215469613249</v>
      </c>
      <c r="CT19" s="6">
        <v>85960.907776604174</v>
      </c>
      <c r="CU19" s="34">
        <v>23508</v>
      </c>
      <c r="CV19" s="18">
        <v>33817</v>
      </c>
      <c r="CW19" s="18">
        <v>36854</v>
      </c>
      <c r="CX19" s="18">
        <v>38839</v>
      </c>
      <c r="CY19" s="18">
        <v>38846</v>
      </c>
      <c r="CZ19" s="18">
        <v>39051</v>
      </c>
      <c r="DA19" s="18">
        <v>39331</v>
      </c>
      <c r="DB19" s="18">
        <v>41148</v>
      </c>
      <c r="DC19" s="18">
        <v>42631</v>
      </c>
      <c r="DD19" s="18">
        <v>42894.736449154785</v>
      </c>
      <c r="DE19" s="18">
        <v>44185.131401478997</v>
      </c>
      <c r="DF19" s="18">
        <v>46258.470537951005</v>
      </c>
      <c r="DG19" s="19">
        <v>48664.304927264471</v>
      </c>
      <c r="DH19" s="19">
        <v>52105.847301244023</v>
      </c>
      <c r="DI19" s="19">
        <v>57067.836390626959</v>
      </c>
      <c r="DJ19" s="19">
        <v>56153.265682173915</v>
      </c>
      <c r="DK19" s="19">
        <v>56031.234365228243</v>
      </c>
      <c r="DL19" s="11">
        <v>58841.480191315793</v>
      </c>
      <c r="DM19" s="6">
        <v>59622.018914944441</v>
      </c>
      <c r="DN19" s="6">
        <v>62929.464551911646</v>
      </c>
      <c r="DO19" s="6">
        <v>64427.675780844162</v>
      </c>
      <c r="DP19" s="6">
        <v>67998.860854392668</v>
      </c>
      <c r="DQ19" s="33">
        <v>68004.721256122037</v>
      </c>
      <c r="DR19" s="6">
        <v>67836.610830391408</v>
      </c>
      <c r="DS19" s="6">
        <v>68981.597089295057</v>
      </c>
      <c r="DT19" s="6">
        <v>65832.109158392152</v>
      </c>
      <c r="DU19" s="6">
        <v>67630.151955091467</v>
      </c>
      <c r="DV19" s="6">
        <v>81022.841435426672</v>
      </c>
      <c r="DW19" s="6">
        <v>73551.883825151686</v>
      </c>
      <c r="DX19" s="36">
        <v>17879</v>
      </c>
      <c r="DY19" s="18">
        <v>25789</v>
      </c>
      <c r="DZ19" s="18">
        <v>27957</v>
      </c>
      <c r="EA19" s="18">
        <v>28989</v>
      </c>
      <c r="EB19" s="18">
        <v>29627</v>
      </c>
      <c r="EC19" s="18">
        <v>29027</v>
      </c>
      <c r="ED19" s="18">
        <v>29257</v>
      </c>
      <c r="EE19" s="18">
        <v>32350</v>
      </c>
      <c r="EF19" s="18">
        <v>33579</v>
      </c>
      <c r="EG19" s="18">
        <v>34703.639491862072</v>
      </c>
      <c r="EH19" s="18">
        <v>35983.807656760597</v>
      </c>
      <c r="EI19" s="20">
        <v>35644.215884785284</v>
      </c>
      <c r="EJ19" s="20">
        <v>39155.663643759399</v>
      </c>
      <c r="EK19" s="20">
        <v>41883.766714890509</v>
      </c>
      <c r="EL19" s="6">
        <v>45743.928206444441</v>
      </c>
      <c r="EM19" s="6">
        <v>45099.15527090909</v>
      </c>
      <c r="EN19" s="6">
        <v>46619.964469277584</v>
      </c>
      <c r="EO19" s="11">
        <v>47199.430832816906</v>
      </c>
      <c r="EP19" s="6">
        <v>48277.269265737705</v>
      </c>
      <c r="EQ19" s="6">
        <v>50850.140490992366</v>
      </c>
      <c r="ER19" s="6">
        <v>52291.185568503934</v>
      </c>
      <c r="ES19" s="6">
        <v>51910.734613207547</v>
      </c>
      <c r="ET19" s="9">
        <v>53947.832794660695</v>
      </c>
      <c r="EU19" s="6">
        <v>55119.232844712249</v>
      </c>
      <c r="EV19" s="6">
        <v>56305.501617159556</v>
      </c>
      <c r="EW19" s="6">
        <v>51908.935990127771</v>
      </c>
      <c r="EX19" s="6">
        <v>54153.175271572036</v>
      </c>
      <c r="EY19" s="6">
        <v>65290.198051948057</v>
      </c>
      <c r="EZ19" s="6">
        <v>61575.77833753149</v>
      </c>
    </row>
    <row r="20" spans="1:156">
      <c r="A20" s="17" t="s">
        <v>24</v>
      </c>
      <c r="B20" s="41">
        <v>17129</v>
      </c>
      <c r="C20" s="41">
        <v>16216</v>
      </c>
      <c r="D20" s="41">
        <v>19098</v>
      </c>
      <c r="E20" s="41">
        <v>21300</v>
      </c>
      <c r="F20" s="41">
        <v>23676</v>
      </c>
      <c r="G20" s="41">
        <v>23765</v>
      </c>
      <c r="H20" s="41">
        <v>26521</v>
      </c>
      <c r="I20" s="41">
        <v>27663</v>
      </c>
      <c r="J20" s="41">
        <v>29264</v>
      </c>
      <c r="K20" s="41">
        <v>29540</v>
      </c>
      <c r="L20" s="41">
        <v>31530</v>
      </c>
      <c r="M20" s="18">
        <v>34704</v>
      </c>
      <c r="N20" s="18">
        <v>35008</v>
      </c>
      <c r="O20" s="18">
        <v>35346</v>
      </c>
      <c r="P20" s="18">
        <v>36427</v>
      </c>
      <c r="Q20" s="18">
        <v>39291.469557296397</v>
      </c>
      <c r="R20" s="18">
        <v>40800.318039327401</v>
      </c>
      <c r="S20" s="18">
        <v>44280</v>
      </c>
      <c r="T20" s="18">
        <v>45359</v>
      </c>
      <c r="U20" s="18">
        <v>44849</v>
      </c>
      <c r="V20" s="18">
        <v>46019.618298963898</v>
      </c>
      <c r="W20" s="18">
        <v>48605.690607901772</v>
      </c>
      <c r="X20" s="19">
        <v>51226.209407348033</v>
      </c>
      <c r="Y20" s="19">
        <v>51550.75887589364</v>
      </c>
      <c r="Z20" s="33">
        <v>52394.499422683752</v>
      </c>
      <c r="AA20" s="6">
        <v>53330.474875466753</v>
      </c>
      <c r="AB20" s="6">
        <v>54362.323138095242</v>
      </c>
      <c r="AC20" s="6">
        <v>56015.265488358025</v>
      </c>
      <c r="AD20" s="6">
        <v>56076.323531952919</v>
      </c>
      <c r="AE20" s="194">
        <v>59930.282711775646</v>
      </c>
      <c r="AF20" s="6">
        <v>62652.964899937579</v>
      </c>
      <c r="AG20" s="6">
        <v>62770.992606152904</v>
      </c>
      <c r="AH20" s="6">
        <v>62528.093971512135</v>
      </c>
      <c r="AI20" s="6">
        <v>62816.482272798901</v>
      </c>
      <c r="AJ20" s="6">
        <v>64657.137035562198</v>
      </c>
      <c r="AK20" s="6">
        <v>64368.731866132461</v>
      </c>
      <c r="AL20" s="6">
        <v>66022.881426274194</v>
      </c>
      <c r="AM20" s="6">
        <v>69271.123453942622</v>
      </c>
      <c r="AN20" s="6">
        <v>71375.051686101477</v>
      </c>
      <c r="AO20" s="34">
        <v>33719</v>
      </c>
      <c r="AP20" s="18">
        <v>43709</v>
      </c>
      <c r="AQ20" s="18">
        <v>44160</v>
      </c>
      <c r="AR20" s="18">
        <v>44704</v>
      </c>
      <c r="AS20" s="18">
        <v>45719</v>
      </c>
      <c r="AT20" s="18">
        <v>49123</v>
      </c>
      <c r="AU20" s="18">
        <v>51171</v>
      </c>
      <c r="AV20" s="18">
        <v>55468</v>
      </c>
      <c r="AW20" s="18">
        <v>56626</v>
      </c>
      <c r="AX20" s="18">
        <v>56840.175917497079</v>
      </c>
      <c r="AY20" s="18">
        <v>58996.477772394399</v>
      </c>
      <c r="AZ20" s="18">
        <v>63203.130346864993</v>
      </c>
      <c r="BA20" s="19">
        <v>67863.820860179563</v>
      </c>
      <c r="BB20" s="19">
        <v>67436.700283160273</v>
      </c>
      <c r="BC20" s="33">
        <v>69025.542739954079</v>
      </c>
      <c r="BD20" s="1">
        <v>69443.259846711124</v>
      </c>
      <c r="BE20" s="1">
        <v>71262.490392743362</v>
      </c>
      <c r="BF20" s="1">
        <v>74189.428105316154</v>
      </c>
      <c r="BG20" s="6">
        <v>74547.582000093127</v>
      </c>
      <c r="BH20" s="6">
        <v>81252.207515895425</v>
      </c>
      <c r="BI20" s="6">
        <v>85737.730529442968</v>
      </c>
      <c r="BJ20" s="6">
        <v>86755.191014814816</v>
      </c>
      <c r="BK20" s="33">
        <v>87872.32668994565</v>
      </c>
      <c r="BL20" s="6">
        <v>86896.227739107344</v>
      </c>
      <c r="BM20" s="6">
        <v>89904.184663245498</v>
      </c>
      <c r="BN20" s="6">
        <v>88445.468810205159</v>
      </c>
      <c r="BO20" s="6">
        <v>90319.999156372563</v>
      </c>
      <c r="BP20" s="6">
        <v>94508.801988071573</v>
      </c>
      <c r="BQ20" s="6">
        <v>96984.239939637817</v>
      </c>
      <c r="BR20" s="34">
        <v>27006</v>
      </c>
      <c r="BS20" s="18">
        <v>35471</v>
      </c>
      <c r="BT20" s="18">
        <v>35697</v>
      </c>
      <c r="BU20" s="18">
        <v>35859</v>
      </c>
      <c r="BV20" s="18">
        <v>36820</v>
      </c>
      <c r="BW20" s="18">
        <v>39613</v>
      </c>
      <c r="BX20" s="18">
        <v>41586</v>
      </c>
      <c r="BY20" s="18">
        <v>44265</v>
      </c>
      <c r="BZ20" s="18">
        <v>45723</v>
      </c>
      <c r="CA20" s="18">
        <v>46025.544448831912</v>
      </c>
      <c r="CB20" s="18">
        <v>47816.442872503598</v>
      </c>
      <c r="CC20" s="18">
        <v>50413.162210679882</v>
      </c>
      <c r="CD20" s="19">
        <v>53011.386656370967</v>
      </c>
      <c r="CE20" s="19">
        <v>53775.970412370261</v>
      </c>
      <c r="CF20" s="33">
        <v>54538.558890565524</v>
      </c>
      <c r="CG20" s="33">
        <v>56216.946474145661</v>
      </c>
      <c r="CH20" s="33">
        <v>57113.278629529086</v>
      </c>
      <c r="CI20" s="11">
        <v>59528.154502063269</v>
      </c>
      <c r="CJ20" s="6">
        <v>59150.467855904259</v>
      </c>
      <c r="CK20" s="6">
        <v>63500.173828098705</v>
      </c>
      <c r="CL20" s="6">
        <v>68059.424645569627</v>
      </c>
      <c r="CM20" s="6">
        <v>68351.619790437151</v>
      </c>
      <c r="CN20" s="33">
        <v>67184.379283703704</v>
      </c>
      <c r="CO20" s="6">
        <v>67331.25147659854</v>
      </c>
      <c r="CP20" s="6">
        <v>68873.857111290316</v>
      </c>
      <c r="CQ20" s="6">
        <v>68808.508000998816</v>
      </c>
      <c r="CR20" s="6">
        <v>70117.037863830075</v>
      </c>
      <c r="CS20" s="6">
        <v>73330.632579995523</v>
      </c>
      <c r="CT20" s="6">
        <v>75531.501146413357</v>
      </c>
      <c r="CU20" s="34">
        <v>22475</v>
      </c>
      <c r="CV20" s="18">
        <v>30137</v>
      </c>
      <c r="CW20" s="18">
        <v>30423</v>
      </c>
      <c r="CX20" s="18">
        <v>30924</v>
      </c>
      <c r="CY20" s="18">
        <v>32279</v>
      </c>
      <c r="CZ20" s="18">
        <v>34357</v>
      </c>
      <c r="DA20" s="18">
        <v>35619</v>
      </c>
      <c r="DB20" s="18">
        <v>38540</v>
      </c>
      <c r="DC20" s="18">
        <v>39203</v>
      </c>
      <c r="DD20" s="18">
        <v>39308.606688766158</v>
      </c>
      <c r="DE20" s="18">
        <v>39481.565563368698</v>
      </c>
      <c r="DF20" s="18">
        <v>41320.563098671329</v>
      </c>
      <c r="DG20" s="19">
        <v>43856.688226212951</v>
      </c>
      <c r="DH20" s="19">
        <v>43758.49358200431</v>
      </c>
      <c r="DI20" s="19">
        <v>44866.311576685082</v>
      </c>
      <c r="DJ20" s="19">
        <v>46937.155233238576</v>
      </c>
      <c r="DK20" s="19">
        <v>48217.280275875484</v>
      </c>
      <c r="DL20" s="11">
        <v>50295.682955693155</v>
      </c>
      <c r="DM20" s="6">
        <v>50643.17470993688</v>
      </c>
      <c r="DN20" s="6">
        <v>54683.021549163503</v>
      </c>
      <c r="DO20" s="6">
        <v>56669.771252689148</v>
      </c>
      <c r="DP20" s="6">
        <v>57024.471461270667</v>
      </c>
      <c r="DQ20" s="33">
        <v>56703.512490579087</v>
      </c>
      <c r="DR20" s="6">
        <v>57791.179785715409</v>
      </c>
      <c r="DS20" s="6">
        <v>59567.703652052049</v>
      </c>
      <c r="DT20" s="6">
        <v>60285.884940205979</v>
      </c>
      <c r="DU20" s="6">
        <v>62447.658393812279</v>
      </c>
      <c r="DV20" s="6">
        <v>65145.542175464965</v>
      </c>
      <c r="DW20" s="6">
        <v>66468.407647058819</v>
      </c>
      <c r="DX20" s="36">
        <v>17929</v>
      </c>
      <c r="DY20" s="18">
        <v>22103</v>
      </c>
      <c r="DZ20" s="18">
        <v>22245</v>
      </c>
      <c r="EA20" s="18">
        <v>21849</v>
      </c>
      <c r="EB20" s="18">
        <v>22342</v>
      </c>
      <c r="EC20" s="18">
        <v>24701</v>
      </c>
      <c r="ED20" s="18">
        <v>26260</v>
      </c>
      <c r="EE20" s="18">
        <v>28793</v>
      </c>
      <c r="EF20" s="18">
        <v>29327</v>
      </c>
      <c r="EG20" s="18">
        <v>29130.785896160458</v>
      </c>
      <c r="EH20" s="18">
        <v>30175.6493339466</v>
      </c>
      <c r="EI20" s="20">
        <v>31152.902426783628</v>
      </c>
      <c r="EJ20" s="20">
        <v>30631.009981624367</v>
      </c>
      <c r="EK20" s="20">
        <v>33625.487142615799</v>
      </c>
      <c r="EL20" s="6">
        <v>33300.972949698495</v>
      </c>
      <c r="EM20" s="6">
        <v>34850.377106681321</v>
      </c>
      <c r="EN20" s="6">
        <v>34846.271493320462</v>
      </c>
      <c r="EO20" s="11">
        <v>35892.881952643678</v>
      </c>
      <c r="EP20" s="6">
        <v>35998.532547635012</v>
      </c>
      <c r="EQ20" s="6">
        <v>38818.012641328547</v>
      </c>
      <c r="ER20" s="6">
        <v>40215.360103061226</v>
      </c>
      <c r="ES20" s="6">
        <v>41251.434512377855</v>
      </c>
      <c r="ET20" s="9">
        <v>41673.343213953485</v>
      </c>
      <c r="EU20" s="6">
        <v>41829.063639444103</v>
      </c>
      <c r="EV20" s="6">
        <v>43060.10558445441</v>
      </c>
      <c r="EW20" s="6">
        <v>42415.114626338524</v>
      </c>
      <c r="EX20" s="6">
        <v>43503.938213802823</v>
      </c>
      <c r="EY20" s="6">
        <v>45298.309520135786</v>
      </c>
      <c r="EZ20" s="6">
        <v>46926.114110978517</v>
      </c>
    </row>
    <row r="21" spans="1:156">
      <c r="A21" s="17" t="s">
        <v>25</v>
      </c>
      <c r="B21" s="41">
        <v>18667</v>
      </c>
      <c r="C21" s="41">
        <v>20049</v>
      </c>
      <c r="D21" s="41">
        <v>21490</v>
      </c>
      <c r="E21" s="41">
        <v>24528</v>
      </c>
      <c r="F21" s="41">
        <v>24519</v>
      </c>
      <c r="G21" s="41">
        <v>26692</v>
      </c>
      <c r="H21" s="41">
        <v>28071</v>
      </c>
      <c r="I21" s="41">
        <v>31003</v>
      </c>
      <c r="J21" s="41">
        <v>34034</v>
      </c>
      <c r="K21" s="41">
        <v>35676</v>
      </c>
      <c r="L21" s="41">
        <v>37552</v>
      </c>
      <c r="M21" s="18">
        <v>39269</v>
      </c>
      <c r="N21" s="18">
        <v>41295</v>
      </c>
      <c r="O21" s="18">
        <v>43849</v>
      </c>
      <c r="P21" s="18">
        <v>44122</v>
      </c>
      <c r="Q21" s="18">
        <v>44680.581833795201</v>
      </c>
      <c r="R21" s="18">
        <v>46283.888523706199</v>
      </c>
      <c r="S21" s="18">
        <v>49017</v>
      </c>
      <c r="T21" s="18">
        <v>49942</v>
      </c>
      <c r="U21" s="18">
        <v>52954</v>
      </c>
      <c r="V21" s="18">
        <v>54929.589999152297</v>
      </c>
      <c r="W21" s="18">
        <v>56311.303294756333</v>
      </c>
      <c r="X21" s="19">
        <v>58568.178820084868</v>
      </c>
      <c r="Y21" s="19">
        <v>61617.912261759535</v>
      </c>
      <c r="Z21" s="33">
        <v>62408.495734113792</v>
      </c>
      <c r="AA21" s="6">
        <v>63848.951531472099</v>
      </c>
      <c r="AB21" s="6">
        <v>63861.040541944843</v>
      </c>
      <c r="AC21" s="6">
        <v>66853.797687359664</v>
      </c>
      <c r="AD21" s="6">
        <v>68047.98691216232</v>
      </c>
      <c r="AE21" s="194">
        <v>72492.555204897959</v>
      </c>
      <c r="AF21" s="6">
        <v>76740.598491398283</v>
      </c>
      <c r="AG21" s="6">
        <v>79395.164297063646</v>
      </c>
      <c r="AH21" s="6">
        <v>79533.217853819646</v>
      </c>
      <c r="AI21" s="6">
        <v>79332.810015933195</v>
      </c>
      <c r="AJ21" s="6">
        <v>79226.203274355343</v>
      </c>
      <c r="AK21" s="6">
        <v>77556.272890930573</v>
      </c>
      <c r="AL21" s="6">
        <v>78318.215206434979</v>
      </c>
      <c r="AM21" s="6">
        <v>76429.94200585263</v>
      </c>
      <c r="AN21" s="6">
        <v>80709.514569781051</v>
      </c>
      <c r="AO21" s="34">
        <v>36797</v>
      </c>
      <c r="AP21" s="18">
        <v>51339</v>
      </c>
      <c r="AQ21" s="18">
        <v>54457</v>
      </c>
      <c r="AR21" s="18">
        <v>57662</v>
      </c>
      <c r="AS21" s="18">
        <v>57405</v>
      </c>
      <c r="AT21" s="18">
        <v>58418</v>
      </c>
      <c r="AU21" s="18">
        <v>60499</v>
      </c>
      <c r="AV21" s="18">
        <v>63990</v>
      </c>
      <c r="AW21" s="18">
        <v>65243</v>
      </c>
      <c r="AX21" s="18">
        <v>69507.566995912217</v>
      </c>
      <c r="AY21" s="18">
        <v>72367.772315060298</v>
      </c>
      <c r="AZ21" s="18">
        <v>74352.270553739741</v>
      </c>
      <c r="BA21" s="19">
        <v>77923.948500459766</v>
      </c>
      <c r="BB21" s="19">
        <v>82609.143757559097</v>
      </c>
      <c r="BC21" s="33">
        <v>84171.910671019505</v>
      </c>
      <c r="BD21" s="1">
        <v>86221.584366460491</v>
      </c>
      <c r="BE21" s="1">
        <v>85698.830193258866</v>
      </c>
      <c r="BF21" s="1">
        <v>90425.381106756977</v>
      </c>
      <c r="BG21" s="6">
        <v>92714.426097038202</v>
      </c>
      <c r="BH21" s="6">
        <v>100330.17983578162</v>
      </c>
      <c r="BI21" s="6">
        <v>107595.71690407065</v>
      </c>
      <c r="BJ21" s="6">
        <v>110937.47663361469</v>
      </c>
      <c r="BK21" s="33">
        <v>110977.8663939695</v>
      </c>
      <c r="BL21" s="6">
        <v>111209.74035163083</v>
      </c>
      <c r="BM21" s="6">
        <v>110964.80949870402</v>
      </c>
      <c r="BN21" s="6">
        <v>109216.63888773015</v>
      </c>
      <c r="BO21" s="6">
        <v>109809.5154874345</v>
      </c>
      <c r="BP21" s="6">
        <v>109949.47537762496</v>
      </c>
      <c r="BQ21" s="6">
        <v>110332.41636356819</v>
      </c>
      <c r="BR21" s="34">
        <v>28114</v>
      </c>
      <c r="BS21" s="18">
        <v>38965</v>
      </c>
      <c r="BT21" s="18">
        <v>41305</v>
      </c>
      <c r="BU21" s="18">
        <v>43662</v>
      </c>
      <c r="BV21" s="18">
        <v>43384</v>
      </c>
      <c r="BW21" s="18">
        <v>43753</v>
      </c>
      <c r="BX21" s="18">
        <v>45466</v>
      </c>
      <c r="BY21" s="18">
        <v>48096</v>
      </c>
      <c r="BZ21" s="18">
        <v>48278</v>
      </c>
      <c r="CA21" s="18">
        <v>51140.768408028503</v>
      </c>
      <c r="CB21" s="18">
        <v>53204.642302685999</v>
      </c>
      <c r="CC21" s="18">
        <v>54852.66376298161</v>
      </c>
      <c r="CD21" s="19">
        <v>57111.849589245838</v>
      </c>
      <c r="CE21" s="19">
        <v>60349.799292073774</v>
      </c>
      <c r="CF21" s="33">
        <v>61516.454406313685</v>
      </c>
      <c r="CG21" s="33">
        <v>62558.730887980491</v>
      </c>
      <c r="CH21" s="33">
        <v>62699.406438791571</v>
      </c>
      <c r="CI21" s="11">
        <v>65557.840530913236</v>
      </c>
      <c r="CJ21" s="6">
        <v>67176.697312077638</v>
      </c>
      <c r="CK21" s="6">
        <v>72832.070424151592</v>
      </c>
      <c r="CL21" s="6">
        <v>77196.103910797741</v>
      </c>
      <c r="CM21" s="6">
        <v>80059.816921444872</v>
      </c>
      <c r="CN21" s="33">
        <v>79272.397933668341</v>
      </c>
      <c r="CO21" s="6">
        <v>78771.143588214662</v>
      </c>
      <c r="CP21" s="6">
        <v>78101.274033936963</v>
      </c>
      <c r="CQ21" s="6">
        <v>77246.906301445328</v>
      </c>
      <c r="CR21" s="6">
        <v>77560.2275207028</v>
      </c>
      <c r="CS21" s="6">
        <v>78513.773592845871</v>
      </c>
      <c r="CT21" s="6">
        <v>79263.60532332366</v>
      </c>
      <c r="CU21" s="34">
        <v>23521</v>
      </c>
      <c r="CV21" s="18">
        <v>32759</v>
      </c>
      <c r="CW21" s="18">
        <v>34727</v>
      </c>
      <c r="CX21" s="18">
        <v>36440</v>
      </c>
      <c r="CY21" s="18">
        <v>36156</v>
      </c>
      <c r="CZ21" s="18">
        <v>37011</v>
      </c>
      <c r="DA21" s="18">
        <v>38512</v>
      </c>
      <c r="DB21" s="18">
        <v>40700</v>
      </c>
      <c r="DC21" s="18">
        <v>41281</v>
      </c>
      <c r="DD21" s="18">
        <v>43434.639483406063</v>
      </c>
      <c r="DE21" s="18">
        <v>44627.060345143604</v>
      </c>
      <c r="DF21" s="18">
        <v>45917.651923423313</v>
      </c>
      <c r="DG21" s="19">
        <v>48013.172746124277</v>
      </c>
      <c r="DH21" s="19">
        <v>50353.156356772073</v>
      </c>
      <c r="DI21" s="19">
        <v>52173.856939822115</v>
      </c>
      <c r="DJ21" s="19">
        <v>53274.548972046781</v>
      </c>
      <c r="DK21" s="19">
        <v>54143.446818086319</v>
      </c>
      <c r="DL21" s="11">
        <v>57199.205204932739</v>
      </c>
      <c r="DM21" s="6">
        <v>58274.265159565031</v>
      </c>
      <c r="DN21" s="6">
        <v>62288.91146273927</v>
      </c>
      <c r="DO21" s="6">
        <v>65584.582604834301</v>
      </c>
      <c r="DP21" s="6">
        <v>67843.649939743118</v>
      </c>
      <c r="DQ21" s="33">
        <v>66985.211817031071</v>
      </c>
      <c r="DR21" s="6">
        <v>67119.989633777426</v>
      </c>
      <c r="DS21" s="6">
        <v>67403.004364335386</v>
      </c>
      <c r="DT21" s="6">
        <v>68734.849675318983</v>
      </c>
      <c r="DU21" s="6">
        <v>69263.761103430006</v>
      </c>
      <c r="DV21" s="6">
        <v>69447.836422240129</v>
      </c>
      <c r="DW21" s="6">
        <v>70934.278981953699</v>
      </c>
      <c r="DX21" s="36">
        <v>19605</v>
      </c>
      <c r="DY21" s="18">
        <v>27010</v>
      </c>
      <c r="DZ21" s="18">
        <v>28393</v>
      </c>
      <c r="EA21" s="18">
        <v>31475</v>
      </c>
      <c r="EB21" s="18">
        <v>29818</v>
      </c>
      <c r="EC21" s="18">
        <v>29735</v>
      </c>
      <c r="ED21" s="18">
        <v>32902</v>
      </c>
      <c r="EE21" s="18">
        <v>35042</v>
      </c>
      <c r="EF21" s="18">
        <v>35310</v>
      </c>
      <c r="EG21" s="18">
        <v>37424.522937209302</v>
      </c>
      <c r="EH21" s="18">
        <v>38758.519862619003</v>
      </c>
      <c r="EI21" s="20">
        <v>37316.894717027033</v>
      </c>
      <c r="EJ21" s="20">
        <v>40544.285229743589</v>
      </c>
      <c r="EK21" s="20">
        <v>43994.062132000006</v>
      </c>
      <c r="EL21" s="6">
        <v>43006.126850721645</v>
      </c>
      <c r="EM21" s="6">
        <v>44678.870968421048</v>
      </c>
      <c r="EN21" s="6">
        <v>47056.484542600003</v>
      </c>
      <c r="EO21" s="11">
        <v>50207.157601265819</v>
      </c>
      <c r="EP21" s="6">
        <v>53578.307761999997</v>
      </c>
      <c r="EQ21" s="6">
        <v>51325.13046894117</v>
      </c>
      <c r="ER21" s="6">
        <v>53819.261618348624</v>
      </c>
      <c r="ES21" s="6">
        <v>59967.940205747131</v>
      </c>
      <c r="ET21" s="9">
        <v>58952.187439790578</v>
      </c>
      <c r="EU21" s="6">
        <v>57502.924204678369</v>
      </c>
      <c r="EV21" s="6">
        <v>58274.928426436782</v>
      </c>
      <c r="EW21" s="6">
        <v>54230.869184511648</v>
      </c>
      <c r="EX21" s="6">
        <v>52110.485884485737</v>
      </c>
      <c r="EY21" s="6">
        <v>54590.442388561823</v>
      </c>
      <c r="EZ21" s="6">
        <v>55077.295376712325</v>
      </c>
    </row>
    <row r="22" spans="1:156">
      <c r="A22" s="17" t="s">
        <v>26</v>
      </c>
      <c r="B22" s="32">
        <v>16928</v>
      </c>
      <c r="C22" s="32">
        <v>18117</v>
      </c>
      <c r="D22" s="32">
        <v>19441</v>
      </c>
      <c r="E22" s="32">
        <v>21998</v>
      </c>
      <c r="F22" s="32">
        <v>24635</v>
      </c>
      <c r="G22" s="43">
        <v>27809</v>
      </c>
      <c r="H22" s="32">
        <v>27454</v>
      </c>
      <c r="I22" s="32">
        <v>27823</v>
      </c>
      <c r="J22" s="32">
        <v>31531</v>
      </c>
      <c r="K22" s="32">
        <v>31474</v>
      </c>
      <c r="L22" s="32">
        <v>32149</v>
      </c>
      <c r="M22" s="18">
        <v>34289</v>
      </c>
      <c r="N22" s="18">
        <v>36573</v>
      </c>
      <c r="O22" s="18">
        <v>38904</v>
      </c>
      <c r="P22" s="18">
        <v>39679</v>
      </c>
      <c r="Q22" s="18">
        <v>40496.431941818199</v>
      </c>
      <c r="R22" s="18">
        <v>41336.000415518902</v>
      </c>
      <c r="S22" s="18">
        <v>42433</v>
      </c>
      <c r="T22" s="18">
        <v>43416</v>
      </c>
      <c r="U22" s="18">
        <v>45249</v>
      </c>
      <c r="V22" s="18">
        <v>47613.690915077401</v>
      </c>
      <c r="W22" s="18">
        <v>48398.441588636975</v>
      </c>
      <c r="X22" s="19">
        <v>50805.25856950591</v>
      </c>
      <c r="Y22" s="19">
        <v>52512</v>
      </c>
      <c r="Z22" s="33">
        <v>53957.176100838013</v>
      </c>
      <c r="AA22" s="6">
        <v>54037.226511057997</v>
      </c>
      <c r="AB22" s="6">
        <v>54629.23868621976</v>
      </c>
      <c r="AC22" s="6">
        <v>57105.910081422808</v>
      </c>
      <c r="AD22" s="6">
        <v>59803.875988429339</v>
      </c>
      <c r="AE22" s="194">
        <v>63236.976196047086</v>
      </c>
      <c r="AF22" s="6">
        <v>64773.340603694072</v>
      </c>
      <c r="AG22" s="6">
        <v>66782.071992002078</v>
      </c>
      <c r="AH22" s="6">
        <v>66620.046984630986</v>
      </c>
      <c r="AI22" s="6">
        <v>66816.984268899527</v>
      </c>
      <c r="AJ22" s="6">
        <v>68501.009799443738</v>
      </c>
      <c r="AK22" s="6">
        <v>69337.956295025841</v>
      </c>
      <c r="AL22" s="6">
        <v>71113.757485745577</v>
      </c>
      <c r="AM22" s="6">
        <v>69209.909880246269</v>
      </c>
      <c r="AN22" s="6">
        <v>70257.433167368828</v>
      </c>
      <c r="AO22" s="34">
        <f>((535*36916)+(381*32635))/(535+381)</f>
        <v>35135.365720524016</v>
      </c>
      <c r="AP22" s="18">
        <v>42548</v>
      </c>
      <c r="AQ22" s="18">
        <v>45307</v>
      </c>
      <c r="AR22" s="18">
        <v>48646</v>
      </c>
      <c r="AS22" s="18">
        <v>49896</v>
      </c>
      <c r="AT22" s="18">
        <v>50826</v>
      </c>
      <c r="AU22" s="18">
        <v>51674</v>
      </c>
      <c r="AV22" s="18">
        <v>53546</v>
      </c>
      <c r="AW22" s="18">
        <v>55549</v>
      </c>
      <c r="AX22" s="18">
        <v>58439.042256849738</v>
      </c>
      <c r="AY22" s="18">
        <v>63095.176752502601</v>
      </c>
      <c r="AZ22" s="18">
        <v>63246.65340717489</v>
      </c>
      <c r="BA22" s="19">
        <v>66918.574360636456</v>
      </c>
      <c r="BB22" s="19">
        <v>65223.585393960282</v>
      </c>
      <c r="BC22" s="33">
        <v>74270.564064727994</v>
      </c>
      <c r="BD22" s="1">
        <v>72430.98448821764</v>
      </c>
      <c r="BE22" s="1">
        <v>74314.84012064815</v>
      </c>
      <c r="BF22" s="1">
        <v>77807.08122206961</v>
      </c>
      <c r="BG22" s="6">
        <v>81635.554825451167</v>
      </c>
      <c r="BH22" s="6">
        <v>87789.656598356669</v>
      </c>
      <c r="BI22" s="6">
        <v>91656.727021980027</v>
      </c>
      <c r="BJ22" s="6">
        <v>93634.026493275116</v>
      </c>
      <c r="BK22" s="33">
        <v>92940.646662867017</v>
      </c>
      <c r="BL22" s="6">
        <v>94344.138759067355</v>
      </c>
      <c r="BM22" s="6">
        <v>95993.892991274595</v>
      </c>
      <c r="BN22" s="6">
        <v>96642.782321243954</v>
      </c>
      <c r="BO22" s="6">
        <v>99101.349818294577</v>
      </c>
      <c r="BP22" s="6">
        <v>95559.14376919347</v>
      </c>
      <c r="BQ22" s="6">
        <v>96742.241682974563</v>
      </c>
      <c r="BR22" s="34">
        <f>((442*28419)+(295*29482))/(442+295)</f>
        <v>28844.488466757124</v>
      </c>
      <c r="BS22" s="18">
        <v>35427</v>
      </c>
      <c r="BT22" s="18">
        <v>37299</v>
      </c>
      <c r="BU22" s="18">
        <v>39850</v>
      </c>
      <c r="BV22" s="18">
        <v>40783</v>
      </c>
      <c r="BW22" s="18">
        <v>40696</v>
      </c>
      <c r="BX22" s="18">
        <v>41510</v>
      </c>
      <c r="BY22" s="18">
        <v>42352</v>
      </c>
      <c r="BZ22" s="18">
        <v>43092</v>
      </c>
      <c r="CA22" s="18">
        <v>44875.19072725514</v>
      </c>
      <c r="CB22" s="18">
        <v>46916.989202347402</v>
      </c>
      <c r="CC22" s="18">
        <v>48526.716868614996</v>
      </c>
      <c r="CD22" s="19">
        <v>50737.640179904192</v>
      </c>
      <c r="CE22" s="19">
        <v>52468.216998907767</v>
      </c>
      <c r="CF22" s="33">
        <v>54248.101192154965</v>
      </c>
      <c r="CG22" s="33">
        <v>54190.788240533984</v>
      </c>
      <c r="CH22" s="33">
        <v>54315.864182658384</v>
      </c>
      <c r="CI22" s="11">
        <v>57838.518357239656</v>
      </c>
      <c r="CJ22" s="6">
        <v>60735.387960663393</v>
      </c>
      <c r="CK22" s="6">
        <v>64734.851396763283</v>
      </c>
      <c r="CL22" s="6">
        <v>66166.705815632187</v>
      </c>
      <c r="CM22" s="6">
        <v>67464.674492960898</v>
      </c>
      <c r="CN22" s="33">
        <v>66916.056176180253</v>
      </c>
      <c r="CO22" s="6">
        <v>66256.438672746328</v>
      </c>
      <c r="CP22" s="6">
        <v>67452.748790358979</v>
      </c>
      <c r="CQ22" s="6">
        <v>68701.593661607054</v>
      </c>
      <c r="CR22" s="6">
        <v>71389.082916453219</v>
      </c>
      <c r="CS22" s="6">
        <v>71705.008905236667</v>
      </c>
      <c r="CT22" s="6">
        <v>73361.671861130293</v>
      </c>
      <c r="CU22" s="34">
        <f>((485*23543)+(529*26226))/(485+529)</f>
        <v>24942.711045364893</v>
      </c>
      <c r="CV22" s="18">
        <v>30239</v>
      </c>
      <c r="CW22" s="18">
        <v>32148</v>
      </c>
      <c r="CX22" s="18">
        <v>34243</v>
      </c>
      <c r="CY22" s="18">
        <v>35259</v>
      </c>
      <c r="CZ22" s="18">
        <v>35590</v>
      </c>
      <c r="DA22" s="18">
        <v>36096</v>
      </c>
      <c r="DB22" s="18">
        <v>36785</v>
      </c>
      <c r="DC22" s="18">
        <v>37369</v>
      </c>
      <c r="DD22" s="18">
        <v>38447.83810118019</v>
      </c>
      <c r="DE22" s="18">
        <v>39659.830301166498</v>
      </c>
      <c r="DF22" s="18">
        <v>41002.720403015526</v>
      </c>
      <c r="DG22" s="19">
        <v>42428.867788502517</v>
      </c>
      <c r="DH22" s="19">
        <v>43942.24520057084</v>
      </c>
      <c r="DI22" s="19">
        <v>45246.240428701829</v>
      </c>
      <c r="DJ22" s="19">
        <v>45918.086031431521</v>
      </c>
      <c r="DK22" s="19">
        <v>46306.070771113489</v>
      </c>
      <c r="DL22" s="11">
        <v>48913.325690370373</v>
      </c>
      <c r="DM22" s="6">
        <v>51763.138435301451</v>
      </c>
      <c r="DN22" s="6">
        <v>54773.815377524952</v>
      </c>
      <c r="DO22" s="6">
        <v>55134.66593339399</v>
      </c>
      <c r="DP22" s="6">
        <v>56226.207939629632</v>
      </c>
      <c r="DQ22" s="33">
        <v>56855.334875785586</v>
      </c>
      <c r="DR22" s="6">
        <v>56960.608642215855</v>
      </c>
      <c r="DS22" s="6">
        <v>58526.492159493675</v>
      </c>
      <c r="DT22" s="6">
        <v>58794.178688517852</v>
      </c>
      <c r="DU22" s="6">
        <v>60754.164020722426</v>
      </c>
      <c r="DV22" s="6">
        <v>61007.694378463973</v>
      </c>
      <c r="DW22" s="6">
        <v>62512.942514677103</v>
      </c>
      <c r="DX22" s="36">
        <f>((95*16757)+(305*21149))/(95+305)</f>
        <v>20105.900000000001</v>
      </c>
      <c r="DY22" s="18">
        <v>24366</v>
      </c>
      <c r="DZ22" s="18">
        <v>25920</v>
      </c>
      <c r="EA22" s="18">
        <v>27737</v>
      </c>
      <c r="EB22" s="18">
        <v>28115</v>
      </c>
      <c r="EC22" s="18">
        <v>28444</v>
      </c>
      <c r="ED22" s="18">
        <v>28624</v>
      </c>
      <c r="EE22" s="18">
        <v>28699</v>
      </c>
      <c r="EF22" s="18">
        <v>29128</v>
      </c>
      <c r="EG22" s="18">
        <v>29997.34974736573</v>
      </c>
      <c r="EH22" s="18">
        <v>30870.225452481602</v>
      </c>
      <c r="EI22" s="20">
        <v>30971.24295143603</v>
      </c>
      <c r="EJ22" s="20">
        <v>31549.382891296296</v>
      </c>
      <c r="EK22" s="20">
        <v>33743.899617266186</v>
      </c>
      <c r="EL22" s="6">
        <v>32423.330192367492</v>
      </c>
      <c r="EM22" s="6">
        <v>33246.708154877197</v>
      </c>
      <c r="EN22" s="6">
        <v>33004.493194215691</v>
      </c>
      <c r="EO22" s="11">
        <v>34846.177744407796</v>
      </c>
      <c r="EP22" s="6">
        <v>36509.926879548024</v>
      </c>
      <c r="EQ22" s="6">
        <v>37896.451944840424</v>
      </c>
      <c r="ER22" s="6">
        <v>38651.980502583981</v>
      </c>
      <c r="ES22" s="6">
        <v>40385.135529365078</v>
      </c>
      <c r="ET22" s="9">
        <v>40433.644271076526</v>
      </c>
      <c r="EU22" s="6">
        <v>40927.748899753693</v>
      </c>
      <c r="EV22" s="6">
        <v>41876.907310714283</v>
      </c>
      <c r="EW22" s="6">
        <v>42686.878147632429</v>
      </c>
      <c r="EX22" s="6">
        <v>43778.739054791542</v>
      </c>
      <c r="EY22" s="6">
        <v>42756.363519706691</v>
      </c>
      <c r="EZ22" s="6">
        <v>42813.16428978894</v>
      </c>
    </row>
    <row r="23" spans="1:156">
      <c r="A23" s="17" t="s">
        <v>27</v>
      </c>
      <c r="B23" s="41">
        <v>17467</v>
      </c>
      <c r="C23" s="41">
        <v>19411</v>
      </c>
      <c r="D23" s="41">
        <v>21054</v>
      </c>
      <c r="E23" s="41">
        <v>23517</v>
      </c>
      <c r="F23" s="41">
        <v>25975</v>
      </c>
      <c r="G23" s="41">
        <v>26107</v>
      </c>
      <c r="H23" s="41">
        <v>27952</v>
      </c>
      <c r="I23" s="41">
        <v>29969</v>
      </c>
      <c r="J23" s="41">
        <v>31764</v>
      </c>
      <c r="K23" s="41">
        <v>32924</v>
      </c>
      <c r="L23" s="41">
        <v>34633</v>
      </c>
      <c r="M23" s="18">
        <v>36664</v>
      </c>
      <c r="N23" s="18">
        <v>38688</v>
      </c>
      <c r="O23" s="18">
        <v>40808</v>
      </c>
      <c r="P23" s="18">
        <v>41410</v>
      </c>
      <c r="Q23" s="18">
        <v>42229.991339551103</v>
      </c>
      <c r="R23" s="18">
        <v>42504.2830030408</v>
      </c>
      <c r="S23" s="18">
        <v>45150</v>
      </c>
      <c r="T23" s="18">
        <v>47036</v>
      </c>
      <c r="U23" s="18">
        <v>48619</v>
      </c>
      <c r="V23" s="18">
        <v>49849.7787222794</v>
      </c>
      <c r="W23" s="18">
        <v>51689.823913847838</v>
      </c>
      <c r="X23" s="19">
        <v>54493.315685503505</v>
      </c>
      <c r="Y23" s="19">
        <v>56785.315388645286</v>
      </c>
      <c r="Z23" s="33">
        <v>58505.988926584694</v>
      </c>
      <c r="AA23" s="6">
        <v>59592.213886377198</v>
      </c>
      <c r="AB23" s="6">
        <v>60049.590577108436</v>
      </c>
      <c r="AC23" s="6">
        <v>62674.191636054034</v>
      </c>
      <c r="AD23" s="6">
        <v>64921.487748324529</v>
      </c>
      <c r="AE23" s="194">
        <v>66317.069776500473</v>
      </c>
      <c r="AF23" s="6">
        <v>68742.495175678108</v>
      </c>
      <c r="AG23" s="6">
        <v>69305.461160516934</v>
      </c>
      <c r="AH23" s="6">
        <v>70066.963346718505</v>
      </c>
      <c r="AI23" s="6">
        <v>70111.743118967046</v>
      </c>
      <c r="AJ23" s="6">
        <v>71527.846738593405</v>
      </c>
      <c r="AK23" s="6">
        <v>74782.340525064646</v>
      </c>
      <c r="AL23" s="6">
        <v>75515.35156604198</v>
      </c>
      <c r="AM23" s="6">
        <v>78475.64546360918</v>
      </c>
      <c r="AN23" s="6">
        <v>79242.851527793435</v>
      </c>
      <c r="AO23" s="34">
        <v>36932</v>
      </c>
      <c r="AP23" s="18">
        <v>47385</v>
      </c>
      <c r="AQ23" s="18">
        <v>50074</v>
      </c>
      <c r="AR23" s="18">
        <v>51992</v>
      </c>
      <c r="AS23" s="18">
        <v>52708</v>
      </c>
      <c r="AT23" s="18">
        <v>53980</v>
      </c>
      <c r="AU23" s="18">
        <v>54064</v>
      </c>
      <c r="AV23" s="18">
        <v>57271</v>
      </c>
      <c r="AW23" s="18">
        <v>59502</v>
      </c>
      <c r="AX23" s="18">
        <v>61781.501311369757</v>
      </c>
      <c r="AY23" s="18">
        <v>63365.193580603198</v>
      </c>
      <c r="AZ23" s="18">
        <v>65855.218865039002</v>
      </c>
      <c r="BA23" s="19">
        <v>69315.041204636567</v>
      </c>
      <c r="BB23" s="19">
        <v>72020.522822846266</v>
      </c>
      <c r="BC23" s="33">
        <v>74562.035551492649</v>
      </c>
      <c r="BD23" s="1">
        <v>76392.328799419847</v>
      </c>
      <c r="BE23" s="1">
        <v>76860.955337082021</v>
      </c>
      <c r="BF23" s="1">
        <v>81243.910456493701</v>
      </c>
      <c r="BG23" s="6">
        <v>85581.145098454333</v>
      </c>
      <c r="BH23" s="6">
        <v>89392.144112525246</v>
      </c>
      <c r="BI23" s="6">
        <v>92915.128336363647</v>
      </c>
      <c r="BJ23" s="6">
        <v>94777.386302086961</v>
      </c>
      <c r="BK23" s="33">
        <v>95298.720725971725</v>
      </c>
      <c r="BL23" s="6">
        <v>95606.892432047985</v>
      </c>
      <c r="BM23" s="6">
        <v>97788.156203820603</v>
      </c>
      <c r="BN23" s="6">
        <v>103563.9939028904</v>
      </c>
      <c r="BO23" s="6">
        <v>105660.94468668205</v>
      </c>
      <c r="BP23" s="6">
        <v>107828.94410426871</v>
      </c>
      <c r="BQ23" s="6">
        <v>108230.75296475698</v>
      </c>
      <c r="BR23" s="34">
        <v>27989</v>
      </c>
      <c r="BS23" s="18">
        <v>35729</v>
      </c>
      <c r="BT23" s="18">
        <v>38248</v>
      </c>
      <c r="BU23" s="18">
        <v>40127</v>
      </c>
      <c r="BV23" s="18">
        <v>40843</v>
      </c>
      <c r="BW23" s="18">
        <v>41549</v>
      </c>
      <c r="BX23" s="18">
        <v>41562</v>
      </c>
      <c r="BY23" s="18">
        <v>44027</v>
      </c>
      <c r="BZ23" s="18">
        <v>45633</v>
      </c>
      <c r="CA23" s="18">
        <v>47296.04794780579</v>
      </c>
      <c r="CB23" s="18">
        <v>48635.546540257099</v>
      </c>
      <c r="CC23" s="18">
        <v>50485.665843506256</v>
      </c>
      <c r="CD23" s="19">
        <v>52991.895868253676</v>
      </c>
      <c r="CE23" s="19">
        <v>55082.994292099909</v>
      </c>
      <c r="CF23" s="33">
        <v>56642.545433270141</v>
      </c>
      <c r="CG23" s="33">
        <v>57573.669107869158</v>
      </c>
      <c r="CH23" s="33">
        <v>58240.568046046516</v>
      </c>
      <c r="CI23" s="11">
        <v>61677.198810939852</v>
      </c>
      <c r="CJ23" s="6">
        <v>64354.75012428443</v>
      </c>
      <c r="CK23" s="6">
        <v>66553.025834509099</v>
      </c>
      <c r="CL23" s="6">
        <v>69278.257861594204</v>
      </c>
      <c r="CM23" s="6">
        <v>70534.699158761068</v>
      </c>
      <c r="CN23" s="33">
        <v>70363.69988496622</v>
      </c>
      <c r="CO23" s="6">
        <v>70739.17969701493</v>
      </c>
      <c r="CP23" s="6">
        <v>71835.544972661868</v>
      </c>
      <c r="CQ23" s="6">
        <v>75419.027804882338</v>
      </c>
      <c r="CR23" s="6">
        <v>76202.186940225205</v>
      </c>
      <c r="CS23" s="6">
        <v>78946.899460188928</v>
      </c>
      <c r="CT23" s="6">
        <v>79395.110526315781</v>
      </c>
      <c r="CU23" s="34">
        <v>22954</v>
      </c>
      <c r="CV23" s="18">
        <v>30387</v>
      </c>
      <c r="CW23" s="18">
        <v>31859</v>
      </c>
      <c r="CX23" s="18">
        <v>33376</v>
      </c>
      <c r="CY23" s="18">
        <v>33815</v>
      </c>
      <c r="CZ23" s="18">
        <v>34854</v>
      </c>
      <c r="DA23" s="18">
        <v>34739</v>
      </c>
      <c r="DB23" s="18">
        <v>36809</v>
      </c>
      <c r="DC23" s="18">
        <v>38062</v>
      </c>
      <c r="DD23" s="18">
        <v>39354.333173427229</v>
      </c>
      <c r="DE23" s="18">
        <v>39917.4363252439</v>
      </c>
      <c r="DF23" s="18">
        <v>41051.044122211868</v>
      </c>
      <c r="DG23" s="19">
        <v>43932.070462688884</v>
      </c>
      <c r="DH23" s="19">
        <v>45785.859694942286</v>
      </c>
      <c r="DI23" s="19">
        <v>46959.438627685777</v>
      </c>
      <c r="DJ23" s="19">
        <v>48327.468884303031</v>
      </c>
      <c r="DK23" s="19">
        <v>49509.061741389152</v>
      </c>
      <c r="DL23" s="11">
        <v>52226.195651703296</v>
      </c>
      <c r="DM23" s="6">
        <v>54880.426082084741</v>
      </c>
      <c r="DN23" s="6">
        <v>57498.906585765762</v>
      </c>
      <c r="DO23" s="6">
        <v>60206.233682739345</v>
      </c>
      <c r="DP23" s="6">
        <v>61271.912642185343</v>
      </c>
      <c r="DQ23" s="33">
        <v>61739.020448600881</v>
      </c>
      <c r="DR23" s="6">
        <v>61568.679277568743</v>
      </c>
      <c r="DS23" s="6">
        <v>62533.336461726503</v>
      </c>
      <c r="DT23" s="6">
        <v>65508.268100379391</v>
      </c>
      <c r="DU23" s="6">
        <v>66146.28499620923</v>
      </c>
      <c r="DV23" s="6">
        <v>69674.729727477286</v>
      </c>
      <c r="DW23" s="6">
        <v>69548.820656525219</v>
      </c>
      <c r="DX23" s="36">
        <v>17075</v>
      </c>
      <c r="DY23" s="18">
        <v>22006</v>
      </c>
      <c r="DZ23" s="18">
        <v>23229</v>
      </c>
      <c r="EA23" s="18">
        <v>24401</v>
      </c>
      <c r="EB23" s="18">
        <v>24312</v>
      </c>
      <c r="EC23" s="18">
        <v>24851</v>
      </c>
      <c r="ED23" s="18">
        <v>25326</v>
      </c>
      <c r="EE23" s="18">
        <v>26246</v>
      </c>
      <c r="EF23" s="18">
        <v>27779</v>
      </c>
      <c r="EG23" s="18">
        <v>28600.829518225255</v>
      </c>
      <c r="EH23" s="18">
        <v>28054.9289482237</v>
      </c>
      <c r="EI23" s="20">
        <v>30712.221606153846</v>
      </c>
      <c r="EJ23" s="20">
        <v>32503.075100817612</v>
      </c>
      <c r="EK23" s="20">
        <v>34263.973507239265</v>
      </c>
      <c r="EL23" s="6">
        <v>35419.278348589338</v>
      </c>
      <c r="EM23" s="6">
        <v>36114.861193215336</v>
      </c>
      <c r="EN23" s="6">
        <v>37028.525152012575</v>
      </c>
      <c r="EO23" s="11">
        <v>38788.53951446541</v>
      </c>
      <c r="EP23" s="6">
        <v>40363.275146483516</v>
      </c>
      <c r="EQ23" s="6">
        <v>41750.283900985218</v>
      </c>
      <c r="ER23" s="6">
        <v>44032.811833333333</v>
      </c>
      <c r="ES23" s="6">
        <v>44227.389364179107</v>
      </c>
      <c r="ET23" s="9">
        <v>44746.145194859811</v>
      </c>
      <c r="EU23" s="6">
        <v>44774.371528859054</v>
      </c>
      <c r="EV23" s="6">
        <v>45469.708577730191</v>
      </c>
      <c r="EW23" s="6">
        <v>48175.328671759184</v>
      </c>
      <c r="EX23" s="6">
        <v>48184.140903248859</v>
      </c>
      <c r="EY23" s="6">
        <v>49547.380165289251</v>
      </c>
      <c r="EZ23" s="6">
        <v>50536.605305282414</v>
      </c>
    </row>
    <row r="24" spans="1:156">
      <c r="A24" s="17" t="s">
        <v>28</v>
      </c>
      <c r="B24" s="41">
        <v>17972</v>
      </c>
      <c r="C24" s="41">
        <v>19255</v>
      </c>
      <c r="D24" s="41">
        <v>20574</v>
      </c>
      <c r="E24" s="41">
        <v>21918</v>
      </c>
      <c r="F24" s="41">
        <v>22531</v>
      </c>
      <c r="G24" s="41">
        <v>25067</v>
      </c>
      <c r="H24" s="41">
        <v>25346</v>
      </c>
      <c r="I24" s="41">
        <v>29177</v>
      </c>
      <c r="J24" s="41">
        <v>31166</v>
      </c>
      <c r="K24" s="41">
        <v>33955</v>
      </c>
      <c r="L24" s="41">
        <v>35183</v>
      </c>
      <c r="M24" s="18">
        <v>37510</v>
      </c>
      <c r="N24" s="18">
        <v>38935</v>
      </c>
      <c r="O24" s="18">
        <v>41047</v>
      </c>
      <c r="P24" s="18">
        <v>41134</v>
      </c>
      <c r="Q24" s="18">
        <v>42282.653631056899</v>
      </c>
      <c r="R24" s="18">
        <v>44972.382698278903</v>
      </c>
      <c r="S24" s="18">
        <v>48003</v>
      </c>
      <c r="T24" s="18">
        <v>47638</v>
      </c>
      <c r="U24" s="18">
        <v>49226</v>
      </c>
      <c r="V24" s="18">
        <v>49489.6509584675</v>
      </c>
      <c r="W24" s="18">
        <v>49698.462915065997</v>
      </c>
      <c r="X24" s="19">
        <v>51805.812586331631</v>
      </c>
      <c r="Y24" s="19">
        <v>53224.970797460111</v>
      </c>
      <c r="Z24" s="33">
        <v>55762.482249674162</v>
      </c>
      <c r="AA24" s="6">
        <v>56917.321353226645</v>
      </c>
      <c r="AB24" s="6">
        <v>58598.325145503084</v>
      </c>
      <c r="AC24" s="6">
        <v>60110.29662795004</v>
      </c>
      <c r="AD24" s="6">
        <v>61616.566102119963</v>
      </c>
      <c r="AE24" s="194">
        <v>63378.752753267196</v>
      </c>
      <c r="AF24" s="6">
        <v>66163.010479589255</v>
      </c>
      <c r="AG24" s="6">
        <v>66251.873644651496</v>
      </c>
      <c r="AH24" s="6">
        <v>67217.103449595699</v>
      </c>
      <c r="AI24" s="6">
        <v>67160.426279245294</v>
      </c>
      <c r="AJ24" s="6">
        <v>70713.51860566136</v>
      </c>
      <c r="AK24" s="6">
        <v>70562.404069923374</v>
      </c>
      <c r="AL24" s="6">
        <v>72708.693360899328</v>
      </c>
      <c r="AM24" s="6">
        <v>73382.585307063506</v>
      </c>
      <c r="AN24" s="6">
        <v>75538.007007304375</v>
      </c>
      <c r="AO24" s="34">
        <v>31602</v>
      </c>
      <c r="AP24" s="18">
        <v>46524</v>
      </c>
      <c r="AQ24" s="18">
        <v>48520</v>
      </c>
      <c r="AR24" s="18">
        <v>50988</v>
      </c>
      <c r="AS24" s="18">
        <v>50827</v>
      </c>
      <c r="AT24" s="18">
        <v>52214</v>
      </c>
      <c r="AU24" s="18">
        <v>55794</v>
      </c>
      <c r="AV24" s="18">
        <v>59821</v>
      </c>
      <c r="AW24" s="18">
        <v>59434</v>
      </c>
      <c r="AX24" s="18">
        <v>61076.176096292955</v>
      </c>
      <c r="AY24" s="18">
        <v>61812.994971382701</v>
      </c>
      <c r="AZ24" s="18">
        <v>62611.672287355374</v>
      </c>
      <c r="BA24" s="19">
        <v>65561.732363895804</v>
      </c>
      <c r="BB24" s="19">
        <v>68097.257181216555</v>
      </c>
      <c r="BC24" s="33">
        <v>71198.157349436136</v>
      </c>
      <c r="BD24" s="6">
        <v>73099.292631988705</v>
      </c>
      <c r="BE24" s="6">
        <v>76231.375882086853</v>
      </c>
      <c r="BF24" s="6">
        <v>78298.202516077537</v>
      </c>
      <c r="BG24" s="6">
        <v>80944.451581215224</v>
      </c>
      <c r="BH24" s="6">
        <v>82968.641174573204</v>
      </c>
      <c r="BI24" s="6">
        <v>87705.215481006875</v>
      </c>
      <c r="BJ24" s="6">
        <v>87089.583381253542</v>
      </c>
      <c r="BK24" s="33">
        <v>89551.949207799451</v>
      </c>
      <c r="BL24" s="6">
        <v>89490.38025434663</v>
      </c>
      <c r="BM24" s="6">
        <v>93143.377582813366</v>
      </c>
      <c r="BN24" s="6">
        <v>94301.774177053958</v>
      </c>
      <c r="BO24" s="6">
        <v>97554.700888517822</v>
      </c>
      <c r="BP24" s="6">
        <v>98209.988165680479</v>
      </c>
      <c r="BQ24" s="6">
        <v>101403.39456378782</v>
      </c>
      <c r="BR24" s="34">
        <v>25232</v>
      </c>
      <c r="BS24" s="18">
        <v>36524</v>
      </c>
      <c r="BT24" s="18">
        <v>38057</v>
      </c>
      <c r="BU24" s="18">
        <v>40241</v>
      </c>
      <c r="BV24" s="18">
        <v>39966</v>
      </c>
      <c r="BW24" s="18">
        <v>41964</v>
      </c>
      <c r="BX24" s="18">
        <v>44031</v>
      </c>
      <c r="BY24" s="18">
        <v>46846</v>
      </c>
      <c r="BZ24" s="18">
        <v>46327</v>
      </c>
      <c r="CA24" s="18">
        <v>46876.625666980195</v>
      </c>
      <c r="CB24" s="18">
        <v>47738.560096448899</v>
      </c>
      <c r="CC24" s="18">
        <v>47440.032369712877</v>
      </c>
      <c r="CD24" s="19">
        <v>49700.58186919905</v>
      </c>
      <c r="CE24" s="19">
        <v>51873.792411066235</v>
      </c>
      <c r="CF24" s="33">
        <v>54117.694852437657</v>
      </c>
      <c r="CG24" s="33">
        <v>56161.002869860473</v>
      </c>
      <c r="CH24" s="33">
        <v>57863.041397071691</v>
      </c>
      <c r="CI24" s="11">
        <v>60024.624949413555</v>
      </c>
      <c r="CJ24" s="6">
        <v>62248.36842032909</v>
      </c>
      <c r="CK24" s="6">
        <v>63941.234804970925</v>
      </c>
      <c r="CL24" s="6">
        <v>67114.419600284498</v>
      </c>
      <c r="CM24" s="6">
        <v>67451.126006175429</v>
      </c>
      <c r="CN24" s="33">
        <v>67670.380488033596</v>
      </c>
      <c r="CO24" s="6">
        <v>67446.417528091406</v>
      </c>
      <c r="CP24" s="6">
        <v>75278.992669750893</v>
      </c>
      <c r="CQ24" s="6">
        <v>72111.07565250383</v>
      </c>
      <c r="CR24" s="6">
        <v>73006.054625928649</v>
      </c>
      <c r="CS24" s="6">
        <v>73364.006727828746</v>
      </c>
      <c r="CT24" s="6">
        <v>75484.005897219875</v>
      </c>
      <c r="CU24" s="34">
        <v>20918</v>
      </c>
      <c r="CV24" s="18">
        <v>30360</v>
      </c>
      <c r="CW24" s="18">
        <v>31735</v>
      </c>
      <c r="CX24" s="18">
        <v>33516</v>
      </c>
      <c r="CY24" s="18">
        <v>33364</v>
      </c>
      <c r="CZ24" s="18">
        <v>33556</v>
      </c>
      <c r="DA24" s="18">
        <v>36555</v>
      </c>
      <c r="DB24" s="18">
        <v>38436</v>
      </c>
      <c r="DC24" s="18">
        <v>37946</v>
      </c>
      <c r="DD24" s="18">
        <v>38558.775849914673</v>
      </c>
      <c r="DE24" s="18">
        <v>38398.1592472306</v>
      </c>
      <c r="DF24" s="18">
        <v>39131.242557646001</v>
      </c>
      <c r="DG24" s="19">
        <v>41448.222847540979</v>
      </c>
      <c r="DH24" s="19">
        <v>42822.978231216672</v>
      </c>
      <c r="DI24" s="48">
        <v>45007.912640659859</v>
      </c>
      <c r="DJ24" s="19">
        <v>46356.184638069666</v>
      </c>
      <c r="DK24" s="19">
        <v>48512.354008860762</v>
      </c>
      <c r="DL24" s="11">
        <v>50096.272530824026</v>
      </c>
      <c r="DM24" s="6">
        <v>51700.079083163539</v>
      </c>
      <c r="DN24" s="6">
        <v>52858.022294453891</v>
      </c>
      <c r="DO24" s="6">
        <v>55743.733394289426</v>
      </c>
      <c r="DP24" s="6">
        <v>55684.692336868684</v>
      </c>
      <c r="DQ24" s="33">
        <v>55535.193088815358</v>
      </c>
      <c r="DR24" s="6">
        <v>56349.175674069149</v>
      </c>
      <c r="DS24" s="6">
        <v>58649.741222537108</v>
      </c>
      <c r="DT24" s="6">
        <v>59677.872141492189</v>
      </c>
      <c r="DU24" s="6">
        <v>61666.259645290171</v>
      </c>
      <c r="DV24" s="6">
        <v>62873.425216581942</v>
      </c>
      <c r="DW24" s="6">
        <v>65258.436425387386</v>
      </c>
      <c r="DX24" s="36">
        <v>16451</v>
      </c>
      <c r="DY24" s="18">
        <v>22711</v>
      </c>
      <c r="DZ24" s="18">
        <v>23420</v>
      </c>
      <c r="EA24" s="18">
        <v>23931</v>
      </c>
      <c r="EB24" s="18">
        <v>24375</v>
      </c>
      <c r="EC24" s="18">
        <v>24695</v>
      </c>
      <c r="ED24" s="18">
        <v>26535</v>
      </c>
      <c r="EE24" s="18">
        <v>28003</v>
      </c>
      <c r="EF24" s="18">
        <v>27725</v>
      </c>
      <c r="EG24" s="18">
        <v>28647.862902213739</v>
      </c>
      <c r="EH24" s="18">
        <v>29580.970086588201</v>
      </c>
      <c r="EI24" s="20">
        <v>29481.593043042252</v>
      </c>
      <c r="EJ24" s="20">
        <v>30655.991298025972</v>
      </c>
      <c r="EK24" s="20">
        <v>31867.492664562211</v>
      </c>
      <c r="EL24" s="6">
        <v>33205.007394666667</v>
      </c>
      <c r="EM24" s="6">
        <v>33727.213935952939</v>
      </c>
      <c r="EN24" s="6">
        <v>34701.531475905882</v>
      </c>
      <c r="EO24" s="11">
        <v>36198.940694669924</v>
      </c>
      <c r="EP24" s="6">
        <v>36524.78662589474</v>
      </c>
      <c r="EQ24" s="6">
        <v>38819.166428839504</v>
      </c>
      <c r="ER24" s="6">
        <v>39817.629905853653</v>
      </c>
      <c r="ES24" s="6">
        <v>40446.102472264633</v>
      </c>
      <c r="ET24" s="9">
        <v>40759.590661951217</v>
      </c>
      <c r="EU24" s="6">
        <v>40498.545316397234</v>
      </c>
      <c r="EV24" s="6">
        <v>42175.079982553194</v>
      </c>
      <c r="EW24" s="6">
        <v>41996.342910966836</v>
      </c>
      <c r="EX24" s="6">
        <v>44118.768357209163</v>
      </c>
      <c r="EY24" s="6">
        <v>45428.12005457026</v>
      </c>
      <c r="EZ24" s="6">
        <v>46161.568098480886</v>
      </c>
    </row>
    <row r="25" spans="1:156">
      <c r="A25" s="17" t="s">
        <v>29</v>
      </c>
      <c r="B25" s="41">
        <v>19039</v>
      </c>
      <c r="C25" s="41">
        <v>19840</v>
      </c>
      <c r="D25" s="41">
        <v>20955</v>
      </c>
      <c r="E25" s="41">
        <v>22416</v>
      </c>
      <c r="F25" s="41">
        <v>26465</v>
      </c>
      <c r="G25" s="41">
        <v>28887</v>
      </c>
      <c r="H25" s="41">
        <v>30278</v>
      </c>
      <c r="I25" s="41">
        <v>31532</v>
      </c>
      <c r="J25" s="41">
        <v>33130</v>
      </c>
      <c r="K25" s="41">
        <v>33810</v>
      </c>
      <c r="L25" s="41">
        <v>36990</v>
      </c>
      <c r="M25" s="18">
        <v>39504</v>
      </c>
      <c r="N25" s="18">
        <v>41756</v>
      </c>
      <c r="O25" s="18">
        <v>42293</v>
      </c>
      <c r="P25" s="18">
        <v>43209</v>
      </c>
      <c r="Q25" s="18">
        <v>44253.634556951598</v>
      </c>
      <c r="R25" s="18">
        <v>45679.854303104999</v>
      </c>
      <c r="S25" s="18">
        <v>46460</v>
      </c>
      <c r="T25" s="18">
        <v>47947</v>
      </c>
      <c r="U25" s="18">
        <v>50415</v>
      </c>
      <c r="V25" s="18">
        <v>51196.934463359401</v>
      </c>
      <c r="W25" s="18">
        <v>53027.33639080709</v>
      </c>
      <c r="X25" s="19">
        <v>55479.099260268762</v>
      </c>
      <c r="Y25" s="19">
        <v>57902.795431109698</v>
      </c>
      <c r="Z25" s="33">
        <v>60042.432821565802</v>
      </c>
      <c r="AA25" s="6">
        <v>62060.421423989494</v>
      </c>
      <c r="AB25" s="6">
        <v>62526.775898439242</v>
      </c>
      <c r="AC25" s="33">
        <v>65192.421255525209</v>
      </c>
      <c r="AD25" s="33">
        <v>67619.426361314458</v>
      </c>
      <c r="AE25" s="192">
        <v>68875.460231464473</v>
      </c>
      <c r="AF25" s="33">
        <v>72147.875825341078</v>
      </c>
      <c r="AG25" s="33">
        <v>74690.587887960777</v>
      </c>
      <c r="AH25" s="33">
        <v>76261.234018070681</v>
      </c>
      <c r="AI25" s="33">
        <v>85161.071393400547</v>
      </c>
      <c r="AJ25" s="33">
        <v>77716.512572093867</v>
      </c>
      <c r="AK25" s="33">
        <v>78644.835103040357</v>
      </c>
      <c r="AL25" s="33">
        <v>80368.270056098787</v>
      </c>
      <c r="AM25" s="33">
        <v>79844.875300034852</v>
      </c>
      <c r="AN25" s="33">
        <v>83447.018993596343</v>
      </c>
      <c r="AO25" s="34">
        <v>39121</v>
      </c>
      <c r="AP25" s="19">
        <v>50536</v>
      </c>
      <c r="AQ25" s="18">
        <v>53280</v>
      </c>
      <c r="AR25" s="18">
        <v>55272</v>
      </c>
      <c r="AS25" s="18">
        <v>56417</v>
      </c>
      <c r="AT25" s="18">
        <v>57939</v>
      </c>
      <c r="AU25" s="18">
        <v>60076</v>
      </c>
      <c r="AV25" s="18">
        <v>61071</v>
      </c>
      <c r="AW25" s="18">
        <v>63147</v>
      </c>
      <c r="AX25" s="18">
        <v>66398.526669990024</v>
      </c>
      <c r="AY25" s="18">
        <v>68067.129201222197</v>
      </c>
      <c r="AZ25" s="18">
        <v>70734.715988212396</v>
      </c>
      <c r="BA25" s="19">
        <v>74798.634141855393</v>
      </c>
      <c r="BB25" s="19">
        <v>78501.085888077854</v>
      </c>
      <c r="BC25" s="33">
        <v>81796.827792148877</v>
      </c>
      <c r="BD25" s="6">
        <v>85219.659209838443</v>
      </c>
      <c r="BE25" s="6">
        <v>86112.588052393708</v>
      </c>
      <c r="BF25" s="6">
        <v>90393.389638716006</v>
      </c>
      <c r="BG25" s="33">
        <v>93774.542387378562</v>
      </c>
      <c r="BH25" s="33">
        <v>97154.879294025013</v>
      </c>
      <c r="BI25" s="33">
        <v>101942.95674896635</v>
      </c>
      <c r="BJ25" s="33">
        <v>106928.577816253</v>
      </c>
      <c r="BK25" s="33">
        <v>109112.85358532802</v>
      </c>
      <c r="BL25" s="33">
        <v>109758.07101240676</v>
      </c>
      <c r="BM25" s="33">
        <v>112759.28730482994</v>
      </c>
      <c r="BN25" s="33">
        <v>114407.18598565849</v>
      </c>
      <c r="BO25" s="33">
        <v>115610.98793228692</v>
      </c>
      <c r="BP25" s="33">
        <v>117986.44147182538</v>
      </c>
      <c r="BQ25" s="33">
        <v>121566.73935852438</v>
      </c>
      <c r="BR25" s="34">
        <v>30063</v>
      </c>
      <c r="BS25" s="18">
        <v>37382</v>
      </c>
      <c r="BT25" s="18">
        <v>39318</v>
      </c>
      <c r="BU25" s="18">
        <v>40671</v>
      </c>
      <c r="BV25" s="18">
        <v>41494</v>
      </c>
      <c r="BW25" s="18">
        <v>42140</v>
      </c>
      <c r="BX25" s="18">
        <v>43638</v>
      </c>
      <c r="BY25" s="18">
        <v>44353</v>
      </c>
      <c r="BZ25" s="18">
        <v>45609</v>
      </c>
      <c r="CA25" s="18">
        <v>47371.481084700368</v>
      </c>
      <c r="CB25" s="18">
        <v>49485.0850656455</v>
      </c>
      <c r="CC25" s="18">
        <v>50709.063803501114</v>
      </c>
      <c r="CD25" s="19">
        <v>53391.518691843354</v>
      </c>
      <c r="CE25" s="19">
        <v>55635.903809523807</v>
      </c>
      <c r="CF25" s="33">
        <v>58430.237731531633</v>
      </c>
      <c r="CG25" s="33">
        <v>60659.034836273393</v>
      </c>
      <c r="CH25" s="33">
        <v>61270.254559264271</v>
      </c>
      <c r="CI25" s="11">
        <v>64232.220944100533</v>
      </c>
      <c r="CJ25" s="33">
        <v>65969.755392847306</v>
      </c>
      <c r="CK25" s="33">
        <v>68384.711043159972</v>
      </c>
      <c r="CL25" s="33">
        <v>71720.299818958025</v>
      </c>
      <c r="CM25" s="33">
        <v>74144.374160265812</v>
      </c>
      <c r="CN25" s="33">
        <v>76143.892203863434</v>
      </c>
      <c r="CO25" s="33">
        <v>76221.662012852117</v>
      </c>
      <c r="CP25" s="33">
        <v>77271.453837628651</v>
      </c>
      <c r="CQ25" s="33">
        <v>78686.7184393637</v>
      </c>
      <c r="CR25" s="33">
        <v>80365.451901042237</v>
      </c>
      <c r="CS25" s="33">
        <v>82065.328890670411</v>
      </c>
      <c r="CT25" s="33">
        <v>84844.161290322576</v>
      </c>
      <c r="CU25" s="34">
        <v>24732</v>
      </c>
      <c r="CV25" s="18">
        <v>31598</v>
      </c>
      <c r="CW25" s="18">
        <v>33224</v>
      </c>
      <c r="CX25" s="18">
        <v>34491</v>
      </c>
      <c r="CY25" s="18">
        <v>35691</v>
      </c>
      <c r="CZ25" s="18">
        <v>36132</v>
      </c>
      <c r="DA25" s="18">
        <v>37420</v>
      </c>
      <c r="DB25" s="18">
        <v>37812</v>
      </c>
      <c r="DC25" s="18">
        <v>38891</v>
      </c>
      <c r="DD25" s="18">
        <v>40410.345179451091</v>
      </c>
      <c r="DE25" s="18">
        <v>41674.305272618301</v>
      </c>
      <c r="DF25" s="18">
        <v>43220.630407151257</v>
      </c>
      <c r="DG25" s="19">
        <v>45397.081646913946</v>
      </c>
      <c r="DH25" s="19">
        <v>48048.842362924282</v>
      </c>
      <c r="DI25" s="19">
        <v>49848.480279008174</v>
      </c>
      <c r="DJ25" s="19">
        <v>52281.599350687888</v>
      </c>
      <c r="DK25" s="19">
        <v>53359.390477928486</v>
      </c>
      <c r="DL25" s="11">
        <v>55820.684222596312</v>
      </c>
      <c r="DM25" s="33">
        <v>58923.022988170233</v>
      </c>
      <c r="DN25" s="33">
        <v>59826.234679320478</v>
      </c>
      <c r="DO25" s="33">
        <v>62857.224292475461</v>
      </c>
      <c r="DP25" s="33">
        <v>65005.343874248472</v>
      </c>
      <c r="DQ25" s="33">
        <v>66361.602965525715</v>
      </c>
      <c r="DR25" s="33">
        <v>65776.767740275769</v>
      </c>
      <c r="DS25" s="33">
        <v>67574.946626970224</v>
      </c>
      <c r="DT25" s="33">
        <v>68915.349009205325</v>
      </c>
      <c r="DU25" s="33">
        <v>69447.159052664603</v>
      </c>
      <c r="DV25" s="33">
        <v>69690.844853413233</v>
      </c>
      <c r="DW25" s="33">
        <v>72712.916109480982</v>
      </c>
      <c r="DX25" s="36">
        <v>18567</v>
      </c>
      <c r="DY25" s="18">
        <v>23279</v>
      </c>
      <c r="DZ25" s="18">
        <v>24517</v>
      </c>
      <c r="EA25" s="18">
        <v>25520</v>
      </c>
      <c r="EB25" s="18">
        <v>26633</v>
      </c>
      <c r="EC25" s="18">
        <v>26508</v>
      </c>
      <c r="ED25" s="18">
        <v>28177</v>
      </c>
      <c r="EE25" s="18">
        <v>28698</v>
      </c>
      <c r="EF25" s="18">
        <v>29146</v>
      </c>
      <c r="EG25" s="18">
        <v>31049.109589041094</v>
      </c>
      <c r="EH25" s="18">
        <v>32222.941087613301</v>
      </c>
      <c r="EI25" s="20">
        <v>33344.553272687073</v>
      </c>
      <c r="EJ25" s="20">
        <v>33817.264468693094</v>
      </c>
      <c r="EK25" s="20">
        <v>35354.334862385324</v>
      </c>
      <c r="EL25" s="33">
        <v>37725.60196771982</v>
      </c>
      <c r="EM25" s="33">
        <v>38445.626508257461</v>
      </c>
      <c r="EN25" s="33">
        <v>37739.934548909368</v>
      </c>
      <c r="EO25" s="11">
        <v>38880.185252424242</v>
      </c>
      <c r="EP25" s="33">
        <v>39094.829340026074</v>
      </c>
      <c r="EQ25" s="33">
        <v>39856.653927884319</v>
      </c>
      <c r="ER25" s="33">
        <v>42234.760741723665</v>
      </c>
      <c r="ES25" s="33">
        <v>44409.002872536141</v>
      </c>
      <c r="ET25" s="9">
        <v>44733.000139750002</v>
      </c>
      <c r="EU25" s="33">
        <v>45334.801016849015</v>
      </c>
      <c r="EV25" s="33">
        <v>44915.404920314548</v>
      </c>
      <c r="EW25" s="33">
        <v>46808.205512187284</v>
      </c>
      <c r="EX25" s="33">
        <v>47699.650771363333</v>
      </c>
      <c r="EY25" s="33">
        <v>46285.897493663761</v>
      </c>
      <c r="EZ25" s="33">
        <v>49901.543179908505</v>
      </c>
    </row>
    <row r="26" spans="1:156">
      <c r="A26" s="17" t="s">
        <v>30</v>
      </c>
      <c r="B26" s="41">
        <v>18659</v>
      </c>
      <c r="C26" s="41">
        <v>20023</v>
      </c>
      <c r="D26" s="41">
        <v>21567</v>
      </c>
      <c r="E26" s="41">
        <v>23504</v>
      </c>
      <c r="F26" s="41">
        <v>25836</v>
      </c>
      <c r="G26" s="41">
        <v>27735</v>
      </c>
      <c r="H26" s="41">
        <v>28087</v>
      </c>
      <c r="I26" s="41">
        <v>30920</v>
      </c>
      <c r="J26" s="41">
        <v>34143</v>
      </c>
      <c r="K26" s="41">
        <v>37875</v>
      </c>
      <c r="L26" s="41">
        <v>40601</v>
      </c>
      <c r="M26" s="18">
        <v>43678</v>
      </c>
      <c r="N26" s="18">
        <v>46941</v>
      </c>
      <c r="O26" s="18">
        <v>48026</v>
      </c>
      <c r="P26" s="18">
        <v>48300</v>
      </c>
      <c r="Q26" s="18">
        <v>48394.478976327599</v>
      </c>
      <c r="R26" s="18">
        <v>49133.7087816321</v>
      </c>
      <c r="S26" s="18">
        <v>50802</v>
      </c>
      <c r="T26" s="18">
        <v>52658</v>
      </c>
      <c r="U26" s="18">
        <v>53897</v>
      </c>
      <c r="V26" s="18">
        <v>56255.426230814002</v>
      </c>
      <c r="W26" s="18">
        <v>58800.008194343049</v>
      </c>
      <c r="X26" s="19">
        <v>61861.536355582284</v>
      </c>
      <c r="Y26" s="19">
        <v>66474.640172507658</v>
      </c>
      <c r="Z26" s="33">
        <v>66768.676413162684</v>
      </c>
      <c r="AA26" s="6">
        <v>66924.301964688566</v>
      </c>
      <c r="AB26" s="6">
        <v>68074.646641537009</v>
      </c>
      <c r="AC26" s="33">
        <v>70629.419892354184</v>
      </c>
      <c r="AD26" s="33">
        <v>73947.409714351394</v>
      </c>
      <c r="AE26" s="192">
        <v>76995.889688203373</v>
      </c>
      <c r="AF26" s="33">
        <v>79725.856199720321</v>
      </c>
      <c r="AG26" s="33">
        <v>80440.482495997261</v>
      </c>
      <c r="AH26" s="33">
        <v>80650.084406453097</v>
      </c>
      <c r="AI26" s="33">
        <v>80471.193759384754</v>
      </c>
      <c r="AJ26" s="33">
        <v>82808.327343906305</v>
      </c>
      <c r="AK26" s="33">
        <v>79874.97239367188</v>
      </c>
      <c r="AL26" s="33">
        <v>87040.636021785991</v>
      </c>
      <c r="AM26" s="33">
        <v>85776.755282560349</v>
      </c>
      <c r="AN26" s="33">
        <v>89321.66677768527</v>
      </c>
      <c r="AO26" s="34">
        <v>36944</v>
      </c>
      <c r="AP26" s="19">
        <v>56161</v>
      </c>
      <c r="AQ26" s="18">
        <v>60197</v>
      </c>
      <c r="AR26" s="18">
        <v>61516</v>
      </c>
      <c r="AS26" s="18">
        <v>61510</v>
      </c>
      <c r="AT26" s="18">
        <v>61726</v>
      </c>
      <c r="AU26" s="18">
        <v>63046</v>
      </c>
      <c r="AV26" s="18">
        <v>64944</v>
      </c>
      <c r="AW26" s="18">
        <v>67322</v>
      </c>
      <c r="AX26" s="18">
        <v>69071.785395797851</v>
      </c>
      <c r="AY26" s="18">
        <v>72135.780452229199</v>
      </c>
      <c r="AZ26" s="18">
        <v>76749.967868302338</v>
      </c>
      <c r="BA26" s="19">
        <v>80759.619931651891</v>
      </c>
      <c r="BB26" s="19">
        <v>88262.180670884845</v>
      </c>
      <c r="BC26" s="33">
        <v>89665.106894168028</v>
      </c>
      <c r="BD26" s="6">
        <v>89270.263574978264</v>
      </c>
      <c r="BE26" s="6">
        <v>91380.965123341404</v>
      </c>
      <c r="BF26" s="6">
        <v>95287.045430311991</v>
      </c>
      <c r="BG26" s="33">
        <v>100715.47411441975</v>
      </c>
      <c r="BH26" s="33">
        <v>105163.73259228739</v>
      </c>
      <c r="BI26" s="33">
        <v>110392.64207838463</v>
      </c>
      <c r="BJ26" s="33">
        <v>110612.3139954962</v>
      </c>
      <c r="BK26" s="33">
        <v>110961.64908872974</v>
      </c>
      <c r="BL26" s="33">
        <v>111377.68054619484</v>
      </c>
      <c r="BM26" s="33">
        <v>114769.43169085457</v>
      </c>
      <c r="BN26" s="33">
        <v>110325.36890769118</v>
      </c>
      <c r="BO26" s="33">
        <v>121631.93443595825</v>
      </c>
      <c r="BP26" s="33">
        <v>118962.77259223435</v>
      </c>
      <c r="BQ26" s="33">
        <v>122665.18121706787</v>
      </c>
      <c r="BR26" s="34">
        <v>27760</v>
      </c>
      <c r="BS26" s="18">
        <v>42077</v>
      </c>
      <c r="BT26" s="18">
        <v>45088</v>
      </c>
      <c r="BU26" s="18">
        <v>46067</v>
      </c>
      <c r="BV26" s="18">
        <v>45798</v>
      </c>
      <c r="BW26" s="18">
        <v>46262</v>
      </c>
      <c r="BX26" s="18">
        <v>46812</v>
      </c>
      <c r="BY26" s="18">
        <v>48091</v>
      </c>
      <c r="BZ26" s="18">
        <v>49660</v>
      </c>
      <c r="CA26" s="18">
        <v>50995.042056404098</v>
      </c>
      <c r="CB26" s="18">
        <v>53473.151871575697</v>
      </c>
      <c r="CC26" s="18">
        <v>56199.021488316561</v>
      </c>
      <c r="CD26" s="19">
        <v>59536.422065205355</v>
      </c>
      <c r="CE26" s="19">
        <v>63669.880042897646</v>
      </c>
      <c r="CF26" s="33">
        <v>64198.670355736816</v>
      </c>
      <c r="CG26" s="33">
        <v>64168.080539652859</v>
      </c>
      <c r="CH26" s="33">
        <v>65552.12183305189</v>
      </c>
      <c r="CI26" s="11">
        <v>67924.813625045819</v>
      </c>
      <c r="CJ26" s="33">
        <v>72184.042761549223</v>
      </c>
      <c r="CK26" s="33">
        <v>74901.206633202892</v>
      </c>
      <c r="CL26" s="33">
        <v>78367.909899259263</v>
      </c>
      <c r="CM26" s="33">
        <v>79313.48499424402</v>
      </c>
      <c r="CN26" s="33">
        <v>78087.085054355688</v>
      </c>
      <c r="CO26" s="33">
        <v>77705.375201826842</v>
      </c>
      <c r="CP26" s="33">
        <v>79337.969533511452</v>
      </c>
      <c r="CQ26" s="33">
        <v>75873.546454467025</v>
      </c>
      <c r="CR26" s="33">
        <v>83942.530025552493</v>
      </c>
      <c r="CS26" s="33">
        <v>83000.342518151243</v>
      </c>
      <c r="CT26" s="33">
        <v>86789.158045155753</v>
      </c>
      <c r="CU26" s="34">
        <v>23000</v>
      </c>
      <c r="CV26" s="18">
        <v>34668</v>
      </c>
      <c r="CW26" s="18">
        <v>37059</v>
      </c>
      <c r="CX26" s="18">
        <v>37503</v>
      </c>
      <c r="CY26" s="18">
        <v>37382</v>
      </c>
      <c r="CZ26" s="18">
        <v>37808</v>
      </c>
      <c r="DA26" s="18">
        <v>38507</v>
      </c>
      <c r="DB26" s="18">
        <v>39622</v>
      </c>
      <c r="DC26" s="18">
        <v>40744</v>
      </c>
      <c r="DD26" s="18">
        <v>41741.179294798763</v>
      </c>
      <c r="DE26" s="18">
        <v>43287.620084541697</v>
      </c>
      <c r="DF26" s="18">
        <v>45049.973501279339</v>
      </c>
      <c r="DG26" s="19">
        <v>47474.747704246256</v>
      </c>
      <c r="DH26" s="19">
        <v>50139.03502215819</v>
      </c>
      <c r="DI26" s="19">
        <v>50966.199884194801</v>
      </c>
      <c r="DJ26" s="19">
        <v>51419.845612890582</v>
      </c>
      <c r="DK26" s="19">
        <v>52604.198351173916</v>
      </c>
      <c r="DL26" s="11">
        <v>55102.844502028544</v>
      </c>
      <c r="DM26" s="33">
        <v>58055.184380946637</v>
      </c>
      <c r="DN26" s="33">
        <v>60654.900096278267</v>
      </c>
      <c r="DO26" s="33">
        <v>63059.242642429213</v>
      </c>
      <c r="DP26" s="33">
        <v>64419.107131604149</v>
      </c>
      <c r="DQ26" s="33">
        <v>64591.00046001649</v>
      </c>
      <c r="DR26" s="33">
        <v>64669.136509969787</v>
      </c>
      <c r="DS26" s="33">
        <v>66330.986903267418</v>
      </c>
      <c r="DT26" s="33">
        <v>65466.875723640151</v>
      </c>
      <c r="DU26" s="33">
        <v>70440.591580491222</v>
      </c>
      <c r="DV26" s="33">
        <v>70534.221853126117</v>
      </c>
      <c r="DW26" s="33">
        <v>73381.235527105426</v>
      </c>
      <c r="DX26" s="36">
        <v>18211</v>
      </c>
      <c r="DY26" s="18">
        <v>26137</v>
      </c>
      <c r="DZ26" s="18">
        <v>27807</v>
      </c>
      <c r="EA26" s="18">
        <v>28646</v>
      </c>
      <c r="EB26" s="18">
        <v>28439</v>
      </c>
      <c r="EC26" s="18">
        <v>29283</v>
      </c>
      <c r="ED26" s="18">
        <v>28765</v>
      </c>
      <c r="EE26" s="18">
        <v>29709</v>
      </c>
      <c r="EF26" s="18">
        <v>30445</v>
      </c>
      <c r="EG26" s="18">
        <v>31672.886312844035</v>
      </c>
      <c r="EH26" s="18">
        <v>32886.106293812998</v>
      </c>
      <c r="EI26" s="20">
        <v>34726.305704690261</v>
      </c>
      <c r="EJ26" s="20">
        <v>35923.326378701822</v>
      </c>
      <c r="EK26" s="20">
        <v>37830.433471476092</v>
      </c>
      <c r="EL26" s="33">
        <v>37980.955291038066</v>
      </c>
      <c r="EM26" s="33">
        <v>38180.628799375001</v>
      </c>
      <c r="EN26" s="33">
        <v>38376.020630713101</v>
      </c>
      <c r="EO26" s="11">
        <v>40314.769558726708</v>
      </c>
      <c r="EP26" s="33">
        <v>42433.981192492756</v>
      </c>
      <c r="EQ26" s="33">
        <v>44592.671626980613</v>
      </c>
      <c r="ER26" s="33">
        <v>47137.637357772626</v>
      </c>
      <c r="ES26" s="33">
        <v>48471.08699297424</v>
      </c>
      <c r="ET26" s="9">
        <v>48355.272898424242</v>
      </c>
      <c r="EU26" s="33">
        <v>48173.439396909496</v>
      </c>
      <c r="EV26" s="33">
        <v>49937.731073371426</v>
      </c>
      <c r="EW26" s="33">
        <v>48571.65882198383</v>
      </c>
      <c r="EX26" s="33">
        <v>50120.717918780741</v>
      </c>
      <c r="EY26" s="33">
        <v>49859.767079723657</v>
      </c>
      <c r="EZ26" s="33">
        <v>52355.71402755817</v>
      </c>
    </row>
    <row r="27" spans="1:156" s="52" customFormat="1">
      <c r="A27" s="49" t="s">
        <v>31</v>
      </c>
      <c r="B27" s="50">
        <v>16635</v>
      </c>
      <c r="C27" s="50">
        <v>18276</v>
      </c>
      <c r="D27" s="50">
        <v>19328</v>
      </c>
      <c r="E27" s="50">
        <v>21005</v>
      </c>
      <c r="F27" s="50">
        <v>23266</v>
      </c>
      <c r="G27" s="50">
        <v>23304</v>
      </c>
      <c r="H27" s="50">
        <v>23372</v>
      </c>
      <c r="I27" s="50">
        <v>26084</v>
      </c>
      <c r="J27" s="50">
        <v>28467</v>
      </c>
      <c r="K27" s="50">
        <v>29011</v>
      </c>
      <c r="L27" s="50">
        <v>30287</v>
      </c>
      <c r="M27" s="51">
        <v>31119</v>
      </c>
      <c r="N27" s="51">
        <v>32389</v>
      </c>
      <c r="O27" s="51">
        <v>35999</v>
      </c>
      <c r="P27" s="51">
        <v>36285</v>
      </c>
      <c r="Q27" s="51">
        <v>36484.689168638099</v>
      </c>
      <c r="R27" s="51">
        <v>38849.402720608399</v>
      </c>
      <c r="S27" s="51">
        <v>40035</v>
      </c>
      <c r="T27" s="51">
        <v>42496</v>
      </c>
      <c r="U27" s="51">
        <v>43827</v>
      </c>
      <c r="V27" s="51">
        <v>44943.047834502497</v>
      </c>
      <c r="W27" s="51">
        <v>46866.800496213073</v>
      </c>
      <c r="X27" s="51">
        <v>48514.189339556346</v>
      </c>
      <c r="Y27" s="51">
        <v>51181.934074728539</v>
      </c>
      <c r="Z27" s="52">
        <v>52472.059985036431</v>
      </c>
      <c r="AA27" s="2">
        <v>53207.508406483073</v>
      </c>
      <c r="AB27" s="2">
        <v>53780.533653992352</v>
      </c>
      <c r="AC27" s="52">
        <v>54702.425122139713</v>
      </c>
      <c r="AD27" s="52">
        <v>56070.68866088504</v>
      </c>
      <c r="AE27" s="195">
        <v>58850.327402446106</v>
      </c>
      <c r="AF27" s="52">
        <v>62001.770349976403</v>
      </c>
      <c r="AG27" s="52">
        <v>64961.76252350524</v>
      </c>
      <c r="AH27" s="52">
        <v>64924.3900046532</v>
      </c>
      <c r="AI27" s="52">
        <v>65285.464099351499</v>
      </c>
      <c r="AJ27" s="52">
        <v>67726.610859824039</v>
      </c>
      <c r="AK27" s="52">
        <v>68035.328719392855</v>
      </c>
      <c r="AL27" s="52">
        <v>68673.164703980685</v>
      </c>
      <c r="AM27" s="52">
        <v>71383.975755315187</v>
      </c>
      <c r="AN27" s="52">
        <v>70876.685780385029</v>
      </c>
      <c r="AO27" s="53">
        <v>29773</v>
      </c>
      <c r="AP27" s="51">
        <v>39101</v>
      </c>
      <c r="AQ27" s="51">
        <v>40412</v>
      </c>
      <c r="AR27" s="51">
        <v>45051</v>
      </c>
      <c r="AS27" s="51">
        <v>45701</v>
      </c>
      <c r="AT27" s="51">
        <v>45738</v>
      </c>
      <c r="AU27" s="51">
        <v>48230</v>
      </c>
      <c r="AV27" s="51">
        <v>49380</v>
      </c>
      <c r="AW27" s="51">
        <v>51888</v>
      </c>
      <c r="AX27" s="51">
        <v>53403.730408179552</v>
      </c>
      <c r="AY27" s="51">
        <v>55037.696450051</v>
      </c>
      <c r="AZ27" s="51">
        <v>57489.272705657073</v>
      </c>
      <c r="BA27" s="51">
        <v>60082.159176143039</v>
      </c>
      <c r="BB27" s="51">
        <v>63412.356770697676</v>
      </c>
      <c r="BC27" s="52">
        <v>65253.826635927369</v>
      </c>
      <c r="BD27" s="12">
        <v>66772.84190810952</v>
      </c>
      <c r="BE27" s="2">
        <v>66985.45084040596</v>
      </c>
      <c r="BF27" s="2">
        <v>68075.287372837076</v>
      </c>
      <c r="BG27" s="52">
        <v>69345.496774694446</v>
      </c>
      <c r="BH27" s="52">
        <v>73986.007809202798</v>
      </c>
      <c r="BI27" s="52">
        <v>78438.381709677429</v>
      </c>
      <c r="BJ27" s="52">
        <v>84104.160528818451</v>
      </c>
      <c r="BK27" s="52">
        <v>84810.070395942035</v>
      </c>
      <c r="BL27" s="52">
        <v>85025.979041260754</v>
      </c>
      <c r="BM27" s="52">
        <v>87397.556397198874</v>
      </c>
      <c r="BN27" s="52">
        <v>86946.163332465483</v>
      </c>
      <c r="BO27" s="52">
        <v>87615.160730732488</v>
      </c>
      <c r="BP27" s="52">
        <v>93156.736472945893</v>
      </c>
      <c r="BQ27" s="52">
        <v>92968.640625</v>
      </c>
      <c r="BR27" s="53">
        <v>23728</v>
      </c>
      <c r="BS27" s="51">
        <v>31368</v>
      </c>
      <c r="BT27" s="51">
        <v>32751</v>
      </c>
      <c r="BU27" s="51">
        <v>36536</v>
      </c>
      <c r="BV27" s="51">
        <v>36578</v>
      </c>
      <c r="BW27" s="51">
        <v>36581</v>
      </c>
      <c r="BX27" s="51">
        <v>38395</v>
      </c>
      <c r="BY27" s="51">
        <v>39475</v>
      </c>
      <c r="BZ27" s="51">
        <v>41477</v>
      </c>
      <c r="CA27" s="51">
        <v>42491.294320556372</v>
      </c>
      <c r="CB27" s="51">
        <v>43931.162324581499</v>
      </c>
      <c r="CC27" s="51">
        <v>45896.194414141421</v>
      </c>
      <c r="CD27" s="51">
        <v>48110.319049835576</v>
      </c>
      <c r="CE27" s="51">
        <v>50608.774370647247</v>
      </c>
      <c r="CF27" s="52">
        <v>51609.797271541989</v>
      </c>
      <c r="CG27" s="52">
        <v>52659.159785215998</v>
      </c>
      <c r="CH27" s="52">
        <v>53407.195601421321</v>
      </c>
      <c r="CI27" s="14">
        <v>54440.522413854545</v>
      </c>
      <c r="CJ27" s="52">
        <v>55821.361170182478</v>
      </c>
      <c r="CK27" s="52">
        <v>58242.696357142857</v>
      </c>
      <c r="CL27" s="52">
        <v>60599.032145062833</v>
      </c>
      <c r="CM27" s="52">
        <v>64624.196610638304</v>
      </c>
      <c r="CN27" s="52">
        <v>65054.922291062394</v>
      </c>
      <c r="CO27" s="52">
        <v>65758.364294897954</v>
      </c>
      <c r="CP27" s="52">
        <v>68879.565849504943</v>
      </c>
      <c r="CQ27" s="52">
        <v>70216.872792621347</v>
      </c>
      <c r="CR27" s="52">
        <v>71142.951708345237</v>
      </c>
      <c r="CS27" s="52">
        <v>71827.166127609526</v>
      </c>
      <c r="CT27" s="52">
        <v>70753.876599499927</v>
      </c>
      <c r="CU27" s="53">
        <v>19859</v>
      </c>
      <c r="CV27" s="51">
        <v>25281</v>
      </c>
      <c r="CW27" s="51">
        <v>26653</v>
      </c>
      <c r="CX27" s="51">
        <v>29445</v>
      </c>
      <c r="CY27" s="51">
        <v>30140</v>
      </c>
      <c r="CZ27" s="51">
        <v>30280</v>
      </c>
      <c r="DA27" s="51">
        <v>32393</v>
      </c>
      <c r="DB27" s="51">
        <v>33445</v>
      </c>
      <c r="DC27" s="51">
        <v>35012</v>
      </c>
      <c r="DD27" s="51">
        <v>36208.80840916399</v>
      </c>
      <c r="DE27" s="51">
        <v>36599.243211271503</v>
      </c>
      <c r="DF27" s="51">
        <v>38098.083609810674</v>
      </c>
      <c r="DG27" s="51">
        <v>39118.670101430791</v>
      </c>
      <c r="DH27" s="51">
        <v>40954.243097487437</v>
      </c>
      <c r="DI27" s="54">
        <v>42113.607928723053</v>
      </c>
      <c r="DJ27" s="51">
        <v>43004.965205838511</v>
      </c>
      <c r="DK27" s="51">
        <v>43599.022040640804</v>
      </c>
      <c r="DL27" s="14">
        <v>45072.822681987178</v>
      </c>
      <c r="DM27" s="52">
        <v>46797.967687741933</v>
      </c>
      <c r="DN27" s="52">
        <v>48948.904004827593</v>
      </c>
      <c r="DO27" s="52">
        <v>51636.288860561304</v>
      </c>
      <c r="DP27" s="52">
        <v>53953.866825484758</v>
      </c>
      <c r="DQ27" s="52">
        <v>53926.174088144326</v>
      </c>
      <c r="DR27" s="52">
        <v>54871.529626429481</v>
      </c>
      <c r="DS27" s="52">
        <v>57462.798280600749</v>
      </c>
      <c r="DT27" s="52">
        <v>58398.702772376404</v>
      </c>
      <c r="DU27" s="52">
        <v>59152.235239145397</v>
      </c>
      <c r="DV27" s="52">
        <v>60865.207907998447</v>
      </c>
      <c r="DW27" s="52">
        <v>60563.416549069916</v>
      </c>
      <c r="DX27" s="53">
        <v>16144</v>
      </c>
      <c r="DY27" s="51">
        <v>19451</v>
      </c>
      <c r="DZ27" s="51">
        <v>20383</v>
      </c>
      <c r="EA27" s="51">
        <v>22564</v>
      </c>
      <c r="EB27" s="51">
        <v>23144</v>
      </c>
      <c r="EC27" s="51">
        <v>23466</v>
      </c>
      <c r="ED27" s="51">
        <v>26185</v>
      </c>
      <c r="EE27" s="51">
        <v>26653</v>
      </c>
      <c r="EF27" s="51">
        <v>28883</v>
      </c>
      <c r="EG27" s="51">
        <v>29600.068280555555</v>
      </c>
      <c r="EH27" s="51">
        <v>29359.648590468802</v>
      </c>
      <c r="EI27" s="52">
        <v>30014.494092888894</v>
      </c>
      <c r="EJ27" s="52">
        <v>31304.650729275363</v>
      </c>
      <c r="EK27" s="52">
        <v>33518.586671470592</v>
      </c>
      <c r="EL27" s="52">
        <v>34219.985733557049</v>
      </c>
      <c r="EM27" s="52">
        <v>33699.009672533335</v>
      </c>
      <c r="EN27" s="52">
        <v>33242.368649064752</v>
      </c>
      <c r="EO27" s="14">
        <v>33237.651086615384</v>
      </c>
      <c r="EP27" s="52">
        <v>34386.580635572522</v>
      </c>
      <c r="EQ27" s="52">
        <v>34942.191072268906</v>
      </c>
      <c r="ER27" s="52">
        <v>37014.46654358974</v>
      </c>
      <c r="ES27" s="52">
        <v>39016.382172151898</v>
      </c>
      <c r="ET27" s="73">
        <v>39571.521993063587</v>
      </c>
      <c r="EU27" s="52">
        <v>39138.409138947369</v>
      </c>
      <c r="EV27" s="52">
        <v>41243.839300483087</v>
      </c>
      <c r="EW27" s="52">
        <v>39874.661284841095</v>
      </c>
      <c r="EX27" s="52">
        <v>39786.148508097824</v>
      </c>
      <c r="EY27" s="52">
        <v>40062.828557312256</v>
      </c>
      <c r="EZ27" s="52">
        <v>39038.863305865241</v>
      </c>
    </row>
    <row r="28" spans="1:156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7"/>
      <c r="AD28" s="56"/>
      <c r="AE28" s="191"/>
      <c r="AF28" s="56"/>
      <c r="AG28" s="56"/>
      <c r="AH28" s="56"/>
      <c r="AI28" s="56"/>
      <c r="AJ28" s="56"/>
      <c r="AK28" s="56"/>
      <c r="AL28" s="56"/>
      <c r="AM28" s="56"/>
      <c r="AN28" s="56"/>
      <c r="AO28" s="65"/>
      <c r="AP28" s="57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5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65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65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</row>
    <row r="29" spans="1:156">
      <c r="A29" s="59" t="s">
        <v>79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74">
        <v>58163.521934758159</v>
      </c>
      <c r="AD29" s="59"/>
      <c r="AE29" s="199">
        <v>62688</v>
      </c>
      <c r="AF29" s="61">
        <v>63904.053999999996</v>
      </c>
      <c r="AG29" s="56">
        <v>68867.064351378955</v>
      </c>
      <c r="AH29" s="61">
        <v>71557.187071498527</v>
      </c>
      <c r="AI29" s="61">
        <v>73331.529636711275</v>
      </c>
      <c r="AJ29" s="61">
        <v>74921</v>
      </c>
      <c r="AK29" s="61">
        <v>77468.146610444383</v>
      </c>
      <c r="AL29" s="61">
        <v>77178.297666596598</v>
      </c>
      <c r="AM29" s="61">
        <v>79004.871465022326</v>
      </c>
      <c r="AN29" s="61">
        <v>80248.628289473694</v>
      </c>
      <c r="AO29" s="66"/>
      <c r="AP29" s="6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61">
        <v>76302.903553299489</v>
      </c>
      <c r="BG29" s="59"/>
      <c r="BH29" s="61">
        <v>81971</v>
      </c>
      <c r="BI29" s="61">
        <v>84733.902912621357</v>
      </c>
      <c r="BJ29" s="59">
        <v>92454.078817733985</v>
      </c>
      <c r="BK29" s="61">
        <v>96994.676767676763</v>
      </c>
      <c r="BL29" s="61">
        <v>98092.526829268289</v>
      </c>
      <c r="BM29" s="61">
        <v>100751</v>
      </c>
      <c r="BN29" s="61">
        <v>107165.23251942286</v>
      </c>
      <c r="BO29" s="61">
        <v>106089.37725533079</v>
      </c>
      <c r="BP29" s="61">
        <v>105769.57580398161</v>
      </c>
      <c r="BQ29" s="61">
        <v>106127.30593607305</v>
      </c>
      <c r="BR29" s="66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61">
        <v>59217.244343891405</v>
      </c>
      <c r="CJ29" s="59"/>
      <c r="CK29" s="61">
        <v>66092</v>
      </c>
      <c r="CL29" s="61">
        <v>67811.571969696975</v>
      </c>
      <c r="CM29" s="59">
        <v>71939.724528301886</v>
      </c>
      <c r="CN29" s="61">
        <v>74364.204861111109</v>
      </c>
      <c r="CO29" s="61">
        <v>75972.300341296926</v>
      </c>
      <c r="CP29" s="61">
        <v>78048</v>
      </c>
      <c r="CQ29" s="61">
        <v>80075.845588235286</v>
      </c>
      <c r="CR29" s="61">
        <v>80277.397505845671</v>
      </c>
      <c r="CS29" s="61">
        <v>82951.755681818177</v>
      </c>
      <c r="CT29" s="61">
        <v>83679.65923933922</v>
      </c>
      <c r="CU29" s="66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61">
        <v>51433.032828282827</v>
      </c>
      <c r="DM29" s="59"/>
      <c r="DN29" s="61">
        <v>54521</v>
      </c>
      <c r="DO29" s="61">
        <v>55867.192825112106</v>
      </c>
      <c r="DP29" s="59">
        <v>59556.71328671329</v>
      </c>
      <c r="DQ29" s="61">
        <v>62459.37777777778</v>
      </c>
      <c r="DR29" s="61">
        <v>64424.296460176993</v>
      </c>
      <c r="DS29" s="61">
        <v>66094</v>
      </c>
      <c r="DT29" s="61">
        <v>67108.401211203629</v>
      </c>
      <c r="DU29" s="61">
        <v>67457.20840336135</v>
      </c>
      <c r="DV29" s="61">
        <v>68007.292015209125</v>
      </c>
      <c r="DW29" s="61">
        <v>69210.39773645917</v>
      </c>
      <c r="DX29" s="66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61">
        <v>43157.76470588235</v>
      </c>
      <c r="EP29" s="59"/>
      <c r="EQ29" s="61">
        <v>46297</v>
      </c>
      <c r="ER29" s="61">
        <v>45108.742424242424</v>
      </c>
      <c r="ES29" s="59">
        <v>49765.213333333333</v>
      </c>
      <c r="ET29" s="56">
        <v>51991.792207792205</v>
      </c>
      <c r="EU29" s="61">
        <v>53543.285714285717</v>
      </c>
      <c r="EV29" s="61">
        <v>56958</v>
      </c>
      <c r="EW29" s="61">
        <v>56327.272727272728</v>
      </c>
      <c r="EX29" s="61">
        <v>55542.45608108108</v>
      </c>
      <c r="EY29" s="61">
        <v>56183.845252051586</v>
      </c>
      <c r="EZ29" s="61">
        <v>57396.679314565481</v>
      </c>
    </row>
    <row r="30" spans="1:156">
      <c r="A30" s="56" t="s">
        <v>80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74">
        <v>73015.370783730163</v>
      </c>
      <c r="AD30" s="56"/>
      <c r="AE30" s="191">
        <v>78137</v>
      </c>
      <c r="AF30" s="56">
        <v>81761.959337349399</v>
      </c>
      <c r="AG30" s="56">
        <v>81570.180697723001</v>
      </c>
      <c r="AH30" s="61">
        <v>82929.051683965256</v>
      </c>
      <c r="AI30" s="61">
        <v>83614.186661073822</v>
      </c>
      <c r="AJ30" s="61">
        <v>84405</v>
      </c>
      <c r="AK30" s="61">
        <v>84857.798596790104</v>
      </c>
      <c r="AL30" s="61">
        <v>85569.770404491137</v>
      </c>
      <c r="AM30" s="61">
        <v>86327.720876138788</v>
      </c>
      <c r="AN30" s="61">
        <v>87222.865153464445</v>
      </c>
      <c r="AO30" s="65"/>
      <c r="AP30" s="57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61">
        <v>95300.367256637168</v>
      </c>
      <c r="BG30" s="56"/>
      <c r="BH30" s="56">
        <v>105309</v>
      </c>
      <c r="BI30" s="56">
        <v>111023.51300665457</v>
      </c>
      <c r="BJ30" s="56">
        <v>112079.3045045045</v>
      </c>
      <c r="BK30" s="61">
        <v>113487.25733093955</v>
      </c>
      <c r="BL30" s="61">
        <v>115104.7838494232</v>
      </c>
      <c r="BM30" s="61">
        <v>117993</v>
      </c>
      <c r="BN30" s="61">
        <v>117564.27496991577</v>
      </c>
      <c r="BO30" s="61">
        <v>121779.95621340274</v>
      </c>
      <c r="BP30" s="61">
        <v>125387.67795083023</v>
      </c>
      <c r="BQ30" s="61">
        <v>126456.80454211557</v>
      </c>
      <c r="BR30" s="65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61">
        <v>66059.351131221716</v>
      </c>
      <c r="CJ30" s="56"/>
      <c r="CK30" s="56">
        <v>72528</v>
      </c>
      <c r="CL30" s="56">
        <v>76841.274914089343</v>
      </c>
      <c r="CM30" s="56">
        <v>77416.555649957518</v>
      </c>
      <c r="CN30" s="56">
        <v>78422.224166666667</v>
      </c>
      <c r="CO30" s="61">
        <v>80602.83043837882</v>
      </c>
      <c r="CP30" s="61">
        <v>81117</v>
      </c>
      <c r="CQ30" s="61">
        <v>81469.003500384191</v>
      </c>
      <c r="CR30" s="61">
        <v>84474.035725858717</v>
      </c>
      <c r="CS30" s="61">
        <v>85989.385807251325</v>
      </c>
      <c r="CT30" s="61">
        <v>87645.226822473298</v>
      </c>
      <c r="CU30" s="65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61">
        <v>57631.226618705034</v>
      </c>
      <c r="DM30" s="56"/>
      <c r="DN30" s="61">
        <v>63628</v>
      </c>
      <c r="DO30" s="56">
        <v>66275.873933649287</v>
      </c>
      <c r="DP30" s="56">
        <v>66115.043399638336</v>
      </c>
      <c r="DQ30" s="61">
        <v>67185.900386847192</v>
      </c>
      <c r="DR30" s="61">
        <v>68393.025150905436</v>
      </c>
      <c r="DS30" s="61">
        <v>69977</v>
      </c>
      <c r="DT30" s="61">
        <v>71702.125056586694</v>
      </c>
      <c r="DU30" s="61">
        <v>72825.792781179509</v>
      </c>
      <c r="DV30" s="61">
        <v>74908.124776297482</v>
      </c>
      <c r="DW30" s="61">
        <v>75457.516409612639</v>
      </c>
      <c r="DX30" s="65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61">
        <v>36381.1231884058</v>
      </c>
      <c r="EP30" s="56"/>
      <c r="EQ30" s="61">
        <v>37335</v>
      </c>
      <c r="ER30" s="56">
        <v>37591.293478260872</v>
      </c>
      <c r="ES30" s="56">
        <v>37088.901869158879</v>
      </c>
      <c r="ET30" s="56">
        <v>35370.235023041474</v>
      </c>
      <c r="EU30" s="61">
        <v>37344.649305555555</v>
      </c>
      <c r="EV30" s="61">
        <v>37522</v>
      </c>
      <c r="EW30" s="61">
        <v>38786.461883408076</v>
      </c>
      <c r="EX30" s="61">
        <v>39533.369483919218</v>
      </c>
      <c r="EY30" s="61">
        <v>38230.890410958906</v>
      </c>
      <c r="EZ30" s="61">
        <v>40001.320470769824</v>
      </c>
    </row>
    <row r="31" spans="1:156">
      <c r="A31" s="56" t="s">
        <v>81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74">
        <v>78761.043733846862</v>
      </c>
      <c r="AD31" s="56"/>
      <c r="AE31" s="191">
        <v>81839</v>
      </c>
      <c r="AF31" s="56">
        <v>87473.773330208584</v>
      </c>
      <c r="AG31" s="56">
        <v>89929.943882287407</v>
      </c>
      <c r="AH31" s="61">
        <v>92721.270168855539</v>
      </c>
      <c r="AI31" s="61">
        <v>92820.535229569738</v>
      </c>
      <c r="AJ31" s="61">
        <v>94291</v>
      </c>
      <c r="AK31" s="61">
        <v>95090.523488058097</v>
      </c>
      <c r="AL31" s="61">
        <v>96373.652992633506</v>
      </c>
      <c r="AM31" s="61">
        <v>98502.104994400885</v>
      </c>
      <c r="AN31" s="61">
        <v>101774.0248960859</v>
      </c>
      <c r="AO31" s="65"/>
      <c r="AP31" s="57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61">
        <v>97592.078919714171</v>
      </c>
      <c r="BG31" s="56"/>
      <c r="BH31" s="56">
        <v>103516</v>
      </c>
      <c r="BI31" s="56">
        <v>110872.01470588235</v>
      </c>
      <c r="BJ31" s="56">
        <v>113770.28832037997</v>
      </c>
      <c r="BK31" s="61">
        <v>116481.60302585525</v>
      </c>
      <c r="BL31" s="61">
        <v>116141.84052770448</v>
      </c>
      <c r="BM31" s="61">
        <v>118011</v>
      </c>
      <c r="BN31" s="61">
        <v>118677.18728335149</v>
      </c>
      <c r="BO31" s="61">
        <v>121002.90394607036</v>
      </c>
      <c r="BP31" s="61">
        <v>124669.47332112731</v>
      </c>
      <c r="BQ31" s="61">
        <v>130237.10109654118</v>
      </c>
      <c r="BR31" s="65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61">
        <v>69302.08780903666</v>
      </c>
      <c r="CJ31" s="56"/>
      <c r="CK31" s="56">
        <v>72018</v>
      </c>
      <c r="CL31" s="56">
        <v>78367.348174322731</v>
      </c>
      <c r="CM31" s="56">
        <v>80393.819553953595</v>
      </c>
      <c r="CN31" s="56">
        <v>80664.896867469884</v>
      </c>
      <c r="CO31" s="61">
        <v>80915.251848532382</v>
      </c>
      <c r="CP31" s="61">
        <v>82694</v>
      </c>
      <c r="CQ31" s="61">
        <v>82998.449634093835</v>
      </c>
      <c r="CR31" s="61">
        <v>84144.314025037136</v>
      </c>
      <c r="CS31" s="61">
        <v>86661.252061415973</v>
      </c>
      <c r="CT31" s="61">
        <v>91153.826819261492</v>
      </c>
      <c r="CU31" s="65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61">
        <v>58828.653000458085</v>
      </c>
      <c r="DM31" s="56"/>
      <c r="DN31" s="61">
        <v>62947</v>
      </c>
      <c r="DO31" s="56">
        <v>68350.493316624896</v>
      </c>
      <c r="DP31" s="56">
        <v>70788.149120992763</v>
      </c>
      <c r="DQ31" s="61">
        <v>71626.117855455828</v>
      </c>
      <c r="DR31" s="61">
        <v>71826.56236052567</v>
      </c>
      <c r="DS31" s="61">
        <v>73257</v>
      </c>
      <c r="DT31" s="61">
        <v>74321.872197935081</v>
      </c>
      <c r="DU31" s="61">
        <v>76335.584288052371</v>
      </c>
      <c r="DV31" s="61">
        <v>78703.232776523699</v>
      </c>
      <c r="DW31" s="61">
        <v>80912.500473036896</v>
      </c>
      <c r="DX31" s="65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61">
        <v>40524</v>
      </c>
      <c r="EP31" s="56"/>
      <c r="EQ31" s="61">
        <v>50306</v>
      </c>
      <c r="ER31" s="56">
        <v>53168.666666666664</v>
      </c>
      <c r="ES31" s="56">
        <v>57601.583333333336</v>
      </c>
      <c r="ET31" s="56">
        <v>45618</v>
      </c>
      <c r="EU31" s="61">
        <v>55621.714285714283</v>
      </c>
      <c r="EV31" s="61">
        <v>56706</v>
      </c>
      <c r="EW31" s="61">
        <v>48931.8</v>
      </c>
      <c r="EX31" s="61">
        <v>51588.346153846156</v>
      </c>
      <c r="EY31" s="61">
        <v>54746.013157894733</v>
      </c>
      <c r="EZ31" s="61">
        <v>52303.647887323939</v>
      </c>
    </row>
    <row r="32" spans="1:156">
      <c r="A32" s="56" t="s">
        <v>82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74">
        <v>63227.979664804472</v>
      </c>
      <c r="AD32" s="56"/>
      <c r="AE32" s="191">
        <v>67253</v>
      </c>
      <c r="AF32" s="56">
        <v>70859.061322568246</v>
      </c>
      <c r="AG32" s="56">
        <v>72994.542233357191</v>
      </c>
      <c r="AH32" s="61">
        <v>73013.877936857563</v>
      </c>
      <c r="AI32" s="61">
        <v>73149.588449626521</v>
      </c>
      <c r="AJ32" s="61">
        <v>75236</v>
      </c>
      <c r="AK32" s="61">
        <v>75125.41282274948</v>
      </c>
      <c r="AL32" s="61">
        <v>76501.707161319748</v>
      </c>
      <c r="AM32" s="61">
        <v>79364.376883996607</v>
      </c>
      <c r="AN32" s="61">
        <v>80179.740438311695</v>
      </c>
      <c r="AO32" s="65"/>
      <c r="AP32" s="57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61">
        <v>83717.298402555913</v>
      </c>
      <c r="BG32" s="56"/>
      <c r="BH32" s="56">
        <v>90922</v>
      </c>
      <c r="BI32" s="56">
        <v>96183.027932960889</v>
      </c>
      <c r="BJ32" s="56">
        <v>101261.58132343847</v>
      </c>
      <c r="BK32" s="61">
        <v>99524.629606099115</v>
      </c>
      <c r="BL32" s="61">
        <v>99247.720606826799</v>
      </c>
      <c r="BM32" s="61">
        <v>102884</v>
      </c>
      <c r="BN32" s="61">
        <v>104283.40549201961</v>
      </c>
      <c r="BO32" s="61">
        <v>105874.56217372161</v>
      </c>
      <c r="BP32" s="61">
        <v>110202.16884989032</v>
      </c>
      <c r="BQ32" s="61">
        <v>111408.1925608357</v>
      </c>
      <c r="BR32" s="65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61">
        <v>61909.057534246575</v>
      </c>
      <c r="CJ32" s="56"/>
      <c r="CK32" s="56">
        <v>68552</v>
      </c>
      <c r="CL32" s="56">
        <v>73792.545679012343</v>
      </c>
      <c r="CM32" s="56">
        <v>77683.525396825396</v>
      </c>
      <c r="CN32" s="56">
        <v>77812.227858293074</v>
      </c>
      <c r="CO32" s="61">
        <v>77369.3714063714</v>
      </c>
      <c r="CP32" s="61">
        <v>78316</v>
      </c>
      <c r="CQ32" s="61">
        <v>78735.155613919895</v>
      </c>
      <c r="CR32" s="61">
        <v>80069.362941541011</v>
      </c>
      <c r="CS32" s="61">
        <v>82957.501241893187</v>
      </c>
      <c r="CT32" s="61">
        <v>82716.796304819523</v>
      </c>
      <c r="CU32" s="65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61">
        <v>53155.789523809523</v>
      </c>
      <c r="DM32" s="56"/>
      <c r="DN32" s="61">
        <v>57316</v>
      </c>
      <c r="DO32" s="56">
        <v>59289.791044776117</v>
      </c>
      <c r="DP32" s="56">
        <v>61889.621086261977</v>
      </c>
      <c r="DQ32" s="61">
        <v>62172.674822923371</v>
      </c>
      <c r="DR32" s="61">
        <v>62478.94261766602</v>
      </c>
      <c r="DS32" s="61">
        <v>64778</v>
      </c>
      <c r="DT32" s="61">
        <v>64243.777054002945</v>
      </c>
      <c r="DU32" s="61">
        <v>67085.037707922194</v>
      </c>
      <c r="DV32" s="61">
        <v>71400.266526600142</v>
      </c>
      <c r="DW32" s="61">
        <v>71586.599204595666</v>
      </c>
      <c r="DX32" s="65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61">
        <v>38389.495446265937</v>
      </c>
      <c r="EP32" s="56"/>
      <c r="EQ32" s="61">
        <v>42761</v>
      </c>
      <c r="ER32" s="56">
        <v>43197.047156726767</v>
      </c>
      <c r="ES32" s="56">
        <v>45197.69033760186</v>
      </c>
      <c r="ET32" s="56">
        <v>45610.40111111111</v>
      </c>
      <c r="EU32" s="61">
        <v>46291.673728813563</v>
      </c>
      <c r="EV32" s="61">
        <v>47914</v>
      </c>
      <c r="EW32" s="61">
        <v>49724.888238916254</v>
      </c>
      <c r="EX32" s="61">
        <v>51424.258205476792</v>
      </c>
      <c r="EY32" s="61">
        <v>52921.23765135499</v>
      </c>
      <c r="EZ32" s="61">
        <v>56063.852020385872</v>
      </c>
    </row>
    <row r="33" spans="1:156">
      <c r="A33" s="56" t="s">
        <v>83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74">
        <v>69456.671104150359</v>
      </c>
      <c r="AD33" s="56"/>
      <c r="AE33" s="191">
        <v>73687</v>
      </c>
      <c r="AF33" s="56">
        <v>80880.615774240228</v>
      </c>
      <c r="AG33" s="56">
        <v>87875.244254760342</v>
      </c>
      <c r="AH33" s="61">
        <v>89325.231263383292</v>
      </c>
      <c r="AI33" s="61">
        <v>83192.468588322241</v>
      </c>
      <c r="AJ33" s="61">
        <v>87812</v>
      </c>
      <c r="AK33" s="61">
        <v>87765.321841687459</v>
      </c>
      <c r="AL33" s="61">
        <v>90329.115696887675</v>
      </c>
      <c r="AM33" s="61">
        <v>93177.019897842489</v>
      </c>
      <c r="AN33" s="61">
        <v>96789.962125984253</v>
      </c>
      <c r="AO33" s="65"/>
      <c r="AP33" s="57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61">
        <v>86635.905325443789</v>
      </c>
      <c r="BG33" s="56"/>
      <c r="BH33" s="56">
        <v>92309</v>
      </c>
      <c r="BI33" s="56">
        <v>100479.3126142596</v>
      </c>
      <c r="BJ33" s="56">
        <v>110660.256227758</v>
      </c>
      <c r="BK33" s="61">
        <v>111025.45255474452</v>
      </c>
      <c r="BL33" s="61">
        <v>103951.42300194931</v>
      </c>
      <c r="BM33" s="61">
        <v>110189</v>
      </c>
      <c r="BN33" s="61">
        <v>110272.43590280687</v>
      </c>
      <c r="BO33" s="61">
        <v>113368.12903225806</v>
      </c>
      <c r="BP33" s="61">
        <v>118377.413592233</v>
      </c>
      <c r="BQ33" s="61">
        <v>121753.56179295624</v>
      </c>
      <c r="BR33" s="65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61">
        <v>65906.537091988124</v>
      </c>
      <c r="CJ33" s="56"/>
      <c r="CK33" s="56">
        <v>70063</v>
      </c>
      <c r="CL33" s="56">
        <v>76943.291066282414</v>
      </c>
      <c r="CM33" s="56">
        <v>85335.592896174858</v>
      </c>
      <c r="CN33" s="56">
        <v>85101.7485380117</v>
      </c>
      <c r="CO33" s="61">
        <v>79413.056022408957</v>
      </c>
      <c r="CP33" s="61">
        <v>84626</v>
      </c>
      <c r="CQ33" s="61">
        <v>83885.103874227963</v>
      </c>
      <c r="CR33" s="61">
        <v>85768.658240907927</v>
      </c>
      <c r="CS33" s="61">
        <v>88194.794117647063</v>
      </c>
      <c r="CT33" s="61">
        <v>91316.309505106037</v>
      </c>
      <c r="CU33" s="65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61">
        <v>56432.724832214764</v>
      </c>
      <c r="DM33" s="56"/>
      <c r="DN33" s="61">
        <v>60531</v>
      </c>
      <c r="DO33" s="56">
        <v>65702.664772727279</v>
      </c>
      <c r="DP33" s="56">
        <v>72560.059808612437</v>
      </c>
      <c r="DQ33" s="61">
        <v>72744.021052631579</v>
      </c>
      <c r="DR33" s="61">
        <v>67741.838616714696</v>
      </c>
      <c r="DS33" s="61">
        <v>71914</v>
      </c>
      <c r="DT33" s="61">
        <v>72740.801535735372</v>
      </c>
      <c r="DU33" s="61">
        <v>75785.151524879606</v>
      </c>
      <c r="DV33" s="61">
        <v>76856.970598175059</v>
      </c>
      <c r="DW33" s="61">
        <v>79683.098068350679</v>
      </c>
      <c r="DX33" s="65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61">
        <v>42550.444444444445</v>
      </c>
      <c r="EP33" s="56"/>
      <c r="EQ33" s="61">
        <v>45726</v>
      </c>
      <c r="ER33" s="56">
        <v>51383.580882352944</v>
      </c>
      <c r="ES33" s="56">
        <v>56949.158192090399</v>
      </c>
      <c r="ET33" s="56">
        <v>57673.091603053435</v>
      </c>
      <c r="EU33" s="61">
        <v>54231.257352941175</v>
      </c>
      <c r="EV33" s="61">
        <v>59017</v>
      </c>
      <c r="EW33" s="61">
        <v>59356.949501661133</v>
      </c>
      <c r="EX33" s="61">
        <v>60789.423101467772</v>
      </c>
      <c r="EY33" s="61">
        <v>61660.188349514559</v>
      </c>
      <c r="EZ33" s="61">
        <v>63546.007978723406</v>
      </c>
    </row>
    <row r="34" spans="1:156">
      <c r="A34" s="56" t="s">
        <v>84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74">
        <v>52105.269972451788</v>
      </c>
      <c r="AD34" s="56"/>
      <c r="AE34" s="191">
        <v>56018</v>
      </c>
      <c r="AF34" s="56">
        <v>58668.969366562822</v>
      </c>
      <c r="AG34" s="56">
        <v>60496.440669371194</v>
      </c>
      <c r="AH34" s="61">
        <v>61597.21983914209</v>
      </c>
      <c r="AI34" s="61">
        <v>61481.463572584995</v>
      </c>
      <c r="AJ34" s="61">
        <v>61866</v>
      </c>
      <c r="AK34" s="61">
        <v>63821.1137927081</v>
      </c>
      <c r="AL34" s="61">
        <v>62705.143409116361</v>
      </c>
      <c r="AM34" s="61">
        <v>63855.342679467598</v>
      </c>
      <c r="AN34" s="61">
        <v>65593.340975583807</v>
      </c>
      <c r="AO34" s="65"/>
      <c r="AP34" s="57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61">
        <v>66532.924354243543</v>
      </c>
      <c r="BG34" s="56"/>
      <c r="BH34" s="56">
        <v>73616</v>
      </c>
      <c r="BI34" s="56">
        <v>76997.671052631573</v>
      </c>
      <c r="BJ34" s="56">
        <v>80182.897196261678</v>
      </c>
      <c r="BK34" s="61">
        <v>80196.576709796675</v>
      </c>
      <c r="BL34" s="61">
        <v>80083.108928571426</v>
      </c>
      <c r="BM34" s="61">
        <v>79648</v>
      </c>
      <c r="BN34" s="61">
        <v>84040.223183739174</v>
      </c>
      <c r="BO34" s="61">
        <v>79927.165425323401</v>
      </c>
      <c r="BP34" s="61">
        <v>82611.314973155691</v>
      </c>
      <c r="BQ34" s="61">
        <v>84501.746359223296</v>
      </c>
      <c r="BR34" s="65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61">
        <v>54878.486111111109</v>
      </c>
      <c r="CJ34" s="56"/>
      <c r="CK34" s="56">
        <v>58713</v>
      </c>
      <c r="CL34" s="56">
        <v>61366.076109936577</v>
      </c>
      <c r="CM34" s="56">
        <v>63618.055670103095</v>
      </c>
      <c r="CN34" s="56">
        <v>63515.405679513184</v>
      </c>
      <c r="CO34" s="61">
        <v>62700.475054229937</v>
      </c>
      <c r="CP34" s="61">
        <v>63499</v>
      </c>
      <c r="CQ34" s="61">
        <v>66725.960416666669</v>
      </c>
      <c r="CR34" s="61">
        <v>65841.91996402877</v>
      </c>
      <c r="CS34" s="61">
        <v>67041.524409448815</v>
      </c>
      <c r="CT34" s="61">
        <v>69292.506420364953</v>
      </c>
      <c r="CU34" s="65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61">
        <v>46396.995260663505</v>
      </c>
      <c r="DM34" s="56"/>
      <c r="DN34" s="61">
        <v>49416</v>
      </c>
      <c r="DO34" s="56">
        <v>53318.020361990952</v>
      </c>
      <c r="DP34" s="56">
        <v>54728.757575757576</v>
      </c>
      <c r="DQ34" s="61">
        <v>54635.482222222221</v>
      </c>
      <c r="DR34" s="61">
        <v>54650.846330275228</v>
      </c>
      <c r="DS34" s="61">
        <v>56109</v>
      </c>
      <c r="DT34" s="61">
        <v>56227.845994950658</v>
      </c>
      <c r="DU34" s="61">
        <v>56753.596374045803</v>
      </c>
      <c r="DV34" s="61">
        <v>58307.764925373136</v>
      </c>
      <c r="DW34" s="61">
        <v>61453.493237150586</v>
      </c>
      <c r="DX34" s="65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61">
        <v>37435.282608695656</v>
      </c>
      <c r="EP34" s="56"/>
      <c r="EQ34" s="61">
        <v>41215</v>
      </c>
      <c r="ER34" s="56">
        <v>44207.44976076555</v>
      </c>
      <c r="ES34" s="56">
        <v>45677.657142857141</v>
      </c>
      <c r="ET34" s="56">
        <v>43295.61006289308</v>
      </c>
      <c r="EU34" s="61">
        <v>42920.894736842107</v>
      </c>
      <c r="EV34" s="61">
        <v>44294</v>
      </c>
      <c r="EW34" s="61">
        <v>45329.774767801857</v>
      </c>
      <c r="EX34" s="61">
        <v>44841.387247278384</v>
      </c>
      <c r="EY34" s="61">
        <v>43969.01568068425</v>
      </c>
      <c r="EZ34" s="61">
        <v>43941.498997995994</v>
      </c>
    </row>
    <row r="35" spans="1:156">
      <c r="A35" s="56" t="s">
        <v>85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74">
        <v>52321.185645272599</v>
      </c>
      <c r="AD35" s="56"/>
      <c r="AE35" s="191">
        <v>57045</v>
      </c>
      <c r="AF35" s="56">
        <v>59076.946579804557</v>
      </c>
      <c r="AG35" s="56">
        <v>61124.711875405577</v>
      </c>
      <c r="AH35" s="61">
        <v>61270.840103159251</v>
      </c>
      <c r="AI35" s="61">
        <v>61264.366373902136</v>
      </c>
      <c r="AJ35" s="61">
        <v>61712</v>
      </c>
      <c r="AK35" s="61">
        <v>57735.044490698579</v>
      </c>
      <c r="AL35" s="61">
        <v>72892.58641975309</v>
      </c>
      <c r="AM35" s="61">
        <v>69055.26258400768</v>
      </c>
      <c r="AN35" s="61">
        <v>68936.250930906084</v>
      </c>
      <c r="AO35" s="65"/>
      <c r="AP35" s="57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61">
        <v>65861.09210526316</v>
      </c>
      <c r="BG35" s="56"/>
      <c r="BH35" s="56">
        <v>71536</v>
      </c>
      <c r="BI35" s="56">
        <v>73817.242236024846</v>
      </c>
      <c r="BJ35" s="56">
        <v>76707.749473684205</v>
      </c>
      <c r="BK35" s="61">
        <v>78006.39832285115</v>
      </c>
      <c r="BL35" s="61">
        <v>77925.312127236582</v>
      </c>
      <c r="BM35" s="61">
        <v>78752</v>
      </c>
      <c r="BN35" s="61">
        <v>69662.831677381648</v>
      </c>
      <c r="BO35" s="61">
        <v>93183.600984211604</v>
      </c>
      <c r="BP35" s="61">
        <v>86372.617574257427</v>
      </c>
      <c r="BQ35" s="61">
        <v>85701.319825436411</v>
      </c>
      <c r="BR35" s="65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61">
        <v>52913.429824561405</v>
      </c>
      <c r="CJ35" s="56"/>
      <c r="CK35" s="56">
        <v>57521</v>
      </c>
      <c r="CL35" s="56">
        <v>60567.567901234564</v>
      </c>
      <c r="CM35" s="56">
        <v>62946.746268656716</v>
      </c>
      <c r="CN35" s="56">
        <v>62264.133136094671</v>
      </c>
      <c r="CO35" s="61">
        <v>62154.722797927461</v>
      </c>
      <c r="CP35" s="61">
        <v>62955</v>
      </c>
      <c r="CQ35" s="61">
        <v>58183.395163433437</v>
      </c>
      <c r="CR35" s="61">
        <v>76534.298457222991</v>
      </c>
      <c r="CS35" s="61">
        <v>69767.944362672948</v>
      </c>
      <c r="CT35" s="61">
        <v>69551.818690542816</v>
      </c>
      <c r="CU35" s="65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61">
        <v>46591.697368421053</v>
      </c>
      <c r="DM35" s="56"/>
      <c r="DN35" s="61">
        <v>50637</v>
      </c>
      <c r="DO35" s="56">
        <v>52945.696832579182</v>
      </c>
      <c r="DP35" s="56">
        <v>55458.76470588235</v>
      </c>
      <c r="DQ35" s="61">
        <v>55344.07</v>
      </c>
      <c r="DR35" s="61">
        <v>54508.255494505494</v>
      </c>
      <c r="DS35" s="61">
        <v>55894</v>
      </c>
      <c r="DT35" s="61">
        <v>54142.132284921368</v>
      </c>
      <c r="DU35" s="61">
        <v>61150.162740899359</v>
      </c>
      <c r="DV35" s="61">
        <v>61611.082504388534</v>
      </c>
      <c r="DW35" s="61">
        <v>61230.674935842602</v>
      </c>
      <c r="DX35" s="65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61">
        <v>37044.172839506173</v>
      </c>
      <c r="EP35" s="56"/>
      <c r="EQ35" s="61">
        <v>40750</v>
      </c>
      <c r="ER35" s="56">
        <v>41886.433179723499</v>
      </c>
      <c r="ES35" s="56">
        <v>42683.644144144142</v>
      </c>
      <c r="ET35" s="56">
        <v>44157.304347826088</v>
      </c>
      <c r="EU35" s="61">
        <v>42301.933673469386</v>
      </c>
      <c r="EV35" s="61">
        <v>42293</v>
      </c>
      <c r="EW35" s="61">
        <v>41847.728033472806</v>
      </c>
      <c r="EX35" s="61">
        <v>47056.707414829667</v>
      </c>
      <c r="EY35" s="61">
        <v>47893.406959152795</v>
      </c>
      <c r="EZ35" s="61">
        <v>45940.211450381677</v>
      </c>
    </row>
    <row r="36" spans="1:156">
      <c r="A36" s="56" t="s">
        <v>86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74">
        <v>73978.210835509133</v>
      </c>
      <c r="AD36" s="56"/>
      <c r="AE36" s="191">
        <v>79796</v>
      </c>
      <c r="AF36" s="56">
        <v>83318.887298747766</v>
      </c>
      <c r="AG36" s="56">
        <v>82707.962399283802</v>
      </c>
      <c r="AH36" s="61">
        <v>89330.221941992437</v>
      </c>
      <c r="AI36" s="61">
        <v>89272.390759075904</v>
      </c>
      <c r="AJ36" s="61">
        <v>89246</v>
      </c>
      <c r="AK36" s="61">
        <v>88088.26627981948</v>
      </c>
      <c r="AL36" s="61">
        <v>86365.026437320135</v>
      </c>
      <c r="AM36" s="61">
        <v>89732.079732197206</v>
      </c>
      <c r="AN36" s="61">
        <v>89533.473795354192</v>
      </c>
      <c r="AO36" s="65"/>
      <c r="AP36" s="57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61">
        <v>99768.220489977728</v>
      </c>
      <c r="BG36" s="56"/>
      <c r="BH36" s="56">
        <v>110159</v>
      </c>
      <c r="BI36" s="56">
        <v>114720.87472035794</v>
      </c>
      <c r="BJ36" s="56">
        <v>97856.962352941177</v>
      </c>
      <c r="BK36" s="61">
        <v>120694.85256410256</v>
      </c>
      <c r="BL36" s="61">
        <v>119859.852494577</v>
      </c>
      <c r="BM36" s="61">
        <v>119542</v>
      </c>
      <c r="BN36" s="61">
        <v>118070.00766016713</v>
      </c>
      <c r="BO36" s="61">
        <v>118002.65415111941</v>
      </c>
      <c r="BP36" s="61">
        <v>94947.755485893416</v>
      </c>
      <c r="BQ36" s="61">
        <v>122182.02931379082</v>
      </c>
      <c r="BR36" s="65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61">
        <v>73525.09821428571</v>
      </c>
      <c r="CJ36" s="56"/>
      <c r="CK36" s="56">
        <v>81651</v>
      </c>
      <c r="CL36" s="56">
        <v>84317.688212927751</v>
      </c>
      <c r="CM36" s="56">
        <v>88784.45889101339</v>
      </c>
      <c r="CN36" s="56">
        <v>88472.615079365074</v>
      </c>
      <c r="CO36" s="61">
        <v>87115.964636542238</v>
      </c>
      <c r="CP36" s="61">
        <v>86095</v>
      </c>
      <c r="CQ36" s="61">
        <v>84406.708097928436</v>
      </c>
      <c r="CR36" s="61">
        <v>85195.742115027839</v>
      </c>
      <c r="CS36" s="61">
        <v>73221.738624873615</v>
      </c>
      <c r="CT36" s="61">
        <v>90035.261735419626</v>
      </c>
      <c r="CU36" s="65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61">
        <v>58612.014989293362</v>
      </c>
      <c r="DM36" s="56"/>
      <c r="DN36" s="61">
        <v>63237</v>
      </c>
      <c r="DO36" s="56">
        <v>66689.248472505089</v>
      </c>
      <c r="DP36" s="56">
        <v>70714.56465517242</v>
      </c>
      <c r="DQ36" s="61">
        <v>70531.308584686776</v>
      </c>
      <c r="DR36" s="61">
        <v>69580.244680851058</v>
      </c>
      <c r="DS36" s="61">
        <v>70233</v>
      </c>
      <c r="DT36" s="61">
        <v>69543.586776859505</v>
      </c>
      <c r="DU36" s="61">
        <v>68175.309448818894</v>
      </c>
      <c r="DV36" s="61">
        <v>64884.715091678423</v>
      </c>
      <c r="DW36" s="61">
        <v>71883.059850374062</v>
      </c>
      <c r="DX36" s="65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61">
        <v>41596.822222222225</v>
      </c>
      <c r="EP36" s="56"/>
      <c r="EQ36" s="61">
        <v>50232</v>
      </c>
      <c r="ER36" s="56">
        <v>52208.085106382976</v>
      </c>
      <c r="ES36" s="56">
        <v>54823.518518518518</v>
      </c>
      <c r="ET36" s="56">
        <v>56847.353658536587</v>
      </c>
      <c r="EU36" s="61">
        <v>55809.827160493827</v>
      </c>
      <c r="EV36" s="61">
        <v>55629</v>
      </c>
      <c r="EW36" s="61">
        <v>62525.4375</v>
      </c>
      <c r="EX36" s="61">
        <v>52610.13675213675</v>
      </c>
      <c r="EY36" s="61">
        <v>44834.015197568384</v>
      </c>
      <c r="EZ36" s="61">
        <v>76342</v>
      </c>
    </row>
    <row r="37" spans="1:156">
      <c r="A37" s="57" t="s">
        <v>87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74">
        <v>61862.467724288843</v>
      </c>
      <c r="AD37" s="57"/>
      <c r="AE37" s="196">
        <v>63275</v>
      </c>
      <c r="AF37" s="57">
        <v>67245.860914662888</v>
      </c>
      <c r="AG37" s="57">
        <v>68923.943063714411</v>
      </c>
      <c r="AH37" s="62">
        <v>70553.568038740923</v>
      </c>
      <c r="AI37" s="62">
        <v>70629.767790262165</v>
      </c>
      <c r="AJ37" s="62">
        <v>70024</v>
      </c>
      <c r="AK37" s="62">
        <v>69994.360411072092</v>
      </c>
      <c r="AL37" s="62">
        <v>72179.695910140857</v>
      </c>
      <c r="AM37" s="62">
        <v>73736.169928057556</v>
      </c>
      <c r="AN37" s="62">
        <v>72905.877412991409</v>
      </c>
      <c r="AO37" s="65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62">
        <v>78663.102773246326</v>
      </c>
      <c r="BG37" s="57"/>
      <c r="BH37" s="57">
        <v>79114</v>
      </c>
      <c r="BI37" s="57">
        <v>85875.620312500003</v>
      </c>
      <c r="BJ37" s="57">
        <v>89476.081447963807</v>
      </c>
      <c r="BK37" s="62">
        <v>90093.869300911858</v>
      </c>
      <c r="BL37" s="62">
        <v>89442.17176128093</v>
      </c>
      <c r="BM37" s="62">
        <v>88794</v>
      </c>
      <c r="BN37" s="62">
        <v>90185.075481520049</v>
      </c>
      <c r="BO37" s="62">
        <v>89693.588898816175</v>
      </c>
      <c r="BP37" s="62">
        <v>121665.96</v>
      </c>
      <c r="BQ37" s="62">
        <v>95232.828403361345</v>
      </c>
      <c r="BR37" s="65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62">
        <v>59097.742307692308</v>
      </c>
      <c r="CJ37" s="57"/>
      <c r="CK37" s="57">
        <v>61780</v>
      </c>
      <c r="CL37" s="57">
        <v>66842.125619834711</v>
      </c>
      <c r="CM37" s="57">
        <v>67594.780966767372</v>
      </c>
      <c r="CN37" s="57">
        <v>68924.222580645161</v>
      </c>
      <c r="CO37" s="62">
        <v>68980.278026905828</v>
      </c>
      <c r="CP37" s="62">
        <v>68780</v>
      </c>
      <c r="CQ37" s="62">
        <v>68084.862298353575</v>
      </c>
      <c r="CR37" s="62">
        <v>67796.060198419364</v>
      </c>
      <c r="CS37" s="62">
        <v>88239.298989898991</v>
      </c>
      <c r="CT37" s="62">
        <v>72535.395958212015</v>
      </c>
      <c r="CU37" s="65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62">
        <v>51615.862669245646</v>
      </c>
      <c r="DM37" s="57"/>
      <c r="DN37" s="62">
        <v>53673</v>
      </c>
      <c r="DO37" s="57">
        <v>57037.403877221324</v>
      </c>
      <c r="DP37" s="57">
        <v>57091.779844961238</v>
      </c>
      <c r="DQ37" s="62">
        <v>58259.021238938054</v>
      </c>
      <c r="DR37" s="62">
        <v>58265.21146953405</v>
      </c>
      <c r="DS37" s="62">
        <v>58677</v>
      </c>
      <c r="DT37" s="62">
        <v>59627.303648843925</v>
      </c>
      <c r="DU37" s="62">
        <v>56097.490697674417</v>
      </c>
      <c r="DV37" s="62">
        <v>70836.024087591242</v>
      </c>
      <c r="DW37" s="62">
        <v>64208.420027816406</v>
      </c>
      <c r="DX37" s="65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62">
        <v>36806.446428571428</v>
      </c>
      <c r="EP37" s="57"/>
      <c r="EQ37" s="62">
        <v>40938</v>
      </c>
      <c r="ER37" s="57">
        <v>43853.880341880344</v>
      </c>
      <c r="ES37" s="57">
        <v>43059.55238095238</v>
      </c>
      <c r="ET37" s="57">
        <v>42213.975903614461</v>
      </c>
      <c r="EU37" s="62">
        <v>42032.289473684214</v>
      </c>
      <c r="EV37" s="62">
        <v>42028</v>
      </c>
      <c r="EW37" s="62">
        <v>40300.479820627799</v>
      </c>
      <c r="EX37" s="62">
        <v>52127.114208935171</v>
      </c>
      <c r="EY37" s="62">
        <v>64873.75</v>
      </c>
      <c r="EZ37" s="62">
        <v>44509.99486125385</v>
      </c>
    </row>
    <row r="38" spans="1:156">
      <c r="A38" s="57" t="s">
        <v>88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74">
        <v>57539.200817995908</v>
      </c>
      <c r="AD38" s="57"/>
      <c r="AE38" s="196">
        <v>63674</v>
      </c>
      <c r="AF38" s="57">
        <v>64882.017964071856</v>
      </c>
      <c r="AG38" s="57">
        <v>67107.862745098042</v>
      </c>
      <c r="AH38" s="62">
        <v>69576.039727988551</v>
      </c>
      <c r="AI38" s="62">
        <v>69533.689003436433</v>
      </c>
      <c r="AJ38" s="62">
        <v>71604</v>
      </c>
      <c r="AK38" s="62">
        <v>71232.837075103351</v>
      </c>
      <c r="AL38" s="62">
        <v>75121.429827175205</v>
      </c>
      <c r="AM38" s="62">
        <v>77977.517048868409</v>
      </c>
      <c r="AN38" s="62">
        <v>79544.839587447874</v>
      </c>
      <c r="AO38" s="65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62">
        <v>75040.267625899287</v>
      </c>
      <c r="BG38" s="57"/>
      <c r="BH38" s="57">
        <v>85666</v>
      </c>
      <c r="BI38" s="57">
        <v>86162.306918238988</v>
      </c>
      <c r="BJ38" s="57">
        <v>87954.053030303025</v>
      </c>
      <c r="BK38" s="62">
        <v>90350.854216867476</v>
      </c>
      <c r="BL38" s="62">
        <v>90907.392065344218</v>
      </c>
      <c r="BM38" s="62">
        <v>95751</v>
      </c>
      <c r="BN38" s="62">
        <v>97622.523970290335</v>
      </c>
      <c r="BO38" s="62">
        <v>103079.31669595782</v>
      </c>
      <c r="BP38" s="62">
        <v>107342.58085492971</v>
      </c>
      <c r="BQ38" s="62">
        <v>109411.50745708658</v>
      </c>
      <c r="BR38" s="65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62">
        <v>57386.02247191011</v>
      </c>
      <c r="CJ38" s="57"/>
      <c r="CK38" s="57">
        <v>62259</v>
      </c>
      <c r="CL38" s="57">
        <v>64384.331664580728</v>
      </c>
      <c r="CM38" s="57">
        <v>67371.319600499381</v>
      </c>
      <c r="CN38" s="57">
        <v>70250.236180904525</v>
      </c>
      <c r="CO38" s="62">
        <v>70970.36045056321</v>
      </c>
      <c r="CP38" s="62">
        <v>74771</v>
      </c>
      <c r="CQ38" s="62">
        <v>76275.3512249169</v>
      </c>
      <c r="CR38" s="62">
        <v>79392.128426586554</v>
      </c>
      <c r="CS38" s="62">
        <v>83373.168494953934</v>
      </c>
      <c r="CT38" s="62">
        <v>84536.877206280464</v>
      </c>
      <c r="CU38" s="65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62">
        <v>49565.604105571845</v>
      </c>
      <c r="DM38" s="57"/>
      <c r="DN38" s="62">
        <v>56806</v>
      </c>
      <c r="DO38" s="57">
        <v>57545.416666666664</v>
      </c>
      <c r="DP38" s="57">
        <v>60367.710674157301</v>
      </c>
      <c r="DQ38" s="62">
        <v>62217.466034755133</v>
      </c>
      <c r="DR38" s="62">
        <v>62520.167441860467</v>
      </c>
      <c r="DS38" s="62">
        <v>65217</v>
      </c>
      <c r="DT38" s="62">
        <v>67017.179173592973</v>
      </c>
      <c r="DU38" s="62">
        <v>68502.866404051776</v>
      </c>
      <c r="DV38" s="62">
        <v>71932.032028825939</v>
      </c>
      <c r="DW38" s="62">
        <v>73556.334055990199</v>
      </c>
      <c r="DX38" s="65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62">
        <v>37440.512987012989</v>
      </c>
      <c r="EP38" s="57"/>
      <c r="EQ38" s="62">
        <v>40170</v>
      </c>
      <c r="ER38" s="57">
        <v>41531.011135857458</v>
      </c>
      <c r="ES38" s="57">
        <v>46320.998178506372</v>
      </c>
      <c r="ET38" s="57">
        <v>43338.190476190473</v>
      </c>
      <c r="EU38" s="62">
        <v>43297.895985401461</v>
      </c>
      <c r="EV38" s="62">
        <v>47655</v>
      </c>
      <c r="EW38" s="62">
        <v>45852.124328147103</v>
      </c>
      <c r="EX38" s="62">
        <v>48151.550584715806</v>
      </c>
      <c r="EY38" s="62">
        <v>49127.258570128426</v>
      </c>
      <c r="EZ38" s="62">
        <v>50460.961675579325</v>
      </c>
    </row>
    <row r="39" spans="1:156">
      <c r="A39" s="57" t="s">
        <v>89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74">
        <v>59465.283404816895</v>
      </c>
      <c r="AD39" s="57"/>
      <c r="AE39" s="196">
        <v>64507</v>
      </c>
      <c r="AF39" s="57">
        <v>67385.665145985404</v>
      </c>
      <c r="AG39" s="57">
        <v>69463.27115666178</v>
      </c>
      <c r="AH39" s="62">
        <v>69362.193725251302</v>
      </c>
      <c r="AI39" s="62">
        <v>71573.113366645848</v>
      </c>
      <c r="AJ39" s="62">
        <v>72496</v>
      </c>
      <c r="AK39" s="62">
        <v>67337.007473805628</v>
      </c>
      <c r="AL39" s="62">
        <v>68461.695486194469</v>
      </c>
      <c r="AM39" s="62">
        <v>71551.26647564469</v>
      </c>
      <c r="AN39" s="62">
        <v>77457.301539990061</v>
      </c>
      <c r="AO39" s="65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62">
        <v>78321.379424778759</v>
      </c>
      <c r="BG39" s="57"/>
      <c r="BH39" s="57">
        <v>85458</v>
      </c>
      <c r="BI39" s="57">
        <v>90061.978991596639</v>
      </c>
      <c r="BJ39" s="57">
        <v>93952.265284974099</v>
      </c>
      <c r="BK39" s="62">
        <v>91453.1503531786</v>
      </c>
      <c r="BL39" s="62">
        <v>95639.009523809524</v>
      </c>
      <c r="BM39" s="62">
        <v>98117</v>
      </c>
      <c r="BN39" s="62">
        <v>98717.388877445934</v>
      </c>
      <c r="BO39" s="62">
        <v>99712.104468218997</v>
      </c>
      <c r="BP39" s="62">
        <v>97500.775130072841</v>
      </c>
      <c r="BQ39" s="62">
        <v>107701.81833350714</v>
      </c>
      <c r="BR39" s="65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62">
        <v>57922.748062015504</v>
      </c>
      <c r="CJ39" s="57"/>
      <c r="CK39" s="57">
        <v>63289</v>
      </c>
      <c r="CL39" s="57">
        <v>66304.753882915174</v>
      </c>
      <c r="CM39" s="57">
        <v>67941.139722863736</v>
      </c>
      <c r="CN39" s="57">
        <v>68014.331441543705</v>
      </c>
      <c r="CO39" s="62">
        <v>69629.244212962964</v>
      </c>
      <c r="CP39" s="62">
        <v>71151</v>
      </c>
      <c r="CQ39" s="62">
        <v>71031.687847730602</v>
      </c>
      <c r="CR39" s="62">
        <v>73059.526816322017</v>
      </c>
      <c r="CS39" s="62">
        <v>72587.753302087775</v>
      </c>
      <c r="CT39" s="62">
        <v>78666.304221576953</v>
      </c>
      <c r="CU39" s="65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62">
        <v>51425.608208955222</v>
      </c>
      <c r="DM39" s="57"/>
      <c r="DN39" s="62">
        <v>55476</v>
      </c>
      <c r="DO39" s="57">
        <v>58327.927810650886</v>
      </c>
      <c r="DP39" s="57">
        <v>59624.740950226245</v>
      </c>
      <c r="DQ39" s="62">
        <v>60304.718631178708</v>
      </c>
      <c r="DR39" s="62">
        <v>61589.905660377357</v>
      </c>
      <c r="DS39" s="62">
        <v>61514</v>
      </c>
      <c r="DT39" s="62">
        <v>60671.287734009362</v>
      </c>
      <c r="DU39" s="62">
        <v>64208.206046511623</v>
      </c>
      <c r="DV39" s="62">
        <v>62815.932286785384</v>
      </c>
      <c r="DW39" s="62">
        <v>67530.777855641209</v>
      </c>
      <c r="DX39" s="65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62">
        <v>39572.288732394365</v>
      </c>
      <c r="EP39" s="57"/>
      <c r="EQ39" s="62">
        <v>42334</v>
      </c>
      <c r="ER39" s="57">
        <v>44490.956896551725</v>
      </c>
      <c r="ES39" s="57">
        <v>46179.6</v>
      </c>
      <c r="ET39" s="57">
        <v>45783.901785714283</v>
      </c>
      <c r="EU39" s="62">
        <v>43508.340206185567</v>
      </c>
      <c r="EV39" s="62">
        <v>46278</v>
      </c>
      <c r="EW39" s="62">
        <v>46246.7780104712</v>
      </c>
      <c r="EX39" s="62">
        <v>45221.631477927069</v>
      </c>
      <c r="EY39" s="62">
        <v>44132.10282404055</v>
      </c>
      <c r="EZ39" s="62">
        <v>48044.800332778701</v>
      </c>
    </row>
    <row r="40" spans="1:156">
      <c r="A40" s="57" t="s">
        <v>90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74">
        <v>66389.742358078598</v>
      </c>
      <c r="AD40" s="57"/>
      <c r="AE40" s="196">
        <v>82472</v>
      </c>
      <c r="AF40" s="57">
        <v>74533.893948977435</v>
      </c>
      <c r="AG40" s="57">
        <v>76711.314602518323</v>
      </c>
      <c r="AH40" s="62">
        <v>79606.325835610682</v>
      </c>
      <c r="AI40" s="62">
        <v>79645.351993389791</v>
      </c>
      <c r="AJ40" s="62">
        <v>79444</v>
      </c>
      <c r="AK40" s="62">
        <v>77589.32031550596</v>
      </c>
      <c r="AL40" s="62">
        <v>81171.419912977755</v>
      </c>
      <c r="AM40" s="62">
        <v>86317.994607501736</v>
      </c>
      <c r="AN40" s="62">
        <v>89675.098146513672</v>
      </c>
      <c r="AO40" s="65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62">
        <v>85492.040750323416</v>
      </c>
      <c r="BG40" s="57"/>
      <c r="BH40" s="57">
        <v>108575</v>
      </c>
      <c r="BI40" s="57">
        <v>98218.95272020725</v>
      </c>
      <c r="BJ40" s="57">
        <v>103546.09443402126</v>
      </c>
      <c r="BK40" s="62">
        <v>103817.31202531645</v>
      </c>
      <c r="BL40" s="62">
        <v>104019.65103189493</v>
      </c>
      <c r="BM40" s="62">
        <v>103804</v>
      </c>
      <c r="BN40" s="62">
        <v>101840.92502010184</v>
      </c>
      <c r="BO40" s="62">
        <v>107056.99161974597</v>
      </c>
      <c r="BP40" s="62">
        <v>114864.84700810033</v>
      </c>
      <c r="BQ40" s="62">
        <v>119913.77638825894</v>
      </c>
      <c r="BR40" s="65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62">
        <v>63036.991452991453</v>
      </c>
      <c r="CJ40" s="57"/>
      <c r="CK40" s="57">
        <v>80059</v>
      </c>
      <c r="CL40" s="57">
        <v>72972.5</v>
      </c>
      <c r="CM40" s="57">
        <v>77024.581802274712</v>
      </c>
      <c r="CN40" s="57">
        <v>77505.055363321793</v>
      </c>
      <c r="CO40" s="62">
        <v>77271.84521739131</v>
      </c>
      <c r="CP40" s="62">
        <v>77033</v>
      </c>
      <c r="CQ40" s="62">
        <v>76910.548114851845</v>
      </c>
      <c r="CR40" s="62">
        <v>80858.979654747222</v>
      </c>
      <c r="CS40" s="62">
        <v>85908.569819432494</v>
      </c>
      <c r="CT40" s="62">
        <v>90304.123311395902</v>
      </c>
      <c r="CU40" s="65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62">
        <v>56401.295381310418</v>
      </c>
      <c r="DM40" s="57"/>
      <c r="DN40" s="62">
        <v>70738</v>
      </c>
      <c r="DO40" s="57">
        <v>64725.689340101526</v>
      </c>
      <c r="DP40" s="57">
        <v>67905.828301886795</v>
      </c>
      <c r="DQ40" s="62">
        <v>68328.947527749755</v>
      </c>
      <c r="DR40" s="62">
        <v>70047.344129554651</v>
      </c>
      <c r="DS40" s="62">
        <v>71005</v>
      </c>
      <c r="DT40" s="62">
        <v>72018.384457584165</v>
      </c>
      <c r="DU40" s="62">
        <v>75378.356628982539</v>
      </c>
      <c r="DV40" s="62">
        <v>80680.476246902937</v>
      </c>
      <c r="DW40" s="62">
        <v>82274.906691800192</v>
      </c>
      <c r="DX40" s="65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62">
        <v>37384.282608695656</v>
      </c>
      <c r="EP40" s="57"/>
      <c r="EQ40" s="62">
        <v>42994</v>
      </c>
      <c r="ER40" s="57">
        <v>43500.777142857143</v>
      </c>
      <c r="ES40" s="57">
        <v>43306.276679841896</v>
      </c>
      <c r="ET40" s="57">
        <v>46910.933035714283</v>
      </c>
      <c r="EU40" s="62">
        <v>47997.729613733907</v>
      </c>
      <c r="EV40" s="62">
        <v>45567</v>
      </c>
      <c r="EW40" s="62">
        <v>46963.97302431611</v>
      </c>
      <c r="EX40" s="62">
        <v>47435.808209959621</v>
      </c>
      <c r="EY40" s="62">
        <v>46628.975773889637</v>
      </c>
      <c r="EZ40" s="62">
        <v>48443.569043478259</v>
      </c>
    </row>
    <row r="41" spans="1:156">
      <c r="A41" s="58" t="s">
        <v>91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75">
        <v>65049.701399688958</v>
      </c>
      <c r="AD41" s="58"/>
      <c r="AE41" s="197">
        <v>68321</v>
      </c>
      <c r="AF41" s="58">
        <v>72210.364161849706</v>
      </c>
      <c r="AG41" s="58">
        <v>76172.896503496508</v>
      </c>
      <c r="AH41" s="63">
        <v>78941.341095890413</v>
      </c>
      <c r="AI41" s="63">
        <v>79013.122972972968</v>
      </c>
      <c r="AJ41" s="63">
        <v>78360</v>
      </c>
      <c r="AK41" s="63">
        <v>78302.443438914022</v>
      </c>
      <c r="AL41" s="63">
        <v>79285.734193548386</v>
      </c>
      <c r="AM41" s="63">
        <v>82119.86293015827</v>
      </c>
      <c r="AN41" s="63">
        <v>86080.064349324894</v>
      </c>
      <c r="AO41" s="67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63">
        <v>82534.971962616823</v>
      </c>
      <c r="BG41" s="58"/>
      <c r="BH41" s="58">
        <v>87755</v>
      </c>
      <c r="BI41" s="58">
        <v>94495.004608294927</v>
      </c>
      <c r="BJ41" s="58">
        <v>102081.37674418604</v>
      </c>
      <c r="BK41" s="63">
        <v>106370.50704225352</v>
      </c>
      <c r="BL41" s="63">
        <v>107024.96313364056</v>
      </c>
      <c r="BM41" s="63">
        <v>105555</v>
      </c>
      <c r="BN41" s="63">
        <v>106417.17587939698</v>
      </c>
      <c r="BO41" s="63">
        <v>108883.94271099743</v>
      </c>
      <c r="BP41" s="63">
        <v>112267.02217414818</v>
      </c>
      <c r="BQ41" s="63">
        <v>115284.10859728507</v>
      </c>
      <c r="BR41" s="67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63">
        <v>62382.791139240508</v>
      </c>
      <c r="CJ41" s="58"/>
      <c r="CK41" s="58">
        <v>66952</v>
      </c>
      <c r="CL41" s="58">
        <v>71222.42774566474</v>
      </c>
      <c r="CM41" s="58">
        <v>74201.83798882681</v>
      </c>
      <c r="CN41" s="58">
        <v>76480.825641025644</v>
      </c>
      <c r="CO41" s="63">
        <v>76078.470297029708</v>
      </c>
      <c r="CP41" s="63">
        <v>75718</v>
      </c>
      <c r="CQ41" s="63">
        <v>76171.866117404745</v>
      </c>
      <c r="CR41" s="63">
        <v>75664.354302969296</v>
      </c>
      <c r="CS41" s="63">
        <v>79363.68979591837</v>
      </c>
      <c r="CT41" s="63">
        <v>81786.915806626828</v>
      </c>
      <c r="CU41" s="67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63">
        <v>58932.592356687899</v>
      </c>
      <c r="DM41" s="58"/>
      <c r="DN41" s="63">
        <v>59984</v>
      </c>
      <c r="DO41" s="58">
        <v>62806.981481481482</v>
      </c>
      <c r="DP41" s="58">
        <v>65463.699421965321</v>
      </c>
      <c r="DQ41" s="63">
        <v>68123.982558139542</v>
      </c>
      <c r="DR41" s="63">
        <v>66964.885057471271</v>
      </c>
      <c r="DS41" s="63">
        <v>66714</v>
      </c>
      <c r="DT41" s="63">
        <v>67501.767015706806</v>
      </c>
      <c r="DU41" s="63">
        <v>68902.866141732287</v>
      </c>
      <c r="DV41" s="63">
        <v>72445.924967658473</v>
      </c>
      <c r="DW41" s="63">
        <v>76748.534641324353</v>
      </c>
      <c r="DX41" s="67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63">
        <v>49316</v>
      </c>
      <c r="EP41" s="58"/>
      <c r="EQ41" s="63">
        <v>66112</v>
      </c>
      <c r="ER41" s="58">
        <v>55260</v>
      </c>
      <c r="ES41" s="58">
        <v>57054</v>
      </c>
      <c r="ET41" s="58">
        <v>59060</v>
      </c>
      <c r="EU41" s="63">
        <v>72720</v>
      </c>
      <c r="EV41" s="63">
        <v>86004</v>
      </c>
      <c r="EW41" s="63">
        <v>86004</v>
      </c>
      <c r="EX41" s="63">
        <v>70506</v>
      </c>
      <c r="EY41" s="63">
        <v>83712</v>
      </c>
      <c r="EZ41" s="63">
        <v>62457.288528389334</v>
      </c>
    </row>
    <row r="42" spans="1:156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7"/>
      <c r="AD42" s="56"/>
      <c r="AE42" s="191"/>
      <c r="AF42" s="56"/>
      <c r="AG42" s="56"/>
      <c r="AH42" s="56"/>
      <c r="AI42" s="56"/>
      <c r="AJ42" s="56"/>
      <c r="AK42" s="56"/>
      <c r="AL42" s="56"/>
      <c r="AM42" s="56"/>
      <c r="AN42" s="56"/>
      <c r="AO42" s="65"/>
      <c r="AP42" s="57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65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65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65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</row>
    <row r="43" spans="1:156">
      <c r="A43" s="56" t="s">
        <v>93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7">
        <v>65352.32450033685</v>
      </c>
      <c r="AD43" s="56"/>
      <c r="AE43" s="191">
        <v>69072</v>
      </c>
      <c r="AF43" s="56">
        <v>72265.226552984168</v>
      </c>
      <c r="AG43" s="56">
        <v>74094.532768177378</v>
      </c>
      <c r="AH43" s="56">
        <v>75183.392639372818</v>
      </c>
      <c r="AI43" s="56">
        <v>76072.56918798665</v>
      </c>
      <c r="AJ43" s="56">
        <v>77674</v>
      </c>
      <c r="AK43" s="56">
        <v>79153.970540826645</v>
      </c>
      <c r="AL43" s="56">
        <v>79880.084849847364</v>
      </c>
      <c r="AM43" s="56">
        <v>82374.824625801848</v>
      </c>
      <c r="AN43" s="56">
        <v>83963.898566021264</v>
      </c>
      <c r="AO43" s="65"/>
      <c r="AP43" s="57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>
        <v>90089.36034036256</v>
      </c>
      <c r="BG43" s="56"/>
      <c r="BH43" s="56">
        <v>97440</v>
      </c>
      <c r="BI43" s="56">
        <v>101543.37233201582</v>
      </c>
      <c r="BJ43" s="56">
        <v>103914.58284371327</v>
      </c>
      <c r="BK43" s="56">
        <v>105645.50899843505</v>
      </c>
      <c r="BL43" s="56">
        <v>107000.03609678699</v>
      </c>
      <c r="BM43" s="56">
        <v>109345</v>
      </c>
      <c r="BN43" s="56">
        <v>113548.25919732441</v>
      </c>
      <c r="BO43" s="56">
        <v>113330.0723296521</v>
      </c>
      <c r="BP43" s="56">
        <v>117101.19792531119</v>
      </c>
      <c r="BQ43" s="56">
        <v>117005.34269890585</v>
      </c>
      <c r="BR43" s="65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>
        <v>65278.189617245931</v>
      </c>
      <c r="CJ43" s="56"/>
      <c r="CK43" s="56">
        <v>68957</v>
      </c>
      <c r="CL43" s="56">
        <v>72125.24959083469</v>
      </c>
      <c r="CM43" s="56">
        <v>73804.175417175415</v>
      </c>
      <c r="CN43" s="56">
        <v>74846.42200725514</v>
      </c>
      <c r="CO43" s="56">
        <v>75240.921977124177</v>
      </c>
      <c r="CP43" s="56">
        <v>76791</v>
      </c>
      <c r="CQ43" s="56">
        <v>79428.755279558798</v>
      </c>
      <c r="CR43" s="56">
        <v>80262.197331159361</v>
      </c>
      <c r="CS43" s="56">
        <v>82872.093110193426</v>
      </c>
      <c r="CT43" s="56">
        <v>83098.204001569247</v>
      </c>
      <c r="CU43" s="65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>
        <v>55249.643966547192</v>
      </c>
      <c r="DM43" s="56"/>
      <c r="DN43" s="56">
        <v>59365</v>
      </c>
      <c r="DO43" s="56">
        <v>62822.214227642275</v>
      </c>
      <c r="DP43" s="56">
        <v>65470.701705672349</v>
      </c>
      <c r="DQ43" s="56">
        <v>65876.069645732685</v>
      </c>
      <c r="DR43" s="56">
        <v>67508.818529536758</v>
      </c>
      <c r="DS43" s="56">
        <v>68783</v>
      </c>
      <c r="DT43" s="56">
        <v>69342.468725430241</v>
      </c>
      <c r="DU43" s="56">
        <v>70430.594009983368</v>
      </c>
      <c r="DV43" s="56">
        <v>75827.169761147248</v>
      </c>
      <c r="DW43" s="56">
        <v>77078.320443615667</v>
      </c>
      <c r="DX43" s="65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>
        <v>34530.382731958765</v>
      </c>
      <c r="EP43" s="56"/>
      <c r="EQ43" s="56">
        <v>37495</v>
      </c>
      <c r="ER43" s="56">
        <v>39003.151029748282</v>
      </c>
      <c r="ES43" s="56">
        <v>40279.432786885249</v>
      </c>
      <c r="ET43" s="56">
        <v>40907.295884315907</v>
      </c>
      <c r="EU43" s="187">
        <v>40554.894263217095</v>
      </c>
      <c r="EV43" s="56">
        <v>42451</v>
      </c>
      <c r="EW43" s="56">
        <v>43300.343983684572</v>
      </c>
      <c r="EX43" s="56">
        <v>43388.577118448397</v>
      </c>
      <c r="EY43" s="56">
        <v>47770.769347826084</v>
      </c>
      <c r="EZ43" s="56">
        <v>49361.842048323117</v>
      </c>
    </row>
    <row r="44" spans="1:156">
      <c r="A44" s="56" t="s">
        <v>94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7">
        <v>64718.467471756914</v>
      </c>
      <c r="AD44" s="56"/>
      <c r="AE44" s="191">
        <v>67577</v>
      </c>
      <c r="AF44" s="56">
        <v>69859.626951924263</v>
      </c>
      <c r="AG44" s="56">
        <v>72337.097698334968</v>
      </c>
      <c r="AH44" s="56">
        <v>73308.948961937713</v>
      </c>
      <c r="AI44" s="56">
        <v>75589.61386138614</v>
      </c>
      <c r="AJ44" s="56">
        <v>77727</v>
      </c>
      <c r="AK44" s="56">
        <v>75034.201514751869</v>
      </c>
      <c r="AL44" s="56">
        <v>76715.93303571429</v>
      </c>
      <c r="AM44" s="56">
        <v>78608.297085881815</v>
      </c>
      <c r="AN44" s="56">
        <v>80574.001379653215</v>
      </c>
      <c r="AO44" s="65"/>
      <c r="AP44" s="57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>
        <v>90476.950266429834</v>
      </c>
      <c r="BG44" s="56"/>
      <c r="BH44" s="56">
        <v>94134</v>
      </c>
      <c r="BI44" s="56">
        <v>97877.338266384773</v>
      </c>
      <c r="BJ44" s="56">
        <v>101721.96302592436</v>
      </c>
      <c r="BK44" s="56">
        <v>104547.24760661444</v>
      </c>
      <c r="BL44" s="56">
        <v>107872.68176047398</v>
      </c>
      <c r="BM44" s="56">
        <v>110491</v>
      </c>
      <c r="BN44" s="56">
        <v>106805.78949210377</v>
      </c>
      <c r="BO44" s="56">
        <v>109771.23935510541</v>
      </c>
      <c r="BP44" s="56">
        <v>111547.51385727673</v>
      </c>
      <c r="BQ44" s="56">
        <v>114274.87652699331</v>
      </c>
      <c r="BR44" s="65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>
        <v>64551.514865502599</v>
      </c>
      <c r="CJ44" s="56"/>
      <c r="CK44" s="56">
        <v>67729</v>
      </c>
      <c r="CL44" s="56">
        <v>69710.106363214116</v>
      </c>
      <c r="CM44" s="56">
        <v>72050.295981087475</v>
      </c>
      <c r="CN44" s="56">
        <v>72447.756398104262</v>
      </c>
      <c r="CO44" s="56">
        <v>74456.393170281488</v>
      </c>
      <c r="CP44" s="56">
        <v>76845</v>
      </c>
      <c r="CQ44" s="56">
        <v>74465.642588860384</v>
      </c>
      <c r="CR44" s="56">
        <v>76103.367940199343</v>
      </c>
      <c r="CS44" s="56">
        <v>77503.796082165689</v>
      </c>
      <c r="CT44" s="56">
        <v>79331.91189979123</v>
      </c>
      <c r="CU44" s="65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>
        <v>54281.999514091352</v>
      </c>
      <c r="DM44" s="56"/>
      <c r="DN44" s="56">
        <v>57322</v>
      </c>
      <c r="DO44" s="56">
        <v>59318.049954170485</v>
      </c>
      <c r="DP44" s="56">
        <v>61720.984773846845</v>
      </c>
      <c r="DQ44" s="56">
        <v>62649.411176737849</v>
      </c>
      <c r="DR44" s="56">
        <v>64684.931546194348</v>
      </c>
      <c r="DS44" s="56">
        <v>65954</v>
      </c>
      <c r="DT44" s="56">
        <v>62842.3784646567</v>
      </c>
      <c r="DU44" s="56">
        <v>64860.837395816954</v>
      </c>
      <c r="DV44" s="56">
        <v>67042.399726502917</v>
      </c>
      <c r="DW44" s="56">
        <v>69143.402775014925</v>
      </c>
      <c r="DX44" s="65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>
        <v>36362.309392265197</v>
      </c>
      <c r="EP44" s="56"/>
      <c r="EQ44" s="56">
        <v>38850</v>
      </c>
      <c r="ER44" s="56">
        <v>40431.080729166664</v>
      </c>
      <c r="ES44" s="56">
        <v>41782</v>
      </c>
      <c r="ET44" s="56">
        <v>41737.061281337046</v>
      </c>
      <c r="EU44" s="187">
        <v>43639.887955182072</v>
      </c>
      <c r="EV44" s="56">
        <v>44401</v>
      </c>
      <c r="EW44" s="56">
        <v>45038.995230524641</v>
      </c>
      <c r="EX44" s="56">
        <v>45984.478569617037</v>
      </c>
      <c r="EY44" s="56">
        <v>46527.799901429273</v>
      </c>
      <c r="EZ44" s="56">
        <v>47569.498942420687</v>
      </c>
    </row>
    <row r="45" spans="1:156">
      <c r="A45" s="56" t="s">
        <v>95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>
        <v>73978.292690815011</v>
      </c>
      <c r="AD45" s="56"/>
      <c r="AE45" s="191">
        <v>76564</v>
      </c>
      <c r="AF45" s="56">
        <v>81163.95242881072</v>
      </c>
      <c r="AG45" s="56">
        <v>84403.849939246662</v>
      </c>
      <c r="AH45" s="56">
        <v>84171.657308513881</v>
      </c>
      <c r="AI45" s="56">
        <v>85953.605691056917</v>
      </c>
      <c r="AJ45" s="56">
        <v>87862</v>
      </c>
      <c r="AK45" s="56">
        <v>89617.388035389187</v>
      </c>
      <c r="AL45" s="56">
        <v>88217.26399545325</v>
      </c>
      <c r="AM45" s="56">
        <v>92401.371852436147</v>
      </c>
      <c r="AN45" s="56">
        <v>92584.521836506159</v>
      </c>
      <c r="AO45" s="65"/>
      <c r="AP45" s="57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>
        <v>95616.610095735421</v>
      </c>
      <c r="BG45" s="56"/>
      <c r="BH45" s="56">
        <v>102008</v>
      </c>
      <c r="BI45" s="56">
        <v>108712.91260162601</v>
      </c>
      <c r="BJ45" s="56">
        <v>113250.94760614273</v>
      </c>
      <c r="BK45" s="56">
        <v>112487.99107142857</v>
      </c>
      <c r="BL45" s="56">
        <v>115079.99368800722</v>
      </c>
      <c r="BM45" s="56">
        <v>118739</v>
      </c>
      <c r="BN45" s="56">
        <v>119319.91835636101</v>
      </c>
      <c r="BO45" s="56">
        <v>116281.11940298507</v>
      </c>
      <c r="BP45" s="56">
        <v>122837.93137608068</v>
      </c>
      <c r="BQ45" s="56">
        <v>123333.15422077922</v>
      </c>
      <c r="BR45" s="65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>
        <v>68151.352816153027</v>
      </c>
      <c r="CJ45" s="56"/>
      <c r="CK45" s="56">
        <v>72013</v>
      </c>
      <c r="CL45" s="56">
        <v>76723.420258620696</v>
      </c>
      <c r="CM45" s="56">
        <v>79477.896090534981</v>
      </c>
      <c r="CN45" s="56">
        <v>79100.373195876295</v>
      </c>
      <c r="CO45" s="56">
        <v>80268.806588735388</v>
      </c>
      <c r="CP45" s="56">
        <v>81699</v>
      </c>
      <c r="CQ45" s="56">
        <v>83098.872866520789</v>
      </c>
      <c r="CR45" s="56">
        <v>83710.468187660663</v>
      </c>
      <c r="CS45" s="56">
        <v>86930.668746101059</v>
      </c>
      <c r="CT45" s="56">
        <v>87863.261538461549</v>
      </c>
      <c r="CU45" s="65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>
        <v>59129.167112299467</v>
      </c>
      <c r="DM45" s="56"/>
      <c r="DN45" s="56">
        <v>63150</v>
      </c>
      <c r="DO45" s="56">
        <v>66303.704545454544</v>
      </c>
      <c r="DP45" s="56">
        <v>69146.850765306124</v>
      </c>
      <c r="DQ45" s="56">
        <v>68538.438320209971</v>
      </c>
      <c r="DR45" s="56">
        <v>70268.618513323978</v>
      </c>
      <c r="DS45" s="56">
        <v>71883</v>
      </c>
      <c r="DT45" s="56">
        <v>72830.604759880996</v>
      </c>
      <c r="DU45" s="56">
        <v>72415.107517849639</v>
      </c>
      <c r="DV45" s="56">
        <v>76842.246476037049</v>
      </c>
      <c r="DW45" s="56">
        <v>77300.94690585119</v>
      </c>
      <c r="DX45" s="65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>
        <v>44834.826923076922</v>
      </c>
      <c r="EP45" s="56"/>
      <c r="EQ45" s="56">
        <v>45505</v>
      </c>
      <c r="ER45" s="56">
        <v>46724.296000000002</v>
      </c>
      <c r="ES45" s="56">
        <v>47372.961538461539</v>
      </c>
      <c r="ET45" s="56">
        <v>45765.954545454544</v>
      </c>
      <c r="EU45" s="187">
        <v>40096.496855345911</v>
      </c>
      <c r="EV45" s="56">
        <v>45215</v>
      </c>
      <c r="EW45" s="56">
        <v>52898.077738515902</v>
      </c>
      <c r="EX45" s="56">
        <v>46391.845108695648</v>
      </c>
      <c r="EY45" s="56">
        <v>59869.913621262458</v>
      </c>
      <c r="EZ45" s="56">
        <v>65519.120481927712</v>
      </c>
    </row>
    <row r="46" spans="1:156">
      <c r="A46" s="56" t="s">
        <v>96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>
        <v>62616.569927007302</v>
      </c>
      <c r="AD46" s="56"/>
      <c r="AE46" s="191">
        <v>67018</v>
      </c>
      <c r="AF46" s="56">
        <v>69974.70500927644</v>
      </c>
      <c r="AG46" s="56">
        <v>72369.403217436426</v>
      </c>
      <c r="AH46" s="56">
        <v>72671.814390842192</v>
      </c>
      <c r="AI46" s="56">
        <v>72259.84773100054</v>
      </c>
      <c r="AJ46" s="56">
        <v>73139</v>
      </c>
      <c r="AK46" s="56">
        <v>72124.05467770253</v>
      </c>
      <c r="AL46" s="56">
        <v>73460.529676893828</v>
      </c>
      <c r="AM46" s="56">
        <v>74362.19187145558</v>
      </c>
      <c r="AN46" s="56">
        <v>75414.488383008691</v>
      </c>
      <c r="AO46" s="65"/>
      <c r="AP46" s="57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>
        <v>81969.676712328772</v>
      </c>
      <c r="BG46" s="56"/>
      <c r="BH46" s="56">
        <v>90180</v>
      </c>
      <c r="BI46" s="56">
        <v>94979.313131313131</v>
      </c>
      <c r="BJ46" s="56">
        <v>100131.81514878268</v>
      </c>
      <c r="BK46" s="56">
        <v>99751.079928952036</v>
      </c>
      <c r="BL46" s="56">
        <v>99192.382326420193</v>
      </c>
      <c r="BM46" s="56">
        <v>100151</v>
      </c>
      <c r="BN46" s="56">
        <v>99122.945657495351</v>
      </c>
      <c r="BO46" s="56">
        <v>100267.68514703128</v>
      </c>
      <c r="BP46" s="56">
        <v>104460.93778582316</v>
      </c>
      <c r="BQ46" s="56">
        <v>104483.0236483265</v>
      </c>
      <c r="BR46" s="65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>
        <v>61544.402970297029</v>
      </c>
      <c r="CJ46" s="56"/>
      <c r="CK46" s="56">
        <v>66812</v>
      </c>
      <c r="CL46" s="56">
        <v>69758.53732718894</v>
      </c>
      <c r="CM46" s="56">
        <v>72226.354898336416</v>
      </c>
      <c r="CN46" s="56">
        <v>71670.500468603568</v>
      </c>
      <c r="CO46" s="56">
        <v>71634.208022388062</v>
      </c>
      <c r="CP46" s="56">
        <v>71824</v>
      </c>
      <c r="CQ46" s="56">
        <v>71771.297959984309</v>
      </c>
      <c r="CR46" s="56">
        <v>72806.201520912538</v>
      </c>
      <c r="CS46" s="56">
        <v>72535.130103429503</v>
      </c>
      <c r="CT46" s="56">
        <v>75255.048157294834</v>
      </c>
      <c r="CU46" s="65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>
        <v>51643.302351623737</v>
      </c>
      <c r="DM46" s="56"/>
      <c r="DN46" s="56">
        <v>56002</v>
      </c>
      <c r="DO46" s="56">
        <v>58101.044703595726</v>
      </c>
      <c r="DP46" s="56">
        <v>59650.236486486487</v>
      </c>
      <c r="DQ46" s="56">
        <v>59196.529867256635</v>
      </c>
      <c r="DR46" s="56">
        <v>59351.378995433792</v>
      </c>
      <c r="DS46" s="56">
        <v>61295</v>
      </c>
      <c r="DT46" s="56">
        <v>61830.913470533211</v>
      </c>
      <c r="DU46" s="56">
        <v>63487.149657534246</v>
      </c>
      <c r="DV46" s="56">
        <v>65441.669913659513</v>
      </c>
      <c r="DW46" s="56">
        <v>66674.55668789809</v>
      </c>
      <c r="DX46" s="65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>
        <v>38671.639240506331</v>
      </c>
      <c r="EP46" s="56"/>
      <c r="EQ46" s="56">
        <v>42380</v>
      </c>
      <c r="ER46" s="56">
        <v>44159.622065727701</v>
      </c>
      <c r="ES46" s="56">
        <v>44196.004338394792</v>
      </c>
      <c r="ET46" s="56">
        <v>41406.037974683546</v>
      </c>
      <c r="EU46" s="187">
        <v>41399.304020100506</v>
      </c>
      <c r="EV46" s="56">
        <v>45010</v>
      </c>
      <c r="EW46" s="56">
        <v>45319.547796610168</v>
      </c>
      <c r="EX46" s="56">
        <v>43898.267973856207</v>
      </c>
      <c r="EY46" s="56">
        <v>43931.280334728035</v>
      </c>
      <c r="EZ46" s="56">
        <v>44946.991416309014</v>
      </c>
    </row>
    <row r="47" spans="1:156">
      <c r="A47" s="56" t="s">
        <v>97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>
        <v>71305.848896285912</v>
      </c>
      <c r="AD47" s="56"/>
      <c r="AE47" s="191">
        <v>75658</v>
      </c>
      <c r="AF47" s="56">
        <v>76928.848671259839</v>
      </c>
      <c r="AG47" s="56">
        <v>79474.405210420839</v>
      </c>
      <c r="AH47" s="56">
        <v>80768.238262635728</v>
      </c>
      <c r="AI47" s="56">
        <v>82276.002357008168</v>
      </c>
      <c r="AJ47" s="56">
        <v>83693</v>
      </c>
      <c r="AK47" s="56">
        <v>82373.610771882915</v>
      </c>
      <c r="AL47" s="56">
        <v>84942.145158958388</v>
      </c>
      <c r="AM47" s="56">
        <v>86539.61493429853</v>
      </c>
      <c r="AN47" s="56">
        <v>88493.517211443817</v>
      </c>
      <c r="AO47" s="65"/>
      <c r="AP47" s="57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>
        <v>95790.778343949045</v>
      </c>
      <c r="BG47" s="56"/>
      <c r="BH47" s="56">
        <v>102436</v>
      </c>
      <c r="BI47" s="56">
        <v>106793.94806517311</v>
      </c>
      <c r="BJ47" s="56">
        <v>110730.11113886113</v>
      </c>
      <c r="BK47" s="56">
        <v>112697.84074255008</v>
      </c>
      <c r="BL47" s="56">
        <v>114326.25746178112</v>
      </c>
      <c r="BM47" s="56">
        <v>116945</v>
      </c>
      <c r="BN47" s="56">
        <v>117672.98510718519</v>
      </c>
      <c r="BO47" s="56">
        <v>121173.28603000441</v>
      </c>
      <c r="BP47" s="56">
        <v>123491.96583906063</v>
      </c>
      <c r="BQ47" s="56">
        <v>127371.11091589642</v>
      </c>
      <c r="BR47" s="65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>
        <v>68468.550619834714</v>
      </c>
      <c r="CJ47" s="56"/>
      <c r="CK47" s="56">
        <v>72981</v>
      </c>
      <c r="CL47" s="56">
        <v>75284.13026444662</v>
      </c>
      <c r="CM47" s="56">
        <v>78007.556412729027</v>
      </c>
      <c r="CN47" s="56">
        <v>79474.112989045389</v>
      </c>
      <c r="CO47" s="56">
        <v>80500.983729662083</v>
      </c>
      <c r="CP47" s="56">
        <v>81973</v>
      </c>
      <c r="CQ47" s="56">
        <v>82784.127786692159</v>
      </c>
      <c r="CR47" s="56">
        <v>84935.018780462866</v>
      </c>
      <c r="CS47" s="56">
        <v>86782.690535306378</v>
      </c>
      <c r="CT47" s="56">
        <v>88678.453560371505</v>
      </c>
      <c r="CU47" s="65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>
        <v>56780.244925575098</v>
      </c>
      <c r="DM47" s="56"/>
      <c r="DN47" s="56">
        <v>60176</v>
      </c>
      <c r="DO47" s="56">
        <v>62834.735994848677</v>
      </c>
      <c r="DP47" s="56">
        <v>65444.562319769306</v>
      </c>
      <c r="DQ47" s="56">
        <v>66322.309703843726</v>
      </c>
      <c r="DR47" s="56">
        <v>67670.283197389886</v>
      </c>
      <c r="DS47" s="56">
        <v>69049</v>
      </c>
      <c r="DT47" s="56">
        <v>70610.023513239765</v>
      </c>
      <c r="DU47" s="56">
        <v>72116.912127786927</v>
      </c>
      <c r="DV47" s="56">
        <v>72966.773544011754</v>
      </c>
      <c r="DW47" s="56">
        <v>74785.81879029132</v>
      </c>
      <c r="DX47" s="65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>
        <v>38935.399568034554</v>
      </c>
      <c r="EP47" s="56"/>
      <c r="EQ47" s="56">
        <v>40691</v>
      </c>
      <c r="ER47" s="56">
        <v>42670.925373134327</v>
      </c>
      <c r="ES47" s="56">
        <v>43452.066273932251</v>
      </c>
      <c r="ET47" s="56">
        <v>44653.123266563947</v>
      </c>
      <c r="EU47" s="187">
        <v>46123.768740031897</v>
      </c>
      <c r="EV47" s="56">
        <v>46773</v>
      </c>
      <c r="EW47" s="56">
        <v>48010.043932144414</v>
      </c>
      <c r="EX47" s="56">
        <v>49416.7324010429</v>
      </c>
      <c r="EY47" s="56">
        <v>51417.119305856831</v>
      </c>
      <c r="EZ47" s="56">
        <v>52975.024896265561</v>
      </c>
    </row>
    <row r="48" spans="1:156">
      <c r="A48" s="56" t="s">
        <v>98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7">
        <v>70441.108957693214</v>
      </c>
      <c r="AD48" s="56"/>
      <c r="AE48" s="191">
        <v>75568</v>
      </c>
      <c r="AF48" s="56">
        <v>75222.857864813646</v>
      </c>
      <c r="AG48" s="56">
        <v>78490.840667678305</v>
      </c>
      <c r="AH48" s="56">
        <v>78946.744496330881</v>
      </c>
      <c r="AI48" s="56">
        <v>78737.843290236284</v>
      </c>
      <c r="AJ48" s="56">
        <v>79272</v>
      </c>
      <c r="AK48" s="56">
        <v>82024.14211332312</v>
      </c>
      <c r="AL48" s="56">
        <v>83870.030610512011</v>
      </c>
      <c r="AM48" s="56">
        <v>85263.437561287574</v>
      </c>
      <c r="AN48" s="56">
        <v>88578.940560850824</v>
      </c>
      <c r="AO48" s="65"/>
      <c r="AP48" s="57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>
        <v>89380.875367430926</v>
      </c>
      <c r="BG48" s="56"/>
      <c r="BH48" s="56">
        <v>96361</v>
      </c>
      <c r="BI48" s="56">
        <v>98120.91943957968</v>
      </c>
      <c r="BJ48" s="56">
        <v>103320.90527654164</v>
      </c>
      <c r="BK48" s="56">
        <v>101909.03291139241</v>
      </c>
      <c r="BL48" s="56">
        <v>101292.49211356467</v>
      </c>
      <c r="BM48" s="56">
        <v>102109</v>
      </c>
      <c r="BN48" s="56">
        <v>106748.22241938444</v>
      </c>
      <c r="BO48" s="56">
        <v>109319.7917550773</v>
      </c>
      <c r="BP48" s="56">
        <v>110702.49455032576</v>
      </c>
      <c r="BQ48" s="56">
        <v>114587.3164011022</v>
      </c>
      <c r="BR48" s="65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>
        <v>64882.408970976256</v>
      </c>
      <c r="CJ48" s="56"/>
      <c r="CK48" s="56">
        <v>70266</v>
      </c>
      <c r="CL48" s="56">
        <v>72003.718672199175</v>
      </c>
      <c r="CM48" s="56">
        <v>75296.955810147294</v>
      </c>
      <c r="CN48" s="56">
        <v>75150.700239808153</v>
      </c>
      <c r="CO48" s="56">
        <v>74741.65700861394</v>
      </c>
      <c r="CP48" s="56">
        <v>74789</v>
      </c>
      <c r="CQ48" s="56">
        <v>76755.848577474724</v>
      </c>
      <c r="CR48" s="56">
        <v>79308.79986052998</v>
      </c>
      <c r="CS48" s="56">
        <v>81461.697846889962</v>
      </c>
      <c r="CT48" s="56">
        <v>84586.766952264385</v>
      </c>
      <c r="CU48" s="65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>
        <v>54086.560169491524</v>
      </c>
      <c r="DM48" s="56"/>
      <c r="DN48" s="56">
        <v>58460</v>
      </c>
      <c r="DO48" s="56">
        <v>60077.18090839107</v>
      </c>
      <c r="DP48" s="56">
        <v>63454.903325599378</v>
      </c>
      <c r="DQ48" s="56">
        <v>64788.994863013701</v>
      </c>
      <c r="DR48" s="56">
        <v>65406.545537340622</v>
      </c>
      <c r="DS48" s="56">
        <v>65836</v>
      </c>
      <c r="DT48" s="56">
        <v>65883.246467671008</v>
      </c>
      <c r="DU48" s="56">
        <v>67592.79464444051</v>
      </c>
      <c r="DV48" s="56">
        <v>69422.105533041104</v>
      </c>
      <c r="DW48" s="56">
        <v>72998.011331444766</v>
      </c>
      <c r="DX48" s="65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>
        <v>39464.896713615024</v>
      </c>
      <c r="EP48" s="56"/>
      <c r="EQ48" s="56">
        <v>42138</v>
      </c>
      <c r="ER48" s="56">
        <v>42677.647696476968</v>
      </c>
      <c r="ES48" s="56">
        <v>45746.815508021391</v>
      </c>
      <c r="ET48" s="56">
        <v>46036.383954154728</v>
      </c>
      <c r="EU48" s="187">
        <v>45102.828337874656</v>
      </c>
      <c r="EV48" s="56">
        <v>45831</v>
      </c>
      <c r="EW48" s="56">
        <v>45336.377562642367</v>
      </c>
      <c r="EX48" s="56">
        <v>48175.255932203385</v>
      </c>
      <c r="EY48" s="56">
        <v>48267.437050359717</v>
      </c>
      <c r="EZ48" s="56">
        <v>50972.801104972379</v>
      </c>
    </row>
    <row r="49" spans="1:156">
      <c r="A49" s="56" t="s">
        <v>99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7">
        <v>56582.318796724816</v>
      </c>
      <c r="AD49" s="56"/>
      <c r="AE49" s="191">
        <v>61221</v>
      </c>
      <c r="AF49" s="56">
        <v>63378.021138211385</v>
      </c>
      <c r="AG49" s="56">
        <v>66532.01681713578</v>
      </c>
      <c r="AH49" s="56">
        <v>66514.775382971144</v>
      </c>
      <c r="AI49" s="56">
        <v>66448.636509065051</v>
      </c>
      <c r="AJ49" s="56">
        <v>68051</v>
      </c>
      <c r="AK49" s="56">
        <v>69123.928507305885</v>
      </c>
      <c r="AL49" s="56">
        <v>70377.387364968046</v>
      </c>
      <c r="AM49" s="56">
        <v>71974.826246887489</v>
      </c>
      <c r="AN49" s="56">
        <v>72068.667048958407</v>
      </c>
      <c r="AO49" s="65"/>
      <c r="AP49" s="57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>
        <v>78642.393980848152</v>
      </c>
      <c r="BG49" s="56"/>
      <c r="BH49" s="56">
        <v>82754</v>
      </c>
      <c r="BI49" s="56">
        <v>85420.313291139246</v>
      </c>
      <c r="BJ49" s="56">
        <v>90747.937264742781</v>
      </c>
      <c r="BK49" s="56">
        <v>90524.232342007439</v>
      </c>
      <c r="BL49" s="56">
        <v>89436.061899038468</v>
      </c>
      <c r="BM49" s="56">
        <v>91361</v>
      </c>
      <c r="BN49" s="56">
        <v>91752.024337379247</v>
      </c>
      <c r="BO49" s="56">
        <v>93518.182214948174</v>
      </c>
      <c r="BP49" s="56">
        <v>95778.689788988588</v>
      </c>
      <c r="BQ49" s="56">
        <v>96281.671491504094</v>
      </c>
      <c r="BR49" s="65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>
        <v>59476.792549306061</v>
      </c>
      <c r="CJ49" s="56"/>
      <c r="CK49" s="56">
        <v>62624</v>
      </c>
      <c r="CL49" s="56">
        <v>65034.371112646855</v>
      </c>
      <c r="CM49" s="56">
        <v>68179.391245791252</v>
      </c>
      <c r="CN49" s="56">
        <v>67943.343521594681</v>
      </c>
      <c r="CO49" s="56">
        <v>68040.991902834008</v>
      </c>
      <c r="CP49" s="56">
        <v>69608</v>
      </c>
      <c r="CQ49" s="56">
        <v>69882.385894736843</v>
      </c>
      <c r="CR49" s="56">
        <v>70904.625233450919</v>
      </c>
      <c r="CS49" s="56">
        <v>72345.437612768917</v>
      </c>
      <c r="CT49" s="56">
        <v>72708.577119727313</v>
      </c>
      <c r="CU49" s="65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>
        <v>50074.429319371731</v>
      </c>
      <c r="DM49" s="56"/>
      <c r="DN49" s="56">
        <v>53102</v>
      </c>
      <c r="DO49" s="56">
        <v>54843.343004513219</v>
      </c>
      <c r="DP49" s="56">
        <v>57093.947994987466</v>
      </c>
      <c r="DQ49" s="56">
        <v>56712.438027255026</v>
      </c>
      <c r="DR49" s="56">
        <v>56878.457682291664</v>
      </c>
      <c r="DS49" s="56">
        <v>57906</v>
      </c>
      <c r="DT49" s="56">
        <v>58067.186128752888</v>
      </c>
      <c r="DU49" s="56">
        <v>59646.327067669175</v>
      </c>
      <c r="DV49" s="56">
        <v>60581.935196672261</v>
      </c>
      <c r="DW49" s="56">
        <v>61716.589168141596</v>
      </c>
      <c r="DX49" s="65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>
        <v>37130.494949494947</v>
      </c>
      <c r="EP49" s="56"/>
      <c r="EQ49" s="56">
        <v>39250</v>
      </c>
      <c r="ER49" s="56">
        <v>38431.759055118113</v>
      </c>
      <c r="ES49" s="56">
        <v>39865.495495495496</v>
      </c>
      <c r="ET49" s="56">
        <v>40096.658093797276</v>
      </c>
      <c r="EU49" s="187">
        <v>39830.571428571428</v>
      </c>
      <c r="EV49" s="56">
        <v>40913</v>
      </c>
      <c r="EW49" s="56">
        <v>41541.339295107835</v>
      </c>
      <c r="EX49" s="56">
        <v>42822.068500259469</v>
      </c>
      <c r="EY49" s="56">
        <v>43345.424182889808</v>
      </c>
      <c r="EZ49" s="56">
        <v>44751.670133991538</v>
      </c>
    </row>
    <row r="50" spans="1:156">
      <c r="A50" s="56" t="s">
        <v>100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7">
        <v>65716.330243902441</v>
      </c>
      <c r="AD50" s="56"/>
      <c r="AE50" s="191">
        <v>67578</v>
      </c>
      <c r="AF50" s="56">
        <v>70229.973487986746</v>
      </c>
      <c r="AG50" s="56">
        <v>73199.894348894348</v>
      </c>
      <c r="AH50" s="56">
        <v>75177.065236818584</v>
      </c>
      <c r="AI50" s="56">
        <v>76513.328506787337</v>
      </c>
      <c r="AJ50" s="56">
        <v>76591</v>
      </c>
      <c r="AK50" s="56">
        <v>75726.03494488979</v>
      </c>
      <c r="AL50" s="56">
        <v>79669.524190686483</v>
      </c>
      <c r="AM50" s="56">
        <v>79141.541109131576</v>
      </c>
      <c r="AN50" s="56">
        <v>80252.101828076498</v>
      </c>
      <c r="AO50" s="65"/>
      <c r="AP50" s="57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>
        <v>83370.497422680419</v>
      </c>
      <c r="BG50" s="56"/>
      <c r="BH50" s="56">
        <v>88412</v>
      </c>
      <c r="BI50" s="56">
        <v>91546.595438175267</v>
      </c>
      <c r="BJ50" s="56">
        <v>95241.715277777781</v>
      </c>
      <c r="BK50" s="56">
        <v>96670.711722488035</v>
      </c>
      <c r="BL50" s="56">
        <v>98252.589221556889</v>
      </c>
      <c r="BM50" s="56">
        <v>99231</v>
      </c>
      <c r="BN50" s="56">
        <v>97421.487884267626</v>
      </c>
      <c r="BO50" s="56">
        <v>103792.44447007265</v>
      </c>
      <c r="BP50" s="56">
        <v>103697.95889472483</v>
      </c>
      <c r="BQ50" s="56">
        <v>106079.94798117413</v>
      </c>
      <c r="BR50" s="65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>
        <v>63142.23361344538</v>
      </c>
      <c r="CJ50" s="56"/>
      <c r="CK50" s="56">
        <v>66302</v>
      </c>
      <c r="CL50" s="56">
        <v>68602.971255673227</v>
      </c>
      <c r="CM50" s="56">
        <v>71982.370078740161</v>
      </c>
      <c r="CN50" s="56">
        <v>72260.777235772359</v>
      </c>
      <c r="CO50" s="56">
        <v>73145.734899328862</v>
      </c>
      <c r="CP50" s="56">
        <v>74207</v>
      </c>
      <c r="CQ50" s="56">
        <v>73803.77804759593</v>
      </c>
      <c r="CR50" s="56">
        <v>79159.982368544239</v>
      </c>
      <c r="CS50" s="56">
        <v>78863.546348314616</v>
      </c>
      <c r="CT50" s="56">
        <v>80693.907580791303</v>
      </c>
      <c r="CU50" s="65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>
        <v>52579.883027522934</v>
      </c>
      <c r="DM50" s="56"/>
      <c r="DN50" s="56">
        <v>55553</v>
      </c>
      <c r="DO50" s="56">
        <v>57747.636824324327</v>
      </c>
      <c r="DP50" s="56">
        <v>59887.390127388535</v>
      </c>
      <c r="DQ50" s="56">
        <v>60610.847866419295</v>
      </c>
      <c r="DR50" s="56">
        <v>62735.606694560673</v>
      </c>
      <c r="DS50" s="56">
        <v>64916</v>
      </c>
      <c r="DT50" s="56">
        <v>65259.782119914351</v>
      </c>
      <c r="DU50" s="56">
        <v>68259.782208588949</v>
      </c>
      <c r="DV50" s="56">
        <v>66503.20235609902</v>
      </c>
      <c r="DW50" s="56">
        <v>68442.337742371863</v>
      </c>
      <c r="DX50" s="65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>
        <v>34881.153846153844</v>
      </c>
      <c r="EP50" s="56"/>
      <c r="EQ50" s="56">
        <v>40401</v>
      </c>
      <c r="ER50" s="56">
        <v>40792.548672566372</v>
      </c>
      <c r="ES50" s="56">
        <v>42779.072580645159</v>
      </c>
      <c r="ET50" s="56">
        <v>39719.077922077922</v>
      </c>
      <c r="EU50" s="187">
        <v>41351.588235294119</v>
      </c>
      <c r="EV50" s="56">
        <v>46849</v>
      </c>
      <c r="EW50" s="56">
        <v>45675.913348946138</v>
      </c>
      <c r="EX50" s="56">
        <v>46042.733606557376</v>
      </c>
      <c r="EY50" s="56">
        <v>49315.56048387097</v>
      </c>
      <c r="EZ50" s="56">
        <v>49226.789981894995</v>
      </c>
    </row>
    <row r="51" spans="1:156">
      <c r="A51" s="56" t="s">
        <v>101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7">
        <v>51556.188904494382</v>
      </c>
      <c r="AD51" s="56"/>
      <c r="AE51" s="191">
        <v>55818</v>
      </c>
      <c r="AF51" s="56">
        <v>59019.277397260274</v>
      </c>
      <c r="AG51" s="56">
        <v>59073.163554410821</v>
      </c>
      <c r="AH51" s="56">
        <v>63519.432284541726</v>
      </c>
      <c r="AI51" s="56">
        <v>66128.738348868181</v>
      </c>
      <c r="AJ51" s="56">
        <v>66896</v>
      </c>
      <c r="AK51" s="56">
        <v>65726.751415126506</v>
      </c>
      <c r="AL51" s="56">
        <v>69528.197328270166</v>
      </c>
      <c r="AM51" s="56">
        <v>68942.802792321119</v>
      </c>
      <c r="AN51" s="56">
        <v>67235.039705048213</v>
      </c>
      <c r="AO51" s="65"/>
      <c r="AP51" s="57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>
        <v>66872.141914191423</v>
      </c>
      <c r="BG51" s="56"/>
      <c r="BH51" s="56">
        <v>73174</v>
      </c>
      <c r="BI51" s="56">
        <v>77994.462540716617</v>
      </c>
      <c r="BJ51" s="56">
        <v>81445.014035087719</v>
      </c>
      <c r="BK51" s="56">
        <v>87040.65</v>
      </c>
      <c r="BL51" s="56">
        <v>90503.166077738511</v>
      </c>
      <c r="BM51" s="56">
        <v>91780</v>
      </c>
      <c r="BN51" s="56">
        <v>89360.066622907776</v>
      </c>
      <c r="BO51" s="56">
        <v>96054.533184428845</v>
      </c>
      <c r="BP51" s="56">
        <v>96563.53192124104</v>
      </c>
      <c r="BQ51" s="56">
        <v>91235.89787946429</v>
      </c>
      <c r="BR51" s="65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>
        <v>54735.765193370164</v>
      </c>
      <c r="CJ51" s="56"/>
      <c r="CK51" s="56">
        <v>59323</v>
      </c>
      <c r="CL51" s="56">
        <v>62074.035897435897</v>
      </c>
      <c r="CM51" s="56">
        <v>62786.909793814433</v>
      </c>
      <c r="CN51" s="56">
        <v>68228.573770491799</v>
      </c>
      <c r="CO51" s="56">
        <v>71708.324742268043</v>
      </c>
      <c r="CP51" s="56">
        <v>72324</v>
      </c>
      <c r="CQ51" s="56">
        <v>69850.574135723436</v>
      </c>
      <c r="CR51" s="56">
        <v>76646.455641919049</v>
      </c>
      <c r="CS51" s="56">
        <v>75422.202531645569</v>
      </c>
      <c r="CT51" s="56">
        <v>70355.784475088964</v>
      </c>
      <c r="CU51" s="65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>
        <v>48582.642990654203</v>
      </c>
      <c r="DM51" s="56"/>
      <c r="DN51" s="56">
        <v>52580</v>
      </c>
      <c r="DO51" s="56">
        <v>54511.073584905658</v>
      </c>
      <c r="DP51" s="56">
        <v>55795.815331010454</v>
      </c>
      <c r="DQ51" s="56">
        <v>58684.1975308642</v>
      </c>
      <c r="DR51" s="56">
        <v>62014.051470588238</v>
      </c>
      <c r="DS51" s="56">
        <v>61556</v>
      </c>
      <c r="DT51" s="56">
        <v>59951.249111725221</v>
      </c>
      <c r="DU51" s="56">
        <v>62806.655609167668</v>
      </c>
      <c r="DV51" s="56">
        <v>60246.765168539321</v>
      </c>
      <c r="DW51" s="56">
        <v>60668.503287507468</v>
      </c>
      <c r="DX51" s="65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>
        <v>36642.51136363636</v>
      </c>
      <c r="EP51" s="56"/>
      <c r="EQ51" s="56">
        <v>37763</v>
      </c>
      <c r="ER51" s="56">
        <v>40575.483516483517</v>
      </c>
      <c r="ES51" s="56">
        <v>40310.625</v>
      </c>
      <c r="ET51" s="56">
        <v>41257.987500000003</v>
      </c>
      <c r="EU51" s="187">
        <v>43692.144444444442</v>
      </c>
      <c r="EV51" s="56">
        <v>43236</v>
      </c>
      <c r="EW51" s="56">
        <v>43861.994337485849</v>
      </c>
      <c r="EX51" s="56">
        <v>47293.441281138796</v>
      </c>
      <c r="EY51" s="56">
        <v>47052.887043189367</v>
      </c>
      <c r="EZ51" s="56">
        <v>43682.189035916825</v>
      </c>
    </row>
    <row r="52" spans="1:156">
      <c r="A52" s="56" t="s">
        <v>102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7">
        <v>69012.030002970598</v>
      </c>
      <c r="AD52" s="56"/>
      <c r="AE52" s="191">
        <v>71739</v>
      </c>
      <c r="AF52" s="56">
        <v>73587.532726077567</v>
      </c>
      <c r="AG52" s="56">
        <v>74850.374120580644</v>
      </c>
      <c r="AH52" s="56">
        <v>77817.529955656195</v>
      </c>
      <c r="AI52" s="56">
        <v>79052.167767503299</v>
      </c>
      <c r="AJ52" s="56">
        <v>80149</v>
      </c>
      <c r="AK52" s="56">
        <v>81337.124762469102</v>
      </c>
      <c r="AL52" s="56">
        <v>81482.588235911433</v>
      </c>
      <c r="AM52" s="56">
        <v>82958.746421140881</v>
      </c>
      <c r="AN52" s="56">
        <v>84598.578002818816</v>
      </c>
      <c r="AO52" s="65"/>
      <c r="AP52" s="57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>
        <v>92621.965081276343</v>
      </c>
      <c r="BG52" s="56"/>
      <c r="BH52" s="56">
        <v>97911</v>
      </c>
      <c r="BI52" s="56">
        <v>100452.41784181484</v>
      </c>
      <c r="BJ52" s="56">
        <v>103041.27123205742</v>
      </c>
      <c r="BK52" s="56">
        <v>106201.81701738335</v>
      </c>
      <c r="BL52" s="56">
        <v>108685.44530764451</v>
      </c>
      <c r="BM52" s="56">
        <v>110097</v>
      </c>
      <c r="BN52" s="56">
        <v>111153.35264849177</v>
      </c>
      <c r="BO52" s="56">
        <v>111195.68931619315</v>
      </c>
      <c r="BP52" s="56">
        <v>113441.41563756463</v>
      </c>
      <c r="BQ52" s="56">
        <v>116872.17613433368</v>
      </c>
      <c r="BR52" s="65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>
        <v>66141.006929133859</v>
      </c>
      <c r="CJ52" s="56"/>
      <c r="CK52" s="56">
        <v>69359</v>
      </c>
      <c r="CL52" s="56">
        <v>71387.801858513194</v>
      </c>
      <c r="CM52" s="56">
        <v>73253.200461494082</v>
      </c>
      <c r="CN52" s="56">
        <v>75573.419651056014</v>
      </c>
      <c r="CO52" s="56">
        <v>77176.748945147672</v>
      </c>
      <c r="CP52" s="56">
        <v>78168</v>
      </c>
      <c r="CQ52" s="56">
        <v>79790.314549276765</v>
      </c>
      <c r="CR52" s="56">
        <v>80001.288223437965</v>
      </c>
      <c r="CS52" s="56">
        <v>81425.389678811727</v>
      </c>
      <c r="CT52" s="56">
        <v>83573.511196742766</v>
      </c>
      <c r="CU52" s="65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>
        <v>54277.160460652594</v>
      </c>
      <c r="DM52" s="56"/>
      <c r="DN52" s="56">
        <v>57323</v>
      </c>
      <c r="DO52" s="56">
        <v>59463.812545322697</v>
      </c>
      <c r="DP52" s="56">
        <v>60833.307118644065</v>
      </c>
      <c r="DQ52" s="56">
        <v>63424.71603109959</v>
      </c>
      <c r="DR52" s="56">
        <v>64575.200542005419</v>
      </c>
      <c r="DS52" s="56">
        <v>65889</v>
      </c>
      <c r="DT52" s="56">
        <v>68263.855292619744</v>
      </c>
      <c r="DU52" s="56">
        <v>67956.547112051499</v>
      </c>
      <c r="DV52" s="56">
        <v>70105.712579404135</v>
      </c>
      <c r="DW52" s="56">
        <v>73115.646693297822</v>
      </c>
      <c r="DX52" s="65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>
        <v>37094.725598526704</v>
      </c>
      <c r="EP52" s="56"/>
      <c r="EQ52" s="56">
        <v>39301</v>
      </c>
      <c r="ER52" s="56">
        <v>41124.144790257102</v>
      </c>
      <c r="ES52" s="56">
        <v>41712.969084423305</v>
      </c>
      <c r="ET52" s="56">
        <v>41457.376436781611</v>
      </c>
      <c r="EU52" s="187">
        <v>41905.822128851541</v>
      </c>
      <c r="EV52" s="56">
        <v>42623</v>
      </c>
      <c r="EW52" s="56">
        <v>42309.94232845027</v>
      </c>
      <c r="EX52" s="56">
        <v>44548.690416457597</v>
      </c>
      <c r="EY52" s="56">
        <v>45323.886466029915</v>
      </c>
      <c r="EZ52" s="56">
        <v>46775.283400809712</v>
      </c>
    </row>
    <row r="53" spans="1:156">
      <c r="A53" s="56" t="s">
        <v>103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7">
        <v>51624.112369337978</v>
      </c>
      <c r="AD53" s="56"/>
      <c r="AE53" s="191">
        <v>57818</v>
      </c>
      <c r="AF53" s="56">
        <v>57471.554675118859</v>
      </c>
      <c r="AG53" s="56">
        <v>60795.801251956182</v>
      </c>
      <c r="AH53" s="56">
        <v>61007.295392953929</v>
      </c>
      <c r="AI53" s="56">
        <v>60666.356756756759</v>
      </c>
      <c r="AJ53" s="56">
        <v>61676</v>
      </c>
      <c r="AK53" s="56">
        <v>63555.176236852363</v>
      </c>
      <c r="AL53" s="56">
        <v>66661.566135872607</v>
      </c>
      <c r="AM53" s="56">
        <v>68757.254000653164</v>
      </c>
      <c r="AN53" s="56">
        <v>70127.605698756481</v>
      </c>
      <c r="AO53" s="65"/>
      <c r="AP53" s="57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>
        <v>67654.416666666672</v>
      </c>
      <c r="BG53" s="56"/>
      <c r="BH53" s="56">
        <v>75792</v>
      </c>
      <c r="BI53" s="56">
        <v>76809.419871794875</v>
      </c>
      <c r="BJ53" s="56">
        <v>81801.009090909094</v>
      </c>
      <c r="BK53" s="56">
        <v>80470.480701754379</v>
      </c>
      <c r="BL53" s="56">
        <v>79729.116197183102</v>
      </c>
      <c r="BM53" s="56">
        <v>82245</v>
      </c>
      <c r="BN53" s="56">
        <v>83810.65731636784</v>
      </c>
      <c r="BO53" s="56">
        <v>86503.597010635247</v>
      </c>
      <c r="BP53" s="56">
        <v>89039.875929782807</v>
      </c>
      <c r="BQ53" s="56">
        <v>90504.610169491527</v>
      </c>
      <c r="BR53" s="65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>
        <v>53498.586956521736</v>
      </c>
      <c r="CJ53" s="56"/>
      <c r="CK53" s="56">
        <v>60405</v>
      </c>
      <c r="CL53" s="56">
        <v>60967.03597122302</v>
      </c>
      <c r="CM53" s="56">
        <v>64111.554794520547</v>
      </c>
      <c r="CN53" s="56">
        <v>64451.201520912546</v>
      </c>
      <c r="CO53" s="56">
        <v>63921.505976095621</v>
      </c>
      <c r="CP53" s="56">
        <v>65235</v>
      </c>
      <c r="CQ53" s="56">
        <v>67595.816443594653</v>
      </c>
      <c r="CR53" s="56">
        <v>69913.255653507091</v>
      </c>
      <c r="CS53" s="56">
        <v>71564.712085308056</v>
      </c>
      <c r="CT53" s="56">
        <v>73676.96989579314</v>
      </c>
      <c r="CU53" s="65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>
        <v>47704.024316109426</v>
      </c>
      <c r="DM53" s="56"/>
      <c r="DN53" s="56">
        <v>51626</v>
      </c>
      <c r="DO53" s="56">
        <v>53771.824362606232</v>
      </c>
      <c r="DP53" s="56">
        <v>54993.182584269663</v>
      </c>
      <c r="DQ53" s="56">
        <v>54696.519519519519</v>
      </c>
      <c r="DR53" s="56">
        <v>54977.892351274786</v>
      </c>
      <c r="DS53" s="56">
        <v>56336</v>
      </c>
      <c r="DT53" s="56">
        <v>58694.981316725978</v>
      </c>
      <c r="DU53" s="56">
        <v>61044.101085094233</v>
      </c>
      <c r="DV53" s="56">
        <v>63932.218552556005</v>
      </c>
      <c r="DW53" s="56">
        <v>65813.95703611456</v>
      </c>
      <c r="DX53" s="65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>
        <v>38034.73863636364</v>
      </c>
      <c r="EP53" s="56"/>
      <c r="EQ53" s="56">
        <v>40305</v>
      </c>
      <c r="ER53" s="56">
        <v>41505.308550185873</v>
      </c>
      <c r="ES53" s="56">
        <v>41449.743055555555</v>
      </c>
      <c r="ET53" s="56">
        <v>42208.330232558139</v>
      </c>
      <c r="EU53" s="187">
        <v>41732.757990867583</v>
      </c>
      <c r="EV53" s="56">
        <v>42993</v>
      </c>
      <c r="EW53" s="56">
        <v>43959.880497131926</v>
      </c>
      <c r="EX53" s="56">
        <v>45579.542107490473</v>
      </c>
      <c r="EY53" s="56">
        <v>47151.156277827249</v>
      </c>
      <c r="EZ53" s="56">
        <v>49390.509877704615</v>
      </c>
    </row>
    <row r="54" spans="1:156">
      <c r="A54" s="58" t="s">
        <v>104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>
        <v>63309.836404728791</v>
      </c>
      <c r="AD54" s="58"/>
      <c r="AE54" s="197">
        <v>65386</v>
      </c>
      <c r="AF54" s="58">
        <v>66473.273315180399</v>
      </c>
      <c r="AG54" s="58">
        <v>70070.91966671907</v>
      </c>
      <c r="AH54" s="58">
        <v>69487.740526228692</v>
      </c>
      <c r="AI54" s="58">
        <v>70096.749716690945</v>
      </c>
      <c r="AJ54" s="58">
        <v>69887</v>
      </c>
      <c r="AK54" s="58">
        <v>71793.564210325232</v>
      </c>
      <c r="AL54" s="58">
        <v>73670.232937755049</v>
      </c>
      <c r="AM54" s="58">
        <v>75815.836132694356</v>
      </c>
      <c r="AN54" s="58">
        <v>76862.632261730032</v>
      </c>
      <c r="AO54" s="67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>
        <v>81423.641490926922</v>
      </c>
      <c r="BG54" s="58"/>
      <c r="BH54" s="58">
        <v>84663</v>
      </c>
      <c r="BI54" s="58">
        <v>85979.189910979228</v>
      </c>
      <c r="BJ54" s="58">
        <v>89184.975111996013</v>
      </c>
      <c r="BK54" s="58">
        <v>89673.738331678251</v>
      </c>
      <c r="BL54" s="58">
        <v>90709.789701636182</v>
      </c>
      <c r="BM54" s="58">
        <v>91126</v>
      </c>
      <c r="BN54" s="58">
        <v>92539.229569817617</v>
      </c>
      <c r="BO54" s="58">
        <v>95695.99476439791</v>
      </c>
      <c r="BP54" s="58">
        <v>98303.153427927333</v>
      </c>
      <c r="BQ54" s="58">
        <v>98935.250232558144</v>
      </c>
      <c r="BR54" s="67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>
        <v>60516.466101694918</v>
      </c>
      <c r="CJ54" s="58"/>
      <c r="CK54" s="58">
        <v>62377</v>
      </c>
      <c r="CL54" s="58">
        <v>63718.584892584891</v>
      </c>
      <c r="CM54" s="58">
        <v>66138.477941176476</v>
      </c>
      <c r="CN54" s="58">
        <v>66544.035110533165</v>
      </c>
      <c r="CO54" s="58">
        <v>67172.243918053777</v>
      </c>
      <c r="CP54" s="58">
        <v>67550</v>
      </c>
      <c r="CQ54" s="58">
        <v>68828.669796244503</v>
      </c>
      <c r="CR54" s="58">
        <v>70360.400634668782</v>
      </c>
      <c r="CS54" s="58">
        <v>72016.634238913306</v>
      </c>
      <c r="CT54" s="58">
        <v>72844.462656841264</v>
      </c>
      <c r="CU54" s="67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>
        <v>52676.653114754095</v>
      </c>
      <c r="DM54" s="58"/>
      <c r="DN54" s="58">
        <v>55486</v>
      </c>
      <c r="DO54" s="58">
        <v>57093.553523035233</v>
      </c>
      <c r="DP54" s="58">
        <v>59716.096296296295</v>
      </c>
      <c r="DQ54" s="58">
        <v>60633.038684719533</v>
      </c>
      <c r="DR54" s="58">
        <v>61091.987154784845</v>
      </c>
      <c r="DS54" s="58">
        <v>61606</v>
      </c>
      <c r="DT54" s="58">
        <v>63352.972898230088</v>
      </c>
      <c r="DU54" s="58">
        <v>64991.811591602367</v>
      </c>
      <c r="DV54" s="58">
        <v>67175.302832650021</v>
      </c>
      <c r="DW54" s="58">
        <v>68098.586132812503</v>
      </c>
      <c r="DX54" s="67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>
        <v>45974.883333333331</v>
      </c>
      <c r="EP54" s="58"/>
      <c r="EQ54" s="58">
        <v>47754</v>
      </c>
      <c r="ER54" s="58">
        <v>46951.724137931036</v>
      </c>
      <c r="ES54" s="58">
        <v>81739.503171247357</v>
      </c>
      <c r="ET54" s="58">
        <v>50487.281690140844</v>
      </c>
      <c r="EU54" s="188">
        <v>52937.071428571428</v>
      </c>
      <c r="EV54" s="58">
        <v>52099</v>
      </c>
      <c r="EW54" s="58">
        <v>51265.730769230766</v>
      </c>
      <c r="EX54" s="58">
        <v>50882.593457943927</v>
      </c>
      <c r="EY54" s="58">
        <v>52576.27536231884</v>
      </c>
      <c r="EZ54" s="58">
        <v>55905.610859728506</v>
      </c>
    </row>
    <row r="55" spans="1:156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7"/>
      <c r="AD55" s="56"/>
      <c r="AE55" s="191"/>
      <c r="AF55" s="56"/>
      <c r="AG55" s="56"/>
      <c r="AH55" s="56"/>
      <c r="AI55" s="56"/>
      <c r="AJ55" s="56"/>
      <c r="AK55" s="56"/>
      <c r="AL55" s="56"/>
      <c r="AM55" s="56"/>
      <c r="AN55" s="56"/>
      <c r="AO55" s="65"/>
      <c r="AP55" s="57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5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65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65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</row>
    <row r="56" spans="1:156">
      <c r="A56" s="56" t="s">
        <v>106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7">
        <v>75874.888695652175</v>
      </c>
      <c r="AD56" s="56"/>
      <c r="AE56" s="191">
        <v>83278</v>
      </c>
      <c r="AF56" s="56">
        <v>85185.658923732088</v>
      </c>
      <c r="AG56" s="56">
        <v>88158.318664643404</v>
      </c>
      <c r="AH56" s="56">
        <v>88317.038401253914</v>
      </c>
      <c r="AI56" s="56">
        <v>90716.857417371255</v>
      </c>
      <c r="AJ56" s="56">
        <v>91370</v>
      </c>
      <c r="AK56" s="56">
        <v>86447.023381294974</v>
      </c>
      <c r="AL56" s="56">
        <v>90637.968277832071</v>
      </c>
      <c r="AM56" s="56">
        <v>93482.998349471818</v>
      </c>
      <c r="AN56" s="56">
        <v>96852.773030707613</v>
      </c>
      <c r="AO56" s="65"/>
      <c r="AP56" s="57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>
        <v>95874.934807916186</v>
      </c>
      <c r="BG56" s="56"/>
      <c r="BH56" s="56">
        <v>104711</v>
      </c>
      <c r="BI56" s="56">
        <v>107184.5314757482</v>
      </c>
      <c r="BJ56" s="56">
        <v>111054.04439959637</v>
      </c>
      <c r="BK56" s="56">
        <v>111841.04468085106</v>
      </c>
      <c r="BL56" s="56">
        <v>114797.74164133739</v>
      </c>
      <c r="BM56" s="56">
        <v>115775</v>
      </c>
      <c r="BN56" s="56">
        <v>107932.50754066042</v>
      </c>
      <c r="BO56" s="56">
        <v>112842.69592567503</v>
      </c>
      <c r="BP56" s="56">
        <v>116529.06344933667</v>
      </c>
      <c r="BQ56" s="56">
        <v>120676.04054714217</v>
      </c>
      <c r="BR56" s="65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>
        <v>70838.891061452508</v>
      </c>
      <c r="CJ56" s="56"/>
      <c r="CK56" s="56">
        <v>76820</v>
      </c>
      <c r="CL56" s="56">
        <v>79368.161654135343</v>
      </c>
      <c r="CM56" s="56">
        <v>82810.315461346632</v>
      </c>
      <c r="CN56" s="56">
        <v>83137.823155216291</v>
      </c>
      <c r="CO56" s="56">
        <v>85109.516666666663</v>
      </c>
      <c r="CP56" s="56">
        <v>85447</v>
      </c>
      <c r="CQ56" s="56">
        <v>81326.976553341141</v>
      </c>
      <c r="CR56" s="56">
        <v>84655.908107435956</v>
      </c>
      <c r="CS56" s="56">
        <v>87689.900048638126</v>
      </c>
      <c r="CT56" s="56">
        <v>91504.500564121859</v>
      </c>
      <c r="CU56" s="65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>
        <v>57715.059936908518</v>
      </c>
      <c r="DM56" s="56"/>
      <c r="DN56" s="56">
        <v>63942</v>
      </c>
      <c r="DO56" s="56">
        <v>65350.585545722715</v>
      </c>
      <c r="DP56" s="56">
        <v>67035.513437057991</v>
      </c>
      <c r="DQ56" s="56">
        <v>67011.060693641615</v>
      </c>
      <c r="DR56" s="56">
        <v>68059.568940493467</v>
      </c>
      <c r="DS56" s="56">
        <v>68429</v>
      </c>
      <c r="DT56" s="56">
        <v>65647.424141428783</v>
      </c>
      <c r="DU56" s="56">
        <v>69034.837970304172</v>
      </c>
      <c r="DV56" s="56">
        <v>71441.484091824401</v>
      </c>
      <c r="DW56" s="56">
        <v>74157.868979057603</v>
      </c>
      <c r="DX56" s="65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>
        <v>46930.561403508771</v>
      </c>
      <c r="EP56" s="56"/>
      <c r="EQ56" s="56">
        <v>54407</v>
      </c>
      <c r="ER56" s="56">
        <v>56160.755555555559</v>
      </c>
      <c r="ES56" s="56">
        <v>55910.670588235291</v>
      </c>
      <c r="ET56" s="56">
        <v>57668.882352941175</v>
      </c>
      <c r="EU56" s="56">
        <v>58312.445652173912</v>
      </c>
      <c r="EV56" s="56">
        <v>57692</v>
      </c>
      <c r="EW56" s="56">
        <v>55780.185955786743</v>
      </c>
      <c r="EX56" s="56">
        <v>59296.328947368427</v>
      </c>
      <c r="EY56" s="56">
        <v>65286.607535321826</v>
      </c>
      <c r="EZ56" s="56">
        <v>65349.220665499124</v>
      </c>
    </row>
    <row r="57" spans="1:156">
      <c r="A57" s="56" t="s">
        <v>107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7">
        <v>57263.784158415845</v>
      </c>
      <c r="AD57" s="56"/>
      <c r="AE57" s="191">
        <v>60608</v>
      </c>
      <c r="AF57" s="56">
        <v>67749.587382160986</v>
      </c>
      <c r="AG57" s="56">
        <v>69596.676752767526</v>
      </c>
      <c r="AH57" s="56">
        <v>70694.087091757392</v>
      </c>
      <c r="AI57" s="56">
        <v>71449.829701372073</v>
      </c>
      <c r="AJ57" s="56">
        <v>70833</v>
      </c>
      <c r="AK57" s="56">
        <v>71736.797907794855</v>
      </c>
      <c r="AL57" s="56">
        <v>70150.126296123315</v>
      </c>
      <c r="AM57" s="56">
        <v>78981.947319201994</v>
      </c>
      <c r="AN57" s="56">
        <v>74858.330640149157</v>
      </c>
      <c r="AO57" s="65"/>
      <c r="AP57" s="57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>
        <v>70083.541379310351</v>
      </c>
      <c r="BG57" s="56"/>
      <c r="BH57" s="56">
        <v>75863</v>
      </c>
      <c r="BI57" s="56">
        <v>86011.826086956527</v>
      </c>
      <c r="BJ57" s="56">
        <v>87919.736720554269</v>
      </c>
      <c r="BK57" s="56">
        <v>88969.80138568129</v>
      </c>
      <c r="BL57" s="56">
        <v>90651.724637681153</v>
      </c>
      <c r="BM57" s="56">
        <v>90482</v>
      </c>
      <c r="BN57" s="56">
        <v>89285.562067128398</v>
      </c>
      <c r="BO57" s="56">
        <v>90108.569247546358</v>
      </c>
      <c r="BP57" s="56">
        <v>98869.446276293354</v>
      </c>
      <c r="BQ57" s="56">
        <v>95616.174992521686</v>
      </c>
      <c r="BR57" s="65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>
        <v>58068.017412935325</v>
      </c>
      <c r="CJ57" s="56"/>
      <c r="CK57" s="56">
        <v>62111</v>
      </c>
      <c r="CL57" s="56">
        <v>67483.606060606064</v>
      </c>
      <c r="CM57" s="56">
        <v>68987.381930184798</v>
      </c>
      <c r="CN57" s="56">
        <v>69653.721030042914</v>
      </c>
      <c r="CO57" s="56">
        <v>70007.78125</v>
      </c>
      <c r="CP57" s="56">
        <v>69543</v>
      </c>
      <c r="CQ57" s="56">
        <v>70385.962210796919</v>
      </c>
      <c r="CR57" s="56">
        <v>71021.993113342891</v>
      </c>
      <c r="CS57" s="56">
        <v>77828.58343596058</v>
      </c>
      <c r="CT57" s="56">
        <v>74333.396265560179</v>
      </c>
      <c r="CU57" s="65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>
        <v>45367.995689655174</v>
      </c>
      <c r="DM57" s="56"/>
      <c r="DN57" s="56">
        <v>48605</v>
      </c>
      <c r="DO57" s="56">
        <v>52419.379844961237</v>
      </c>
      <c r="DP57" s="56">
        <v>54695.250996015937</v>
      </c>
      <c r="DQ57" s="56">
        <v>54319.095022624431</v>
      </c>
      <c r="DR57" s="56">
        <v>55835.801020408166</v>
      </c>
      <c r="DS57" s="56">
        <v>54426</v>
      </c>
      <c r="DT57" s="56">
        <v>55394.184121621627</v>
      </c>
      <c r="DU57" s="56">
        <v>56397.348556077901</v>
      </c>
      <c r="DV57" s="56">
        <v>58346.744248985116</v>
      </c>
      <c r="DW57" s="56">
        <v>57679.784454244764</v>
      </c>
      <c r="DX57" s="65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>
        <v>40673.78787878788</v>
      </c>
      <c r="EP57" s="56"/>
      <c r="EQ57" s="56">
        <v>43734</v>
      </c>
      <c r="ER57" s="56">
        <v>47237.67391304348</v>
      </c>
      <c r="ES57" s="56">
        <v>48383.122448979593</v>
      </c>
      <c r="ET57" s="56">
        <v>48289.295454545456</v>
      </c>
      <c r="EU57" s="56">
        <v>49732.323529411762</v>
      </c>
      <c r="EV57" s="56">
        <v>49318</v>
      </c>
      <c r="EW57" s="56">
        <v>50287.02127659574</v>
      </c>
      <c r="EX57" s="56">
        <v>48411.940298507463</v>
      </c>
      <c r="EY57" s="56">
        <v>52864.359375</v>
      </c>
      <c r="EZ57" s="56">
        <v>50456.047058823526</v>
      </c>
    </row>
    <row r="58" spans="1:156">
      <c r="A58" s="56" t="s">
        <v>108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7">
        <v>71925.363150492267</v>
      </c>
      <c r="AD58" s="56"/>
      <c r="AE58" s="191">
        <v>76761</v>
      </c>
      <c r="AF58" s="56">
        <v>77943.901823632274</v>
      </c>
      <c r="AG58" s="56">
        <v>80004.891020910203</v>
      </c>
      <c r="AH58" s="56">
        <v>80402.916752049176</v>
      </c>
      <c r="AI58" s="56">
        <v>81053.542684462358</v>
      </c>
      <c r="AJ58" s="56">
        <v>83088</v>
      </c>
      <c r="AK58" s="56">
        <v>83964.05194430417</v>
      </c>
      <c r="AL58" s="56">
        <v>89727.106799183515</v>
      </c>
      <c r="AM58" s="56">
        <v>89900.054382371643</v>
      </c>
      <c r="AN58" s="56">
        <v>92276.660215736047</v>
      </c>
      <c r="AO58" s="65"/>
      <c r="AP58" s="57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>
        <v>87773.62</v>
      </c>
      <c r="BG58" s="56"/>
      <c r="BH58" s="56">
        <v>95494</v>
      </c>
      <c r="BI58" s="56">
        <v>97014.365577051372</v>
      </c>
      <c r="BJ58" s="56">
        <v>100095.565807327</v>
      </c>
      <c r="BK58" s="56">
        <v>101370.07452966715</v>
      </c>
      <c r="BL58" s="56">
        <v>101583.89067974772</v>
      </c>
      <c r="BM58" s="56">
        <v>104161</v>
      </c>
      <c r="BN58" s="56">
        <v>105871.78612716764</v>
      </c>
      <c r="BO58" s="56">
        <v>113767.89949641819</v>
      </c>
      <c r="BP58" s="56">
        <v>114165.34502133713</v>
      </c>
      <c r="BQ58" s="56">
        <v>118384.81934372082</v>
      </c>
      <c r="BR58" s="65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>
        <v>71490.489910313903</v>
      </c>
      <c r="CJ58" s="56"/>
      <c r="CK58" s="56">
        <v>75643</v>
      </c>
      <c r="CL58" s="56">
        <v>76114.199195171022</v>
      </c>
      <c r="CM58" s="56">
        <v>78089.00485908649</v>
      </c>
      <c r="CN58" s="56">
        <v>78316.964946445965</v>
      </c>
      <c r="CO58" s="56">
        <v>78868.031853281849</v>
      </c>
      <c r="CP58" s="56">
        <v>81473</v>
      </c>
      <c r="CQ58" s="56">
        <v>82255.382430897385</v>
      </c>
      <c r="CR58" s="56">
        <v>87775.771772612716</v>
      </c>
      <c r="CS58" s="56">
        <v>88540.351235325041</v>
      </c>
      <c r="CT58" s="56">
        <v>92021.532397959192</v>
      </c>
      <c r="CU58" s="65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>
        <v>56077.114930182601</v>
      </c>
      <c r="DM58" s="56"/>
      <c r="DN58" s="56">
        <v>60851</v>
      </c>
      <c r="DO58" s="56">
        <v>62190.213787085515</v>
      </c>
      <c r="DP58" s="56">
        <v>64003.386597938144</v>
      </c>
      <c r="DQ58" s="56">
        <v>64583.687845303866</v>
      </c>
      <c r="DR58" s="56">
        <v>65462.257884972169</v>
      </c>
      <c r="DS58" s="56">
        <v>67314</v>
      </c>
      <c r="DT58" s="56">
        <v>68575.794756131945</v>
      </c>
      <c r="DU58" s="56">
        <v>73411.500989166278</v>
      </c>
      <c r="DV58" s="56">
        <v>73816.399312011898</v>
      </c>
      <c r="DW58" s="56">
        <v>76091.79499518768</v>
      </c>
      <c r="DX58" s="65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>
        <v>45239.913043478264</v>
      </c>
      <c r="EP58" s="56"/>
      <c r="EQ58" s="56">
        <v>48545</v>
      </c>
      <c r="ER58" s="56">
        <v>47687.472972972973</v>
      </c>
      <c r="ES58" s="56">
        <v>53141.346666666665</v>
      </c>
      <c r="ET58" s="56">
        <v>55722.929824561405</v>
      </c>
      <c r="EU58" s="56">
        <v>54299.609375</v>
      </c>
      <c r="EV58" s="56">
        <v>55281</v>
      </c>
      <c r="EW58" s="56">
        <v>55938.827242524916</v>
      </c>
      <c r="EX58" s="56">
        <v>57741.90192926045</v>
      </c>
      <c r="EY58" s="56">
        <v>57589.502189781022</v>
      </c>
      <c r="EZ58" s="56">
        <v>57233.298421807747</v>
      </c>
    </row>
    <row r="59" spans="1:156">
      <c r="A59" s="56" t="s">
        <v>109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7">
        <v>69748.918001885017</v>
      </c>
      <c r="AD59" s="56"/>
      <c r="AE59" s="191">
        <v>73953</v>
      </c>
      <c r="AF59" s="56">
        <v>75523.002938295787</v>
      </c>
      <c r="AG59" s="56">
        <v>84322.506849315076</v>
      </c>
      <c r="AH59" s="56">
        <v>83827.885964912275</v>
      </c>
      <c r="AI59" s="56">
        <v>85722.166988416982</v>
      </c>
      <c r="AJ59" s="56">
        <v>85566</v>
      </c>
      <c r="AK59" s="56">
        <v>87427.326478149102</v>
      </c>
      <c r="AL59" s="56">
        <v>89360.49968173138</v>
      </c>
      <c r="AM59" s="56">
        <v>91668.499843407451</v>
      </c>
      <c r="AN59" s="56">
        <v>91135.059263880219</v>
      </c>
      <c r="AO59" s="65"/>
      <c r="AP59" s="57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>
        <v>86809.79028132993</v>
      </c>
      <c r="BG59" s="56"/>
      <c r="BH59" s="56">
        <v>91097</v>
      </c>
      <c r="BI59" s="56">
        <v>91985.987212276217</v>
      </c>
      <c r="BJ59" s="56">
        <v>102861.71317829458</v>
      </c>
      <c r="BK59" s="56">
        <v>102059.37368421053</v>
      </c>
      <c r="BL59" s="56">
        <v>103356.71317829458</v>
      </c>
      <c r="BM59" s="56">
        <v>102888</v>
      </c>
      <c r="BN59" s="56">
        <v>105714.94897959183</v>
      </c>
      <c r="BO59" s="56">
        <v>107958.16326530612</v>
      </c>
      <c r="BP59" s="56">
        <v>109992.87489643745</v>
      </c>
      <c r="BQ59" s="56">
        <v>110600.77720207254</v>
      </c>
      <c r="BR59" s="65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>
        <v>66382.55084745762</v>
      </c>
      <c r="CJ59" s="56"/>
      <c r="CK59" s="56">
        <v>70308</v>
      </c>
      <c r="CL59" s="56">
        <v>71266.699724517908</v>
      </c>
      <c r="CM59" s="56">
        <v>81172.083333333328</v>
      </c>
      <c r="CN59" s="56">
        <v>81381.131652661061</v>
      </c>
      <c r="CO59" s="56">
        <v>83407.721763085399</v>
      </c>
      <c r="CP59" s="56">
        <v>82701</v>
      </c>
      <c r="CQ59" s="56">
        <v>85260.055045871559</v>
      </c>
      <c r="CR59" s="56">
        <v>87462.958257713239</v>
      </c>
      <c r="CS59" s="56">
        <v>89102.570647219691</v>
      </c>
      <c r="CT59" s="56">
        <v>88750.253837072014</v>
      </c>
      <c r="CU59" s="65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>
        <v>55075.275000000001</v>
      </c>
      <c r="DM59" s="56"/>
      <c r="DN59" s="56">
        <v>57405</v>
      </c>
      <c r="DO59" s="56">
        <v>59247.314285714288</v>
      </c>
      <c r="DP59" s="56">
        <v>64972.342342342345</v>
      </c>
      <c r="DQ59" s="56">
        <v>65618.628205128203</v>
      </c>
      <c r="DR59" s="56">
        <v>67689.379310344826</v>
      </c>
      <c r="DS59" s="56">
        <v>66943</v>
      </c>
      <c r="DT59" s="56">
        <v>68090.560344827594</v>
      </c>
      <c r="DU59" s="56">
        <v>69687.593123209168</v>
      </c>
      <c r="DV59" s="56">
        <v>72281.68421052632</v>
      </c>
      <c r="DW59" s="56">
        <v>71992.019516334316</v>
      </c>
      <c r="DX59" s="65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>
        <v>43280</v>
      </c>
      <c r="EP59" s="56"/>
      <c r="EQ59" s="56">
        <v>52350</v>
      </c>
      <c r="ER59" s="56">
        <v>51957.5</v>
      </c>
      <c r="ES59" s="56">
        <v>54918.888888888891</v>
      </c>
      <c r="ET59" s="56">
        <v>59571.666666666664</v>
      </c>
      <c r="EU59" s="56">
        <v>57821.666666666664</v>
      </c>
      <c r="EV59" s="56">
        <v>51259</v>
      </c>
      <c r="EW59" s="56">
        <v>50139.545454545456</v>
      </c>
      <c r="EX59" s="56">
        <v>55498.8</v>
      </c>
      <c r="EY59" s="56">
        <v>52858.63636363636</v>
      </c>
      <c r="EZ59" s="56">
        <v>60672.5</v>
      </c>
    </row>
    <row r="60" spans="1:156">
      <c r="A60" s="56" t="s">
        <v>110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7">
        <v>80167.439452371764</v>
      </c>
      <c r="AD60" s="56"/>
      <c r="AE60" s="191">
        <v>87083</v>
      </c>
      <c r="AF60" s="56">
        <v>90829.89771317142</v>
      </c>
      <c r="AG60" s="56">
        <v>95011.696847635729</v>
      </c>
      <c r="AH60" s="56">
        <v>96762.36618444846</v>
      </c>
      <c r="AI60" s="56">
        <v>99784.209193751129</v>
      </c>
      <c r="AJ60" s="56">
        <v>101026</v>
      </c>
      <c r="AK60" s="56">
        <v>93065.256576096028</v>
      </c>
      <c r="AL60" s="56">
        <v>94076.269191353087</v>
      </c>
      <c r="AM60" s="56">
        <v>94239.757648385741</v>
      </c>
      <c r="AN60" s="56">
        <v>96200.066328204339</v>
      </c>
      <c r="AO60" s="65"/>
      <c r="AP60" s="57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>
        <v>104543.68549222797</v>
      </c>
      <c r="BG60" s="56"/>
      <c r="BH60" s="56">
        <v>114300</v>
      </c>
      <c r="BI60" s="56">
        <v>119683.50492125984</v>
      </c>
      <c r="BJ60" s="56">
        <v>125410.03073170732</v>
      </c>
      <c r="BK60" s="56">
        <v>127887.33217993079</v>
      </c>
      <c r="BL60" s="56">
        <v>131715.0918114144</v>
      </c>
      <c r="BM60" s="56">
        <v>134794</v>
      </c>
      <c r="BN60" s="56">
        <v>124241.96568957232</v>
      </c>
      <c r="BO60" s="56">
        <v>126279.46922642575</v>
      </c>
      <c r="BP60" s="56">
        <v>128019.19419549571</v>
      </c>
      <c r="BQ60" s="56">
        <v>130654.10397098484</v>
      </c>
      <c r="BR60" s="65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>
        <v>76611.035220994469</v>
      </c>
      <c r="CJ60" s="56"/>
      <c r="CK60" s="56">
        <v>83419</v>
      </c>
      <c r="CL60" s="56">
        <v>86808.607250755289</v>
      </c>
      <c r="CM60" s="56">
        <v>90601.49040767386</v>
      </c>
      <c r="CN60" s="56">
        <v>91312.953902888752</v>
      </c>
      <c r="CO60" s="56">
        <v>93816.073286052007</v>
      </c>
      <c r="CP60" s="56">
        <v>96126</v>
      </c>
      <c r="CQ60" s="56">
        <v>88666.583969037471</v>
      </c>
      <c r="CR60" s="56">
        <v>90149.586883102747</v>
      </c>
      <c r="CS60" s="56">
        <v>90522.440476190473</v>
      </c>
      <c r="CT60" s="56">
        <v>91774.057165605089</v>
      </c>
      <c r="CU60" s="65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>
        <v>60356.101108033239</v>
      </c>
      <c r="DM60" s="56"/>
      <c r="DN60" s="56">
        <v>65760</v>
      </c>
      <c r="DO60" s="56">
        <v>68630.084353741491</v>
      </c>
      <c r="DP60" s="56">
        <v>72016.654520917684</v>
      </c>
      <c r="DQ60" s="56">
        <v>73148.08142857143</v>
      </c>
      <c r="DR60" s="56">
        <v>76168.018611309948</v>
      </c>
      <c r="DS60" s="56">
        <v>77622</v>
      </c>
      <c r="DT60" s="56">
        <v>71947.054696789535</v>
      </c>
      <c r="DU60" s="56">
        <v>73743.748828125012</v>
      </c>
      <c r="DV60" s="56">
        <v>72238.355718252977</v>
      </c>
      <c r="DW60" s="56">
        <v>74231.895174708814</v>
      </c>
      <c r="DX60" s="65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>
        <v>41157.781395348837</v>
      </c>
      <c r="EP60" s="56"/>
      <c r="EQ60" s="56">
        <v>46902</v>
      </c>
      <c r="ER60" s="56">
        <v>49561.339449541287</v>
      </c>
      <c r="ES60" s="56">
        <v>53122.932394366195</v>
      </c>
      <c r="ET60" s="56">
        <v>50172.365448504985</v>
      </c>
      <c r="EU60" s="56">
        <v>51047.006944444445</v>
      </c>
      <c r="EV60" s="56">
        <v>54161</v>
      </c>
      <c r="EW60" s="56">
        <v>50187.526905829596</v>
      </c>
      <c r="EX60" s="56">
        <v>52167.926813471509</v>
      </c>
      <c r="EY60" s="56">
        <v>51823.141574585636</v>
      </c>
      <c r="EZ60" s="56">
        <v>54337.814700285438</v>
      </c>
    </row>
    <row r="61" spans="1:156">
      <c r="A61" s="56" t="s">
        <v>111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7">
        <v>68570.070056397599</v>
      </c>
      <c r="AD61" s="56"/>
      <c r="AE61" s="191">
        <v>74413</v>
      </c>
      <c r="AF61" s="56">
        <v>75288.761372579887</v>
      </c>
      <c r="AG61" s="56">
        <v>80190.007962387201</v>
      </c>
      <c r="AH61" s="56">
        <v>82670.496727581805</v>
      </c>
      <c r="AI61" s="56">
        <v>87247.071416857987</v>
      </c>
      <c r="AJ61" s="56">
        <v>86541</v>
      </c>
      <c r="AK61" s="56">
        <v>71967.282851727738</v>
      </c>
      <c r="AL61" s="56">
        <v>72107.274900259465</v>
      </c>
      <c r="AM61" s="56">
        <v>82056.79117574486</v>
      </c>
      <c r="AN61" s="56">
        <v>83210.325123944174</v>
      </c>
      <c r="AO61" s="65"/>
      <c r="AP61" s="57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>
        <v>89543.70969544565</v>
      </c>
      <c r="BG61" s="56"/>
      <c r="BH61" s="56">
        <v>97437</v>
      </c>
      <c r="BI61" s="56">
        <v>99211.452933507171</v>
      </c>
      <c r="BJ61" s="56">
        <v>106455.56562017498</v>
      </c>
      <c r="BK61" s="56">
        <v>109435.0419419707</v>
      </c>
      <c r="BL61" s="56">
        <v>115079.93409818569</v>
      </c>
      <c r="BM61" s="56">
        <v>114316</v>
      </c>
      <c r="BN61" s="56">
        <v>94435.859025540994</v>
      </c>
      <c r="BO61" s="56">
        <v>94282.133014154882</v>
      </c>
      <c r="BP61" s="56">
        <v>108547.45285894471</v>
      </c>
      <c r="BQ61" s="56">
        <v>110201.47402750491</v>
      </c>
      <c r="BR61" s="65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>
        <v>67339.492346141837</v>
      </c>
      <c r="CJ61" s="56"/>
      <c r="CK61" s="56">
        <v>72937</v>
      </c>
      <c r="CL61" s="56">
        <v>74036.813882743358</v>
      </c>
      <c r="CM61" s="56">
        <v>79159.760235483001</v>
      </c>
      <c r="CN61" s="56">
        <v>81649.363324764359</v>
      </c>
      <c r="CO61" s="56">
        <v>84903.009573304153</v>
      </c>
      <c r="CP61" s="56">
        <v>84403</v>
      </c>
      <c r="CQ61" s="56">
        <v>70781.532140024923</v>
      </c>
      <c r="CR61" s="56">
        <v>70947.962826216579</v>
      </c>
      <c r="CS61" s="56">
        <v>79623.931690456055</v>
      </c>
      <c r="CT61" s="56">
        <v>80843.890151145781</v>
      </c>
      <c r="CU61" s="65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>
        <v>55505.735618826264</v>
      </c>
      <c r="DM61" s="56"/>
      <c r="DN61" s="56">
        <v>60303</v>
      </c>
      <c r="DO61" s="56">
        <v>61467.757806549889</v>
      </c>
      <c r="DP61" s="56">
        <v>65321.935793004312</v>
      </c>
      <c r="DQ61" s="56">
        <v>66564.452595936789</v>
      </c>
      <c r="DR61" s="56">
        <v>70275.456601639802</v>
      </c>
      <c r="DS61" s="56">
        <v>69660</v>
      </c>
      <c r="DT61" s="56">
        <v>58894.295200825865</v>
      </c>
      <c r="DU61" s="56">
        <v>59138.622362250884</v>
      </c>
      <c r="DV61" s="56">
        <v>67721.155402531105</v>
      </c>
      <c r="DW61" s="56">
        <v>68913.670750134916</v>
      </c>
      <c r="DX61" s="65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>
        <v>43248.36</v>
      </c>
      <c r="EP61" s="56"/>
      <c r="EQ61" s="56">
        <v>46203</v>
      </c>
      <c r="ER61" s="56">
        <v>47496.251533742332</v>
      </c>
      <c r="ES61" s="56">
        <v>51279.337349397589</v>
      </c>
      <c r="ET61" s="56">
        <v>51234.963855421687</v>
      </c>
      <c r="EU61" s="56">
        <v>55041.523560209425</v>
      </c>
      <c r="EV61" s="56">
        <v>50221</v>
      </c>
      <c r="EW61" s="56">
        <v>41795.911525423726</v>
      </c>
      <c r="EX61" s="56">
        <v>44688.236276849639</v>
      </c>
      <c r="EY61" s="56">
        <v>48395.396157365052</v>
      </c>
      <c r="EZ61" s="56">
        <v>47618.885853658539</v>
      </c>
    </row>
    <row r="62" spans="1:156">
      <c r="A62" s="57" t="s">
        <v>112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>
        <v>69661.946571528024</v>
      </c>
      <c r="AD62" s="57"/>
      <c r="AE62" s="196">
        <v>72798</v>
      </c>
      <c r="AF62" s="57">
        <v>74922.369342583421</v>
      </c>
      <c r="AG62" s="57">
        <v>77306.841693173483</v>
      </c>
      <c r="AH62" s="57">
        <v>78935.880800804152</v>
      </c>
      <c r="AI62" s="57">
        <v>82094.142869127521</v>
      </c>
      <c r="AJ62" s="57">
        <v>81839</v>
      </c>
      <c r="AK62" s="57">
        <v>80856.065398054983</v>
      </c>
      <c r="AL62" s="57">
        <v>83268.369302086008</v>
      </c>
      <c r="AM62" s="57">
        <v>85525.529985186193</v>
      </c>
      <c r="AN62" s="57">
        <v>87226.114201813005</v>
      </c>
      <c r="AO62" s="65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>
        <v>98715.08783136378</v>
      </c>
      <c r="BG62" s="57"/>
      <c r="BH62" s="57">
        <v>103824</v>
      </c>
      <c r="BI62" s="57">
        <v>107139.58016476553</v>
      </c>
      <c r="BJ62" s="57">
        <v>110964.38647189584</v>
      </c>
      <c r="BK62" s="57">
        <v>113239.14720000001</v>
      </c>
      <c r="BL62" s="57">
        <v>116814.79578351164</v>
      </c>
      <c r="BM62" s="57">
        <v>117085</v>
      </c>
      <c r="BN62" s="57">
        <v>117001.20275402041</v>
      </c>
      <c r="BO62" s="57">
        <v>120405.60295299317</v>
      </c>
      <c r="BP62" s="57">
        <v>123419.88343740707</v>
      </c>
      <c r="BQ62" s="57">
        <v>125762.6490153897</v>
      </c>
      <c r="BR62" s="65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>
        <v>71147.19786808794</v>
      </c>
      <c r="CJ62" s="57"/>
      <c r="CK62" s="57">
        <v>75246</v>
      </c>
      <c r="CL62" s="57">
        <v>77594.782747603836</v>
      </c>
      <c r="CM62" s="57">
        <v>79642.816758747693</v>
      </c>
      <c r="CN62" s="57">
        <v>81451.182075471705</v>
      </c>
      <c r="CO62" s="57">
        <v>84331.390678761338</v>
      </c>
      <c r="CP62" s="57">
        <v>83935</v>
      </c>
      <c r="CQ62" s="57">
        <v>83682.598085226215</v>
      </c>
      <c r="CR62" s="57">
        <v>86366.029191641021</v>
      </c>
      <c r="CS62" s="57">
        <v>88281.168911586341</v>
      </c>
      <c r="CT62" s="57">
        <v>89758.248191926599</v>
      </c>
      <c r="CU62" s="65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>
        <v>58020.491082802546</v>
      </c>
      <c r="DM62" s="57"/>
      <c r="DN62" s="57">
        <v>60593</v>
      </c>
      <c r="DO62" s="57">
        <v>62592.263315380013</v>
      </c>
      <c r="DP62" s="57">
        <v>63953.835767429046</v>
      </c>
      <c r="DQ62" s="57">
        <v>64614.661916736521</v>
      </c>
      <c r="DR62" s="57">
        <v>67677.98831242873</v>
      </c>
      <c r="DS62" s="57">
        <v>67634</v>
      </c>
      <c r="DT62" s="57">
        <v>66177.882063368947</v>
      </c>
      <c r="DU62" s="57">
        <v>68402.474670097843</v>
      </c>
      <c r="DV62" s="57">
        <v>70254.089039453174</v>
      </c>
      <c r="DW62" s="57">
        <v>71870.072598895626</v>
      </c>
      <c r="DX62" s="65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>
        <v>42818.345744680853</v>
      </c>
      <c r="EP62" s="57"/>
      <c r="EQ62" s="57">
        <v>46302</v>
      </c>
      <c r="ER62" s="57">
        <v>47024.53551136364</v>
      </c>
      <c r="ES62" s="57">
        <v>48585.76162018592</v>
      </c>
      <c r="ET62" s="57">
        <v>48561.720238095237</v>
      </c>
      <c r="EU62" s="57">
        <v>49498.219737856591</v>
      </c>
      <c r="EV62" s="57">
        <v>50636</v>
      </c>
      <c r="EW62" s="57">
        <v>50814.869797006351</v>
      </c>
      <c r="EX62" s="57">
        <v>51260.853000674309</v>
      </c>
      <c r="EY62" s="57">
        <v>52890.002281889407</v>
      </c>
      <c r="EZ62" s="57">
        <v>54000.841591535653</v>
      </c>
    </row>
    <row r="63" spans="1:156">
      <c r="A63" s="57" t="s">
        <v>113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>
        <v>65926.984678243112</v>
      </c>
      <c r="AD63" s="57"/>
      <c r="AE63" s="196">
        <v>72449</v>
      </c>
      <c r="AF63" s="57">
        <v>71281.745647969059</v>
      </c>
      <c r="AG63" s="57">
        <v>75642.463709677424</v>
      </c>
      <c r="AH63" s="57">
        <v>77724.898492462307</v>
      </c>
      <c r="AI63" s="57">
        <v>77451.750495049506</v>
      </c>
      <c r="AJ63" s="57">
        <v>77055</v>
      </c>
      <c r="AK63" s="57">
        <v>77209.459611772065</v>
      </c>
      <c r="AL63" s="57">
        <v>77964.235481812371</v>
      </c>
      <c r="AM63" s="57">
        <v>79994.942289498576</v>
      </c>
      <c r="AN63" s="57">
        <v>81993.73182247403</v>
      </c>
      <c r="AO63" s="65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>
        <v>79691.1889596603</v>
      </c>
      <c r="BG63" s="57"/>
      <c r="BH63" s="57">
        <v>89463</v>
      </c>
      <c r="BI63" s="57">
        <v>88618.030434782602</v>
      </c>
      <c r="BJ63" s="57">
        <v>94272.36</v>
      </c>
      <c r="BK63" s="57">
        <v>96651.550588235288</v>
      </c>
      <c r="BL63" s="57">
        <v>96485.530660377364</v>
      </c>
      <c r="BM63" s="57">
        <v>96659</v>
      </c>
      <c r="BN63" s="57">
        <v>96141.78004713275</v>
      </c>
      <c r="BO63" s="57">
        <v>96300.611673151754</v>
      </c>
      <c r="BP63" s="57">
        <v>99370.669278996866</v>
      </c>
      <c r="BQ63" s="57">
        <v>103255.65252201763</v>
      </c>
      <c r="BR63" s="65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>
        <v>58923.048309178746</v>
      </c>
      <c r="CJ63" s="57"/>
      <c r="CK63" s="57">
        <v>66204</v>
      </c>
      <c r="CL63" s="57">
        <v>65376.488789237665</v>
      </c>
      <c r="CM63" s="57">
        <v>69844.077922077922</v>
      </c>
      <c r="CN63" s="57">
        <v>72807.805785123972</v>
      </c>
      <c r="CO63" s="57">
        <v>73095.937254901961</v>
      </c>
      <c r="CP63" s="57">
        <v>72822</v>
      </c>
      <c r="CQ63" s="57">
        <v>73113.421404682274</v>
      </c>
      <c r="CR63" s="57">
        <v>72516.594742606787</v>
      </c>
      <c r="CS63" s="57">
        <v>74700.38461538461</v>
      </c>
      <c r="CT63" s="57">
        <v>75700.204833141543</v>
      </c>
      <c r="CU63" s="65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>
        <v>52782.399122807015</v>
      </c>
      <c r="DM63" s="57"/>
      <c r="DN63" s="57">
        <v>56512</v>
      </c>
      <c r="DO63" s="57">
        <v>56135.11328125</v>
      </c>
      <c r="DP63" s="57">
        <v>60051.912350597609</v>
      </c>
      <c r="DQ63" s="57">
        <v>60859.479338842975</v>
      </c>
      <c r="DR63" s="57">
        <v>60619.212500000001</v>
      </c>
      <c r="DS63" s="57">
        <v>60922</v>
      </c>
      <c r="DT63" s="57">
        <v>62152.197496522946</v>
      </c>
      <c r="DU63" s="57">
        <v>63545.296721311475</v>
      </c>
      <c r="DV63" s="57">
        <v>66043.490683229815</v>
      </c>
      <c r="DW63" s="57">
        <v>67904.295652173911</v>
      </c>
      <c r="DX63" s="65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>
        <v>40600</v>
      </c>
      <c r="ER63" s="57">
        <v>44375</v>
      </c>
      <c r="ES63" s="57">
        <v>46695.947368421053</v>
      </c>
      <c r="ET63" s="57">
        <v>48592.42105263158</v>
      </c>
      <c r="EU63" s="57">
        <v>53911.090909090912</v>
      </c>
      <c r="EV63" s="57">
        <v>53966</v>
      </c>
      <c r="EW63" s="57">
        <v>55722.964285714283</v>
      </c>
      <c r="EX63" s="57">
        <v>62703.72</v>
      </c>
      <c r="EY63" s="57">
        <v>61550.8125</v>
      </c>
      <c r="EZ63" s="57">
        <v>86065.71428571429</v>
      </c>
    </row>
    <row r="64" spans="1:156">
      <c r="A64" s="58" t="s">
        <v>114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>
        <v>57032.279126213594</v>
      </c>
      <c r="AD64" s="58"/>
      <c r="AE64" s="197">
        <v>62478</v>
      </c>
      <c r="AF64" s="58">
        <v>65617.34418604651</v>
      </c>
      <c r="AG64" s="58">
        <v>69164.748868778275</v>
      </c>
      <c r="AH64" s="58">
        <v>74154.175658720196</v>
      </c>
      <c r="AI64" s="58">
        <v>76387.256188118816</v>
      </c>
      <c r="AJ64" s="58">
        <v>73881</v>
      </c>
      <c r="AK64" s="58">
        <v>75296.67192742636</v>
      </c>
      <c r="AL64" s="58">
        <v>78881.076539101501</v>
      </c>
      <c r="AM64" s="58">
        <v>80044.018144329893</v>
      </c>
      <c r="AN64" s="58">
        <v>81071.618665189701</v>
      </c>
      <c r="AO64" s="67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>
        <v>69766.338403041824</v>
      </c>
      <c r="BG64" s="58"/>
      <c r="BH64" s="58">
        <v>76847</v>
      </c>
      <c r="BI64" s="58">
        <v>81961.842911877393</v>
      </c>
      <c r="BJ64" s="58">
        <v>87954.687732342005</v>
      </c>
      <c r="BK64" s="58">
        <v>94918.02127659574</v>
      </c>
      <c r="BL64" s="58">
        <v>97702.508333333331</v>
      </c>
      <c r="BM64" s="58">
        <v>94108</v>
      </c>
      <c r="BN64" s="58">
        <v>96467.225806451606</v>
      </c>
      <c r="BO64" s="58">
        <v>99836.506263498915</v>
      </c>
      <c r="BP64" s="58">
        <v>103835.16762240847</v>
      </c>
      <c r="BQ64" s="58">
        <v>104441.98491773309</v>
      </c>
      <c r="BR64" s="67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>
        <v>59290.743961352659</v>
      </c>
      <c r="CJ64" s="58"/>
      <c r="CK64" s="58">
        <v>64584</v>
      </c>
      <c r="CL64" s="58">
        <v>69034.950226244342</v>
      </c>
      <c r="CM64" s="58">
        <v>72358.05957446809</v>
      </c>
      <c r="CN64" s="58">
        <v>77761.480349344973</v>
      </c>
      <c r="CO64" s="58">
        <v>80252.416309012871</v>
      </c>
      <c r="CP64" s="58">
        <v>77845</v>
      </c>
      <c r="CQ64" s="58">
        <v>78473.004108463429</v>
      </c>
      <c r="CR64" s="58">
        <v>80953.747238179407</v>
      </c>
      <c r="CS64" s="58">
        <v>81840.858849557524</v>
      </c>
      <c r="CT64" s="58">
        <v>84022.121669626998</v>
      </c>
      <c r="CU64" s="67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>
        <v>47815.851063829788</v>
      </c>
      <c r="DM64" s="58"/>
      <c r="DN64" s="58">
        <v>52082</v>
      </c>
      <c r="DO64" s="58">
        <v>53942.474308300392</v>
      </c>
      <c r="DP64" s="58">
        <v>56305.077235772354</v>
      </c>
      <c r="DQ64" s="58">
        <v>60088.130653266329</v>
      </c>
      <c r="DR64" s="58">
        <v>61290.810526315792</v>
      </c>
      <c r="DS64" s="58">
        <v>57531</v>
      </c>
      <c r="DT64" s="58">
        <v>57931.223316062169</v>
      </c>
      <c r="DU64" s="58">
        <v>60800.726166328597</v>
      </c>
      <c r="DV64" s="58">
        <v>61168.197761194024</v>
      </c>
      <c r="DW64" s="58">
        <v>62517.878486055779</v>
      </c>
      <c r="DX64" s="67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>
        <v>27545</v>
      </c>
      <c r="EP64" s="58"/>
      <c r="EQ64" s="58">
        <v>34242</v>
      </c>
      <c r="ER64" s="58">
        <v>46832.666666666664</v>
      </c>
      <c r="ES64" s="58">
        <v>49180.5</v>
      </c>
      <c r="ET64" s="58">
        <v>49523.666666666664</v>
      </c>
      <c r="EU64" s="58">
        <v>36948.333333333336</v>
      </c>
      <c r="EV64" s="58">
        <v>46282</v>
      </c>
      <c r="EW64" s="58">
        <v>49308.789473684214</v>
      </c>
      <c r="EX64" s="58">
        <v>56161.965517241384</v>
      </c>
      <c r="EY64" s="58">
        <v>51985.166666666664</v>
      </c>
      <c r="EZ64" s="58">
        <v>52628.55</v>
      </c>
    </row>
    <row r="65" spans="1:156">
      <c r="A65" s="60" t="s">
        <v>115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>
        <v>61787.269565217393</v>
      </c>
      <c r="AD65" s="60"/>
      <c r="AE65" s="198">
        <v>66491</v>
      </c>
      <c r="AF65" s="60">
        <v>71409.777777777781</v>
      </c>
      <c r="AG65" s="60">
        <v>77851.135849056605</v>
      </c>
      <c r="AH65" s="60">
        <v>76408.618257261405</v>
      </c>
      <c r="AI65" s="60">
        <v>78435.904761904763</v>
      </c>
      <c r="AJ65" s="60">
        <v>80408</v>
      </c>
      <c r="AK65" s="60">
        <v>79485.126567844913</v>
      </c>
      <c r="AL65" s="60">
        <v>77452.464882943139</v>
      </c>
      <c r="AM65" s="60">
        <v>78986.132203389832</v>
      </c>
      <c r="AN65" s="60">
        <v>67426.473622508784</v>
      </c>
      <c r="AO65" s="68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>
        <v>72216.870370370365</v>
      </c>
      <c r="BG65" s="60"/>
      <c r="BH65" s="60">
        <v>78345</v>
      </c>
      <c r="BI65" s="60">
        <v>85607.087378640776</v>
      </c>
      <c r="BJ65" s="60">
        <v>94927.733333333337</v>
      </c>
      <c r="BK65" s="60">
        <v>93627.827586206899</v>
      </c>
      <c r="BL65" s="60">
        <v>96183.876543209873</v>
      </c>
      <c r="BM65" s="60">
        <v>99980</v>
      </c>
      <c r="BN65" s="60">
        <v>108082.19557195573</v>
      </c>
      <c r="BO65" s="60">
        <v>107288.77470355731</v>
      </c>
      <c r="BP65" s="60">
        <v>107968.20491803279</v>
      </c>
      <c r="BQ65" s="60">
        <v>91484.640552995406</v>
      </c>
      <c r="BR65" s="68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>
        <v>57082.01470588235</v>
      </c>
      <c r="CJ65" s="60"/>
      <c r="CK65" s="60">
        <v>62065</v>
      </c>
      <c r="CL65" s="60">
        <v>65808.102040816331</v>
      </c>
      <c r="CM65" s="60">
        <v>72174.14736842105</v>
      </c>
      <c r="CN65" s="60">
        <v>74164.258426966291</v>
      </c>
      <c r="CO65" s="60">
        <v>75464.988636363632</v>
      </c>
      <c r="CP65" s="60">
        <v>76327</v>
      </c>
      <c r="CQ65" s="60">
        <v>79586.747252747256</v>
      </c>
      <c r="CR65" s="60">
        <v>80692.766037735855</v>
      </c>
      <c r="CS65" s="60">
        <v>77699.473880597012</v>
      </c>
      <c r="CT65" s="60">
        <v>64425.707999999999</v>
      </c>
      <c r="CU65" s="68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>
        <v>45778.270833333336</v>
      </c>
      <c r="DM65" s="60"/>
      <c r="DN65" s="60">
        <v>53172</v>
      </c>
      <c r="DO65" s="60">
        <v>57125.807692307695</v>
      </c>
      <c r="DP65" s="60">
        <v>59415.410714285717</v>
      </c>
      <c r="DQ65" s="60">
        <v>56816.30909090909</v>
      </c>
      <c r="DR65" s="60">
        <v>59391.407407407409</v>
      </c>
      <c r="DS65" s="60">
        <v>59699</v>
      </c>
      <c r="DT65" s="60">
        <v>60450.415019762848</v>
      </c>
      <c r="DU65" s="60">
        <v>61465.783132530123</v>
      </c>
      <c r="DV65" s="60">
        <v>63920.572992700727</v>
      </c>
      <c r="DW65" s="60">
        <v>57588.82310469314</v>
      </c>
      <c r="DX65" s="68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>
        <v>42066.75</v>
      </c>
      <c r="EP65" s="60"/>
      <c r="EQ65" s="60">
        <v>47858</v>
      </c>
      <c r="ER65" s="60">
        <v>50085.75</v>
      </c>
      <c r="ES65" s="60">
        <v>53259.111111111109</v>
      </c>
      <c r="ET65" s="60">
        <v>54334</v>
      </c>
      <c r="EU65" s="60">
        <v>59968.125</v>
      </c>
      <c r="EV65" s="60">
        <v>56969</v>
      </c>
      <c r="EW65" s="60">
        <v>42463.05</v>
      </c>
      <c r="EX65" s="60">
        <v>47431.243902439026</v>
      </c>
      <c r="EY65" s="60">
        <v>51024.346153846156</v>
      </c>
      <c r="EZ65" s="60">
        <v>51685.308510638301</v>
      </c>
    </row>
    <row r="66" spans="1:156">
      <c r="AM66" s="224" t="s">
        <v>148</v>
      </c>
      <c r="AN66" s="224" t="s">
        <v>148</v>
      </c>
      <c r="BP66" s="224" t="s">
        <v>148</v>
      </c>
      <c r="BQ66" s="224" t="s">
        <v>148</v>
      </c>
      <c r="CS66" s="224" t="s">
        <v>148</v>
      </c>
      <c r="CT66" s="224" t="s">
        <v>148</v>
      </c>
      <c r="DV66" s="224" t="s">
        <v>148</v>
      </c>
      <c r="DW66" s="224" t="s">
        <v>148</v>
      </c>
      <c r="EY66" s="224" t="s">
        <v>148</v>
      </c>
      <c r="EZ66" s="224" t="s">
        <v>148</v>
      </c>
    </row>
    <row r="67" spans="1:156">
      <c r="B67" s="17" t="s">
        <v>67</v>
      </c>
      <c r="AC67" s="55" t="s">
        <v>118</v>
      </c>
      <c r="AD67" s="55" t="s">
        <v>76</v>
      </c>
      <c r="AE67" s="55" t="s">
        <v>75</v>
      </c>
      <c r="AF67" s="55" t="s">
        <v>74</v>
      </c>
      <c r="AG67" s="55" t="s">
        <v>73</v>
      </c>
      <c r="AH67" s="55" t="s">
        <v>126</v>
      </c>
      <c r="AI67" s="55" t="s">
        <v>135</v>
      </c>
      <c r="AJ67" s="55" t="s">
        <v>129</v>
      </c>
      <c r="AK67" s="55" t="s">
        <v>137</v>
      </c>
      <c r="AL67" s="55"/>
      <c r="AM67" s="55" t="s">
        <v>147</v>
      </c>
      <c r="AN67" s="55" t="s">
        <v>147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BF67" s="55" t="s">
        <v>118</v>
      </c>
      <c r="BG67" s="55" t="s">
        <v>76</v>
      </c>
      <c r="BH67" s="55" t="s">
        <v>75</v>
      </c>
      <c r="BI67" s="55" t="s">
        <v>74</v>
      </c>
      <c r="BJ67" s="55" t="s">
        <v>73</v>
      </c>
      <c r="BK67" s="55" t="s">
        <v>127</v>
      </c>
      <c r="BL67" s="55" t="s">
        <v>130</v>
      </c>
      <c r="BM67" s="55" t="s">
        <v>130</v>
      </c>
      <c r="BN67" s="55" t="s">
        <v>136</v>
      </c>
      <c r="BO67" s="55"/>
      <c r="BP67" s="55"/>
      <c r="BQ67" s="55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I67" s="55" t="s">
        <v>118</v>
      </c>
      <c r="CJ67" s="55" t="s">
        <v>76</v>
      </c>
      <c r="CK67" s="55" t="s">
        <v>75</v>
      </c>
      <c r="CL67" s="55" t="s">
        <v>74</v>
      </c>
      <c r="CM67" s="55" t="s">
        <v>73</v>
      </c>
      <c r="CN67" s="55" t="s">
        <v>127</v>
      </c>
      <c r="CO67" s="55" t="s">
        <v>130</v>
      </c>
      <c r="CP67" s="55" t="s">
        <v>130</v>
      </c>
      <c r="CQ67" s="55" t="s">
        <v>136</v>
      </c>
      <c r="CR67" s="55"/>
      <c r="CS67" s="55"/>
      <c r="CT67" s="55"/>
      <c r="CU67" s="55"/>
      <c r="CV67" s="18"/>
      <c r="CW67" s="18"/>
      <c r="CX67" s="18"/>
      <c r="CY67" s="18"/>
      <c r="CZ67" s="18"/>
      <c r="DA67" s="18"/>
      <c r="DB67" s="18"/>
      <c r="DC67" s="18"/>
      <c r="DD67" s="18"/>
      <c r="DE67" s="18" t="s">
        <v>35</v>
      </c>
      <c r="DF67" s="18"/>
      <c r="DG67" s="19"/>
      <c r="DH67" s="19"/>
      <c r="DI67" s="19"/>
      <c r="DJ67" s="19"/>
      <c r="DK67" s="19"/>
      <c r="DL67" s="55" t="s">
        <v>118</v>
      </c>
      <c r="DM67" s="55" t="s">
        <v>76</v>
      </c>
      <c r="DN67" s="55" t="s">
        <v>75</v>
      </c>
      <c r="DO67" s="55" t="s">
        <v>74</v>
      </c>
      <c r="DP67" s="55" t="s">
        <v>73</v>
      </c>
      <c r="DQ67" s="55" t="s">
        <v>127</v>
      </c>
      <c r="DR67" s="55" t="s">
        <v>130</v>
      </c>
      <c r="DS67" s="55" t="s">
        <v>130</v>
      </c>
      <c r="DT67" s="55" t="s">
        <v>136</v>
      </c>
      <c r="DU67" s="55"/>
      <c r="DV67" s="55"/>
      <c r="DW67" s="55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O67" s="55" t="s">
        <v>118</v>
      </c>
      <c r="EP67" s="55" t="s">
        <v>76</v>
      </c>
      <c r="EQ67" s="55" t="s">
        <v>75</v>
      </c>
      <c r="ER67" s="55" t="s">
        <v>74</v>
      </c>
      <c r="ES67" s="55" t="s">
        <v>73</v>
      </c>
      <c r="ET67" s="55" t="s">
        <v>127</v>
      </c>
      <c r="EU67" s="55" t="s">
        <v>130</v>
      </c>
      <c r="EV67" s="55" t="s">
        <v>130</v>
      </c>
      <c r="EW67" s="55" t="s">
        <v>136</v>
      </c>
      <c r="EX67" s="55"/>
      <c r="EY67" s="55"/>
      <c r="EZ67" s="55"/>
    </row>
    <row r="68" spans="1:156">
      <c r="B68" s="20" t="s">
        <v>116</v>
      </c>
      <c r="AF68" s="55" t="s">
        <v>139</v>
      </c>
      <c r="BI68" s="33" t="s">
        <v>138</v>
      </c>
      <c r="BN68" s="33" t="s">
        <v>140</v>
      </c>
    </row>
    <row r="89" spans="6:6">
      <c r="F89" s="20">
        <v>0.70833333333333337</v>
      </c>
    </row>
  </sheetData>
  <phoneticPr fontId="0" type="noConversion"/>
  <pageMargins left="0.5" right="0.5" top="0.5" bottom="0.55000000000000004" header="0.5" footer="0.5"/>
  <pageSetup scale="70" fitToWidth="6" orientation="landscape" verticalDpi="300" r:id="rId1"/>
  <headerFooter alignWithMargins="0">
    <oddFooter>&amp;LSREB Fact Book 1996/1997&amp;CUPDATE&amp;R&amp;D</oddFooter>
  </headerFooter>
  <colBreaks count="5" manualBreakCount="5">
    <brk id="16" max="26" man="1"/>
    <brk id="40" max="26" man="1"/>
    <brk id="69" max="26" man="1"/>
    <brk id="98" max="26" man="1"/>
    <brk id="127" max="26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L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7" sqref="F7"/>
    </sheetView>
  </sheetViews>
  <sheetFormatPr defaultRowHeight="12.75"/>
  <cols>
    <col min="1" max="1" width="17.5703125" style="10" customWidth="1"/>
    <col min="2" max="2" width="8.7109375" style="4" bestFit="1" customWidth="1"/>
    <col min="3" max="7" width="9.5703125" style="4" customWidth="1"/>
    <col min="8" max="16384" width="9.140625" style="4"/>
  </cols>
  <sheetData>
    <row r="1" spans="1:11">
      <c r="A1" s="85" t="s">
        <v>152</v>
      </c>
      <c r="B1" s="3"/>
      <c r="C1" s="3"/>
      <c r="D1" s="3"/>
      <c r="E1" s="3"/>
      <c r="F1" s="3"/>
      <c r="G1" s="3"/>
      <c r="H1" s="218"/>
      <c r="I1" s="218"/>
      <c r="J1" s="218"/>
      <c r="K1" s="218"/>
    </row>
    <row r="2" spans="1:11">
      <c r="A2" s="85"/>
      <c r="B2" s="207" t="s">
        <v>69</v>
      </c>
      <c r="C2" s="207" t="s">
        <v>70</v>
      </c>
      <c r="D2" s="207" t="s">
        <v>72</v>
      </c>
      <c r="E2" s="207" t="s">
        <v>77</v>
      </c>
      <c r="F2" s="207" t="s">
        <v>125</v>
      </c>
      <c r="G2" s="207" t="s">
        <v>131</v>
      </c>
      <c r="H2" s="119" t="s">
        <v>134</v>
      </c>
      <c r="I2" s="119" t="s">
        <v>142</v>
      </c>
      <c r="J2" s="119" t="s">
        <v>145</v>
      </c>
      <c r="K2" s="228" t="s">
        <v>146</v>
      </c>
    </row>
    <row r="3" spans="1:11">
      <c r="A3" s="58" t="s">
        <v>117</v>
      </c>
      <c r="B3" s="86">
        <f>+'Salary DATA'!AE6*($K$65/$B$65)</f>
        <v>83736.194594594592</v>
      </c>
      <c r="C3" s="86">
        <f>+'Salary DATA'!AF6*($K$65/$C$65)</f>
        <v>84275.758316875654</v>
      </c>
      <c r="D3" s="86">
        <f>+'Salary DATA'!AG6*($K$65/$D$65)</f>
        <v>82469.988807775517</v>
      </c>
      <c r="E3" s="86">
        <f>+'Salary DATA'!AH6*($K$65/$E$65)</f>
        <v>85324.64127453258</v>
      </c>
      <c r="F3" s="86">
        <f>+'Salary DATA'!AI6*($K$65/$F$65)</f>
        <v>85336.978863163022</v>
      </c>
      <c r="G3" s="86">
        <f>+'Salary DATA'!AJ6*($K$65/$G$65)</f>
        <v>84016.271359008402</v>
      </c>
      <c r="H3" s="86">
        <f>+'Salary DATA'!AK6*($K$65/$H$65)</f>
        <v>81269.133603712442</v>
      </c>
      <c r="I3" s="86">
        <f>+'Salary DATA'!AL6*($K$65/$I$65)</f>
        <v>81024.575775317746</v>
      </c>
      <c r="J3" s="86">
        <f>+'Salary DATA'!AM6*($K$65/$J$65)</f>
        <v>81581.292741703233</v>
      </c>
      <c r="K3" s="86">
        <f>+'Salary DATA'!AN6*($K$65/$K$65)</f>
        <v>83448.293759519642</v>
      </c>
    </row>
    <row r="4" spans="1:11">
      <c r="A4" s="56" t="s">
        <v>78</v>
      </c>
      <c r="B4" s="15">
        <f>+'Salary DATA'!AE7*($K$65/$B$65)</f>
        <v>87687.940540540541</v>
      </c>
      <c r="C4" s="15">
        <f>+'Salary DATA'!AF7*($K$65/$C$65)</f>
        <v>89375.046040382731</v>
      </c>
      <c r="D4" s="15">
        <f>+'Salary DATA'!AG7*($K$65/$D$65)</f>
        <v>86873.142922504965</v>
      </c>
      <c r="E4" s="15">
        <f>+'Salary DATA'!AH7*($K$65/$E$65)</f>
        <v>90748.824909140254</v>
      </c>
      <c r="F4" s="15">
        <f>+'Salary DATA'!AI7*($K$65/$F$65)</f>
        <v>89972.338088914854</v>
      </c>
      <c r="G4" s="15">
        <f>+'Salary DATA'!AJ7*($K$65/$G$65)</f>
        <v>87951.281540504642</v>
      </c>
      <c r="H4" s="15">
        <f>+'Salary DATA'!AK7*($K$65/$H$65)</f>
        <v>85741.318713135901</v>
      </c>
      <c r="I4" s="15">
        <f>+'Salary DATA'!AL7*($K$65/$I$65)</f>
        <v>86195.175081550289</v>
      </c>
      <c r="J4" s="15">
        <f>+'Salary DATA'!AM7*($K$65/$J$65)</f>
        <v>87046.966825189927</v>
      </c>
      <c r="K4" s="15">
        <f>+'Salary DATA'!AN7*($K$65/$K$65)</f>
        <v>89321.384123228345</v>
      </c>
    </row>
    <row r="5" spans="1:11">
      <c r="A5" s="56" t="s">
        <v>92</v>
      </c>
      <c r="B5" s="15">
        <f>+'Salary DATA'!AE8*($K$65/$B$65)</f>
        <v>81640.091891891891</v>
      </c>
      <c r="C5" s="15">
        <f>+'Salary DATA'!AF8*($K$65/$C$65)</f>
        <v>82091.533084133873</v>
      </c>
      <c r="D5" s="15">
        <f>+'Salary DATA'!AG8*($K$65/$D$65)</f>
        <v>80361.507248805545</v>
      </c>
      <c r="E5" s="15">
        <f>+'Salary DATA'!AH8*($K$65/$E$65)</f>
        <v>83405.914031959124</v>
      </c>
      <c r="F5" s="15">
        <f>+'Salary DATA'!AI8*($K$65/$F$65)</f>
        <v>83521.056802610794</v>
      </c>
      <c r="G5" s="15">
        <f>+'Salary DATA'!AJ8*($K$65/$G$65)</f>
        <v>81845.887118193888</v>
      </c>
      <c r="H5" s="15">
        <f>+'Salary DATA'!AK8*($K$65/$H$65)</f>
        <v>80765.62719167539</v>
      </c>
      <c r="I5" s="15">
        <f>+'Salary DATA'!AL8*($K$65/$I$65)</f>
        <v>80900.586579736177</v>
      </c>
      <c r="J5" s="15">
        <f>+'Salary DATA'!AM8*($K$65/$J$65)</f>
        <v>81053.789233835661</v>
      </c>
      <c r="K5" s="15">
        <f>+'Salary DATA'!AN8*($K$65/$K$65)</f>
        <v>82402.153069460313</v>
      </c>
    </row>
    <row r="6" spans="1:11">
      <c r="A6" s="56" t="s">
        <v>105</v>
      </c>
      <c r="B6" s="15">
        <f>+'Salary DATA'!AE9*($K$65/$B$65)</f>
        <v>88890.237837837834</v>
      </c>
      <c r="C6" s="15">
        <f>+'Salary DATA'!AF9*($K$65/$C$65)</f>
        <v>88960.851010356564</v>
      </c>
      <c r="D6" s="15">
        <f>+'Salary DATA'!AG9*($K$65/$D$65)</f>
        <v>88169.309600232707</v>
      </c>
      <c r="E6" s="15">
        <f>+'Salary DATA'!AH9*($K$65/$E$65)</f>
        <v>91974.47774269915</v>
      </c>
      <c r="F6" s="15">
        <f>+'Salary DATA'!AI9*($K$65/$F$65)</f>
        <v>94256.42472988744</v>
      </c>
      <c r="G6" s="15">
        <f>+'Salary DATA'!AJ9*($K$65/$G$65)</f>
        <v>91059.981850376265</v>
      </c>
      <c r="H6" s="15">
        <f>+'Salary DATA'!AK9*($K$65/$H$65)</f>
        <v>83084.887008752848</v>
      </c>
      <c r="I6" s="15">
        <f>+'Salary DATA'!AL9*($K$65/$I$65)</f>
        <v>83583.085347164262</v>
      </c>
      <c r="J6" s="15">
        <f>+'Salary DATA'!AM9*($K$65/$J$65)</f>
        <v>86660.83575458749</v>
      </c>
      <c r="K6" s="15">
        <f>+'Salary DATA'!AN9*($K$65/$K$65)</f>
        <v>88074.89501837494</v>
      </c>
    </row>
    <row r="7" spans="1:11">
      <c r="A7" s="17" t="s">
        <v>37</v>
      </c>
      <c r="B7" s="15">
        <f>+'Salary DATA'!AE10*($K$65/$B$65)</f>
        <v>80446.466782858202</v>
      </c>
      <c r="C7" s="15">
        <f>+'Salary DATA'!AF10*($K$65/$C$65)</f>
        <v>81657.523331456614</v>
      </c>
      <c r="D7" s="15">
        <f>+'Salary DATA'!AG10*($K$65/$D$65)</f>
        <v>79202.548133254502</v>
      </c>
      <c r="E7" s="15">
        <f>+'Salary DATA'!AH10*($K$65/$E$65)</f>
        <v>81404.929061842282</v>
      </c>
      <c r="F7" s="15">
        <f>+'Salary DATA'!AI10*($K$65/$F$65)</f>
        <v>82560.086923632989</v>
      </c>
      <c r="G7" s="15">
        <f>+'Salary DATA'!AJ10*($K$65/$G$65)</f>
        <v>79375.814918171673</v>
      </c>
      <c r="H7" s="15">
        <f>+'Salary DATA'!AK10*($K$65/$H$65)</f>
        <v>77642.242068804233</v>
      </c>
      <c r="I7" s="15">
        <f>+'Salary DATA'!AL10*($K$65/$I$65)</f>
        <v>78710.402557256122</v>
      </c>
      <c r="J7" s="15">
        <f>+'Salary DATA'!AM10*($K$65/$J$65)</f>
        <v>77227.018260364785</v>
      </c>
      <c r="K7" s="15">
        <f>+'Salary DATA'!AN10*($K$65/$K$65)</f>
        <v>79316.138376163319</v>
      </c>
    </row>
    <row r="8" spans="1:11">
      <c r="A8" s="18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>
      <c r="A9" s="17" t="s">
        <v>17</v>
      </c>
      <c r="B9" s="15">
        <f>+'Salary DATA'!AE12*($K$65/$B$65)</f>
        <v>80560.792192297798</v>
      </c>
      <c r="C9" s="15">
        <f>+'Salary DATA'!AF12*($K$65/$C$65)</f>
        <v>82353.884186452618</v>
      </c>
      <c r="D9" s="15">
        <f>+'Salary DATA'!AG12*($K$65/$D$65)</f>
        <v>77589.421720858707</v>
      </c>
      <c r="E9" s="15">
        <f>+'Salary DATA'!AH12*($K$65/$E$65)</f>
        <v>79516.030134634872</v>
      </c>
      <c r="F9" s="15">
        <f>+'Salary DATA'!AI12*($K$65/$F$65)</f>
        <v>79659.863676716224</v>
      </c>
      <c r="G9" s="15">
        <f>+'Salary DATA'!AJ12*($K$65/$G$65)</f>
        <v>79650.421513147507</v>
      </c>
      <c r="H9" s="15">
        <f>+'Salary DATA'!AK12*($K$65/$H$65)</f>
        <v>76891.53045665336</v>
      </c>
      <c r="I9" s="15">
        <f>+'Salary DATA'!AL12*($K$65/$I$65)</f>
        <v>83038.616075170416</v>
      </c>
      <c r="J9" s="15">
        <f>+'Salary DATA'!AM12*($K$65/$J$65)</f>
        <v>76199.453637977262</v>
      </c>
      <c r="K9" s="15">
        <f>+'Salary DATA'!AN12*($K$65/$K$65)</f>
        <v>78207.839965033825</v>
      </c>
    </row>
    <row r="10" spans="1:11">
      <c r="A10" s="17" t="s">
        <v>18</v>
      </c>
      <c r="B10" s="15">
        <f>+'Salary DATA'!AE13*($K$65/$B$65)</f>
        <v>68745.274632590808</v>
      </c>
      <c r="C10" s="15">
        <f>+'Salary DATA'!AF13*($K$65/$C$65)</f>
        <v>69363.317635355357</v>
      </c>
      <c r="D10" s="15">
        <f>+'Salary DATA'!AG13*($K$65/$D$65)</f>
        <v>66874.660408443247</v>
      </c>
      <c r="E10" s="15">
        <f>+'Salary DATA'!AH13*($K$65/$E$65)</f>
        <v>66259.813087987859</v>
      </c>
      <c r="F10" s="15">
        <f>+'Salary DATA'!AI13*($K$65/$F$65)</f>
        <v>66934.326460598226</v>
      </c>
      <c r="G10" s="15">
        <f>+'Salary DATA'!AJ13*($K$65/$G$65)</f>
        <v>66283.48799539567</v>
      </c>
      <c r="H10" s="15">
        <f>+'Salary DATA'!AK13*($K$65/$H$65)</f>
        <v>64276.068890239374</v>
      </c>
      <c r="I10" s="15">
        <f>+'Salary DATA'!AL13*($K$65/$I$65)</f>
        <v>66596.002309754869</v>
      </c>
      <c r="J10" s="15">
        <f>+'Salary DATA'!AM13*($K$65/$J$65)</f>
        <v>66395.392566155162</v>
      </c>
      <c r="K10" s="15">
        <f>+'Salary DATA'!AN13*($K$65/$K$65)</f>
        <v>67680.819751822957</v>
      </c>
    </row>
    <row r="11" spans="1:11">
      <c r="A11" s="17" t="s">
        <v>36</v>
      </c>
      <c r="B11" s="15">
        <f>+'Salary DATA'!AE14*($K$65/$B$65)</f>
        <v>97505.29104951967</v>
      </c>
      <c r="C11" s="15">
        <f>+'Salary DATA'!AF14*($K$65/$C$65)</f>
        <v>99200.791471951743</v>
      </c>
      <c r="D11" s="15">
        <f>+'Salary DATA'!AG14*($K$65/$D$65)</f>
        <v>97708.091319091604</v>
      </c>
      <c r="E11" s="15">
        <f>+'Salary DATA'!AH14*($K$65/$E$65)</f>
        <v>103667.69973560816</v>
      </c>
      <c r="F11" s="15">
        <f>+'Salary DATA'!AI14*($K$65/$F$65)</f>
        <v>103445.07251814073</v>
      </c>
      <c r="G11" s="15">
        <f>+'Salary DATA'!AJ14*($K$65/$G$65)</f>
        <v>103055.00928466659</v>
      </c>
      <c r="H11" s="15">
        <f>+'Salary DATA'!AK14*($K$65/$H$65)</f>
        <v>105376.10325607884</v>
      </c>
      <c r="I11" s="15">
        <f>+'Salary DATA'!AL14*($K$65/$I$65)</f>
        <v>102429.28068156155</v>
      </c>
      <c r="J11" s="15">
        <f>+'Salary DATA'!AM14*($K$65/$J$65)</f>
        <v>100859.55409178238</v>
      </c>
      <c r="K11" s="15">
        <f>+'Salary DATA'!AN14*($K$65/$K$65)</f>
        <v>101843.09378719353</v>
      </c>
    </row>
    <row r="12" spans="1:11">
      <c r="A12" s="17" t="s">
        <v>19</v>
      </c>
      <c r="B12" s="15">
        <f>+'Salary DATA'!AE15*($K$65/$B$65)</f>
        <v>85465.049866065994</v>
      </c>
      <c r="C12" s="15">
        <f>+'Salary DATA'!AF15*($K$65/$C$65)</f>
        <v>84664.85335459307</v>
      </c>
      <c r="D12" s="15">
        <f>+'Salary DATA'!AG15*($K$65/$D$65)</f>
        <v>81313.478154796729</v>
      </c>
      <c r="E12" s="15">
        <f>+'Salary DATA'!AH15*($K$65/$E$65)</f>
        <v>84572.018179121893</v>
      </c>
      <c r="F12" s="15">
        <f>+'Salary DATA'!AI15*($K$65/$F$65)</f>
        <v>85446.981178745147</v>
      </c>
      <c r="G12" s="15">
        <f>+'Salary DATA'!AJ15*($K$65/$G$65)</f>
        <v>84278.893892079068</v>
      </c>
      <c r="H12" s="15">
        <f>+'Salary DATA'!AK15*($K$65/$H$65)</f>
        <v>81430.633508368803</v>
      </c>
      <c r="I12" s="15">
        <f>+'Salary DATA'!AL15*($K$65/$I$65)</f>
        <v>82940.936417589881</v>
      </c>
      <c r="J12" s="15">
        <f>+'Salary DATA'!AM15*($K$65/$J$65)</f>
        <v>84172.991860200505</v>
      </c>
      <c r="K12" s="15">
        <f>+'Salary DATA'!AN15*($K$65/$K$65)</f>
        <v>85768.028673386332</v>
      </c>
    </row>
    <row r="13" spans="1:11">
      <c r="A13" s="17" t="s">
        <v>20</v>
      </c>
      <c r="B13" s="15">
        <f>+'Salary DATA'!AE16*($K$65/$B$65)</f>
        <v>81867.143415245984</v>
      </c>
      <c r="C13" s="15">
        <f>+'Salary DATA'!AF16*($K$65/$C$65)</f>
        <v>80657.935099046648</v>
      </c>
      <c r="D13" s="15">
        <f>+'Salary DATA'!AG16*($K$65/$D$65)</f>
        <v>79859.519596472674</v>
      </c>
      <c r="E13" s="15">
        <f>+'Salary DATA'!AH16*($K$65/$E$65)</f>
        <v>80661.486859116689</v>
      </c>
      <c r="F13" s="15">
        <f>+'Salary DATA'!AI16*($K$65/$F$65)</f>
        <v>79465.192565240213</v>
      </c>
      <c r="G13" s="15">
        <f>+'Salary DATA'!AJ16*($K$65/$G$65)</f>
        <v>76626.812438562483</v>
      </c>
      <c r="H13" s="15">
        <f>+'Salary DATA'!AK16*($K$65/$H$65)</f>
        <v>76718.428333128177</v>
      </c>
      <c r="I13" s="15">
        <f>+'Salary DATA'!AL16*($K$65/$I$65)</f>
        <v>75582.743067057643</v>
      </c>
      <c r="J13" s="15">
        <f>+'Salary DATA'!AM16*($K$65/$J$65)</f>
        <v>69517.743249105115</v>
      </c>
      <c r="K13" s="15">
        <f>+'Salary DATA'!AN16*($K$65/$K$65)</f>
        <v>70945.382535601835</v>
      </c>
    </row>
    <row r="14" spans="1:11">
      <c r="A14" s="17" t="s">
        <v>21</v>
      </c>
      <c r="B14" s="15">
        <f>+'Salary DATA'!AE17*($K$65/$B$65)</f>
        <v>75710.146417648677</v>
      </c>
      <c r="C14" s="15">
        <f>+'Salary DATA'!AF17*($K$65/$C$65)</f>
        <v>77304.032048725669</v>
      </c>
      <c r="D14" s="15">
        <f>+'Salary DATA'!AG17*($K$65/$D$65)</f>
        <v>74349.877135731906</v>
      </c>
      <c r="E14" s="15">
        <f>+'Salary DATA'!AH17*($K$65/$E$65)</f>
        <v>75644.670565697248</v>
      </c>
      <c r="F14" s="15">
        <f>+'Salary DATA'!AI17*($K$65/$F$65)</f>
        <v>75598.455328368887</v>
      </c>
      <c r="G14" s="15">
        <f>+'Salary DATA'!AJ17*($K$65/$G$65)</f>
        <v>74025.584435804034</v>
      </c>
      <c r="H14" s="15">
        <f>+'Salary DATA'!AK17*($K$65/$H$65)</f>
        <v>72655.441368902597</v>
      </c>
      <c r="I14" s="15">
        <f>+'Salary DATA'!AL17*($K$65/$I$65)</f>
        <v>73810.337443114229</v>
      </c>
      <c r="J14" s="15">
        <f>+'Salary DATA'!AM17*($K$65/$J$65)</f>
        <v>73340.057489846309</v>
      </c>
      <c r="K14" s="15">
        <f>+'Salary DATA'!AN17*($K$65/$K$65)</f>
        <v>75131.179657476197</v>
      </c>
    </row>
    <row r="15" spans="1:11">
      <c r="A15" s="17" t="s">
        <v>22</v>
      </c>
      <c r="B15" s="15">
        <f>+'Salary DATA'!AE18*($K$65/$B$65)</f>
        <v>68724.631224033001</v>
      </c>
      <c r="C15" s="15">
        <f>+'Salary DATA'!AF18*($K$65/$C$65)</f>
        <v>72165.637143171029</v>
      </c>
      <c r="D15" s="15">
        <f>+'Salary DATA'!AG18*($K$65/$D$65)</f>
        <v>70339.39153750203</v>
      </c>
      <c r="E15" s="15">
        <f>+'Salary DATA'!AH18*($K$65/$E$65)</f>
        <v>72556.802440254527</v>
      </c>
      <c r="F15" s="15">
        <f>+'Salary DATA'!AI18*($K$65/$F$65)</f>
        <v>71813.528104389654</v>
      </c>
      <c r="G15" s="15">
        <f>+'Salary DATA'!AJ18*($K$65/$G$65)</f>
        <v>69309.437872423136</v>
      </c>
      <c r="H15" s="15">
        <f>+'Salary DATA'!AK18*($K$65/$H$65)</f>
        <v>66109.427968947231</v>
      </c>
      <c r="I15" s="15">
        <f>+'Salary DATA'!AL18*($K$65/$I$65)</f>
        <v>66831.971680219547</v>
      </c>
      <c r="J15" s="15">
        <f>+'Salary DATA'!AM18*($K$65/$J$65)</f>
        <v>66840.885598902241</v>
      </c>
      <c r="K15" s="15">
        <f>+'Salary DATA'!AN18*($K$65/$K$65)</f>
        <v>67211.553246914351</v>
      </c>
    </row>
    <row r="16" spans="1:11">
      <c r="A16" s="17" t="s">
        <v>23</v>
      </c>
      <c r="B16" s="15">
        <f>+'Salary DATA'!AE19*($K$65/$B$65)</f>
        <v>89626.454006804634</v>
      </c>
      <c r="C16" s="15">
        <f>+'Salary DATA'!AF19*($K$65/$C$65)</f>
        <v>88522.731861673252</v>
      </c>
      <c r="D16" s="15">
        <f>+'Salary DATA'!AG19*($K$65/$D$65)</f>
        <v>87488.287927375612</v>
      </c>
      <c r="E16" s="15">
        <f>+'Salary DATA'!AH19*($K$65/$E$65)</f>
        <v>89937.685891271787</v>
      </c>
      <c r="F16" s="15">
        <f>+'Salary DATA'!AI19*($K$65/$F$65)</f>
        <v>88120.761741468785</v>
      </c>
      <c r="G16" s="15">
        <f>+'Salary DATA'!AJ19*($K$65/$G$65)</f>
        <v>85825.212275446625</v>
      </c>
      <c r="H16" s="15">
        <f>+'Salary DATA'!AK19*($K$65/$H$65)</f>
        <v>80415.074512767198</v>
      </c>
      <c r="I16" s="15">
        <f>+'Salary DATA'!AL19*($K$65/$I$65)</f>
        <v>80837.051389806031</v>
      </c>
      <c r="J16" s="15">
        <f>+'Salary DATA'!AM19*($K$65/$J$65)</f>
        <v>86977.340673980143</v>
      </c>
      <c r="K16" s="15">
        <f>+'Salary DATA'!AN19*($K$65/$K$65)</f>
        <v>87209.070067206616</v>
      </c>
    </row>
    <row r="17" spans="1:11">
      <c r="A17" s="17" t="s">
        <v>24</v>
      </c>
      <c r="B17" s="15">
        <f>+'Salary DATA'!AE20*($K$65/$B$65)</f>
        <v>70296.601883542244</v>
      </c>
      <c r="C17" s="15">
        <f>+'Salary DATA'!AF20*($K$65/$C$65)</f>
        <v>71797.093224715907</v>
      </c>
      <c r="D17" s="15">
        <f>+'Salary DATA'!AG20*($K$65/$D$65)</f>
        <v>68106.526977675894</v>
      </c>
      <c r="E17" s="15">
        <f>+'Salary DATA'!AH20*($K$65/$E$65)</f>
        <v>69291.810728876255</v>
      </c>
      <c r="F17" s="15">
        <f>+'Salary DATA'!AI20*($K$65/$F$65)</f>
        <v>68781.166598702286</v>
      </c>
      <c r="G17" s="15">
        <f>+'Salary DATA'!AJ20*($K$65/$G$65)</f>
        <v>68320.755247404581</v>
      </c>
      <c r="H17" s="15">
        <f>+'Salary DATA'!AK20*($K$65/$H$65)</f>
        <v>66919.931604729165</v>
      </c>
      <c r="I17" s="15">
        <f>+'Salary DATA'!AL20*($K$65/$I$65)</f>
        <v>67464.305635495082</v>
      </c>
      <c r="J17" s="15">
        <f>+'Salary DATA'!AM20*($K$65/$J$65)</f>
        <v>69387.398944423432</v>
      </c>
      <c r="K17" s="15">
        <f>+'Salary DATA'!AN20*($K$65/$K$65)</f>
        <v>71375.051686101477</v>
      </c>
    </row>
    <row r="18" spans="1:11">
      <c r="A18" s="17" t="s">
        <v>25</v>
      </c>
      <c r="B18" s="15">
        <f>+'Salary DATA'!AE21*($K$65/$B$65)</f>
        <v>85031.807997096519</v>
      </c>
      <c r="C18" s="15">
        <f>+'Salary DATA'!AF21*($K$65/$C$65)</f>
        <v>87940.800771471622</v>
      </c>
      <c r="D18" s="15">
        <f>+'Salary DATA'!AG21*($K$65/$D$65)</f>
        <v>86143.753262314058</v>
      </c>
      <c r="E18" s="15">
        <f>+'Salary DATA'!AH21*($K$65/$E$65)</f>
        <v>88136.393229836336</v>
      </c>
      <c r="F18" s="15">
        <f>+'Salary DATA'!AI21*($K$65/$F$65)</f>
        <v>86865.787847721353</v>
      </c>
      <c r="G18" s="15">
        <f>+'Salary DATA'!AJ21*($K$65/$G$65)</f>
        <v>83715.337412964218</v>
      </c>
      <c r="H18" s="15">
        <f>+'Salary DATA'!AK21*($K$65/$H$65)</f>
        <v>80630.149560388178</v>
      </c>
      <c r="I18" s="15">
        <f>+'Salary DATA'!AL21*($K$65/$I$65)</f>
        <v>80028.073500753555</v>
      </c>
      <c r="J18" s="15">
        <f>+'Salary DATA'!AM21*($K$65/$J$65)</f>
        <v>76558.233977326992</v>
      </c>
      <c r="K18" s="15">
        <f>+'Salary DATA'!AN21*($K$65/$K$65)</f>
        <v>80709.514569781051</v>
      </c>
    </row>
    <row r="19" spans="1:11">
      <c r="A19" s="17" t="s">
        <v>26</v>
      </c>
      <c r="B19" s="15">
        <f>+'Salary DATA'!AE22*($K$65/$B$65)</f>
        <v>74175.263970498476</v>
      </c>
      <c r="C19" s="15">
        <f>+'Salary DATA'!AF22*($K$65/$C$65)</f>
        <v>74226.935329030734</v>
      </c>
      <c r="D19" s="15">
        <f>+'Salary DATA'!AG22*($K$65/$D$65)</f>
        <v>72458.548111322249</v>
      </c>
      <c r="E19" s="15">
        <f>+'Salary DATA'!AH22*($K$65/$E$65)</f>
        <v>73826.3937568775</v>
      </c>
      <c r="F19" s="15">
        <f>+'Salary DATA'!AI22*($K$65/$F$65)</f>
        <v>73161.53277516659</v>
      </c>
      <c r="G19" s="15">
        <f>+'Salary DATA'!AJ22*($K$65/$G$65)</f>
        <v>72382.430452090382</v>
      </c>
      <c r="H19" s="15">
        <f>+'Salary DATA'!AK22*($K$65/$H$65)</f>
        <v>72086.107001840879</v>
      </c>
      <c r="I19" s="15">
        <f>+'Salary DATA'!AL22*($K$65/$I$65)</f>
        <v>72666.326677429242</v>
      </c>
      <c r="J19" s="15">
        <f>+'Salary DATA'!AM22*($K$65/$J$65)</f>
        <v>69326.082620288638</v>
      </c>
      <c r="K19" s="15">
        <f>+'Salary DATA'!AN22*($K$65/$K$65)</f>
        <v>70257.433167368828</v>
      </c>
    </row>
    <row r="20" spans="1:11">
      <c r="A20" s="17" t="s">
        <v>27</v>
      </c>
      <c r="B20" s="15">
        <f>+'Salary DATA'!AE23*($K$65/$B$65)</f>
        <v>77788.130494597848</v>
      </c>
      <c r="C20" s="15">
        <f>+'Salary DATA'!AF23*($K$65/$C$65)</f>
        <v>78775.383455678428</v>
      </c>
      <c r="D20" s="15">
        <f>+'Salary DATA'!AG23*($K$65/$D$65)</f>
        <v>75196.425359160872</v>
      </c>
      <c r="E20" s="15">
        <f>+'Salary DATA'!AH23*($K$65/$E$65)</f>
        <v>77646.16597428832</v>
      </c>
      <c r="F20" s="15">
        <f>+'Salary DATA'!AI23*($K$65/$F$65)</f>
        <v>76769.142580263462</v>
      </c>
      <c r="G20" s="15">
        <f>+'Salary DATA'!AJ23*($K$65/$G$65)</f>
        <v>75580.774752112629</v>
      </c>
      <c r="H20" s="15">
        <f>+'Salary DATA'!AK23*($K$65/$H$65)</f>
        <v>77746.274753192207</v>
      </c>
      <c r="I20" s="15">
        <f>+'Salary DATA'!AL23*($K$65/$I$65)</f>
        <v>77164.017203828</v>
      </c>
      <c r="J20" s="15">
        <f>+'Salary DATA'!AM23*($K$65/$J$65)</f>
        <v>78607.371263799883</v>
      </c>
      <c r="K20" s="15">
        <f>+'Salary DATA'!AN23*($K$65/$K$65)</f>
        <v>79242.851527793435</v>
      </c>
    </row>
    <row r="21" spans="1:11">
      <c r="A21" s="17" t="s">
        <v>28</v>
      </c>
      <c r="B21" s="15">
        <f>+'Salary DATA'!AE24*($K$65/$B$65)</f>
        <v>74341.564040318815</v>
      </c>
      <c r="C21" s="15">
        <f>+'Salary DATA'!AF24*($K$65/$C$65)</f>
        <v>75819.42592848718</v>
      </c>
      <c r="D21" s="15">
        <f>+'Salary DATA'!AG24*($K$65/$D$65)</f>
        <v>71883.282904446867</v>
      </c>
      <c r="E21" s="15">
        <f>+'Salary DATA'!AH24*($K$65/$E$65)</f>
        <v>74488.034324134132</v>
      </c>
      <c r="F21" s="15">
        <f>+'Salary DATA'!AI24*($K$65/$F$65)</f>
        <v>73537.586022274554</v>
      </c>
      <c r="G21" s="15">
        <f>+'Salary DATA'!AJ24*($K$65/$G$65)</f>
        <v>74720.304963131319</v>
      </c>
      <c r="H21" s="15">
        <f>+'Salary DATA'!AK24*($K$65/$H$65)</f>
        <v>73359.084719036182</v>
      </c>
      <c r="I21" s="15">
        <f>+'Salary DATA'!AL24*($K$65/$I$65)</f>
        <v>74296.083498487453</v>
      </c>
      <c r="J21" s="15">
        <f>+'Salary DATA'!AM24*($K$65/$J$65)</f>
        <v>73505.762118321683</v>
      </c>
      <c r="K21" s="15">
        <f>+'Salary DATA'!AN24*($K$65/$K$65)</f>
        <v>75538.007007304375</v>
      </c>
    </row>
    <row r="22" spans="1:11">
      <c r="A22" s="17" t="s">
        <v>29</v>
      </c>
      <c r="B22" s="15">
        <f>+'Salary DATA'!AE25*($K$65/$B$65)</f>
        <v>80789.053352582647</v>
      </c>
      <c r="C22" s="15">
        <f>+'Salary DATA'!AF25*($K$65/$C$65)</f>
        <v>82677.775503045676</v>
      </c>
      <c r="D22" s="15">
        <f>+'Salary DATA'!AG25*($K$65/$D$65)</f>
        <v>81039.287858437441</v>
      </c>
      <c r="E22" s="15">
        <f>+'Salary DATA'!AH25*($K$65/$E$65)</f>
        <v>84510.476137945545</v>
      </c>
      <c r="F22" s="15">
        <f>+'Salary DATA'!AI25*($K$65/$F$65)</f>
        <v>93247.466704608771</v>
      </c>
      <c r="G22" s="15">
        <f>+'Salary DATA'!AJ25*($K$65/$G$65)</f>
        <v>82120.104253912374</v>
      </c>
      <c r="H22" s="15">
        <f>+'Salary DATA'!AK25*($K$65/$H$65)</f>
        <v>81761.856006514514</v>
      </c>
      <c r="I22" s="15">
        <f>+'Salary DATA'!AL25*($K$65/$I$65)</f>
        <v>82122.885541056428</v>
      </c>
      <c r="J22" s="15">
        <f>+'Salary DATA'!AM25*($K$65/$J$65)</f>
        <v>79978.899429787314</v>
      </c>
      <c r="K22" s="15">
        <f>+'Salary DATA'!AN25*($K$65/$K$65)</f>
        <v>83447.018993596343</v>
      </c>
    </row>
    <row r="23" spans="1:11">
      <c r="A23" s="17" t="s">
        <v>30</v>
      </c>
      <c r="B23" s="15">
        <f>+'Salary DATA'!AE26*($K$65/$B$65)</f>
        <v>90314.097634270991</v>
      </c>
      <c r="C23" s="15">
        <f>+'Salary DATA'!AF26*($K$65/$C$65)</f>
        <v>91361.75341635455</v>
      </c>
      <c r="D23" s="15">
        <f>+'Salary DATA'!AG26*($K$65/$D$65)</f>
        <v>87277.923508157022</v>
      </c>
      <c r="E23" s="15">
        <f>+'Salary DATA'!AH26*($K$65/$E$65)</f>
        <v>89374.07218115298</v>
      </c>
      <c r="F23" s="15">
        <f>+'Salary DATA'!AI26*($K$65/$F$65)</f>
        <v>88112.265827363037</v>
      </c>
      <c r="G23" s="15">
        <f>+'Salary DATA'!AJ26*($K$65/$G$65)</f>
        <v>87500.43265600015</v>
      </c>
      <c r="H23" s="15">
        <f>+'Salary DATA'!AK26*($K$65/$H$65)</f>
        <v>83040.748738543014</v>
      </c>
      <c r="I23" s="15">
        <f>+'Salary DATA'!AL26*($K$65/$I$65)</f>
        <v>88940.923880138347</v>
      </c>
      <c r="J23" s="15">
        <f>+'Salary DATA'!AM26*($K$65/$J$65)</f>
        <v>85920.736407667457</v>
      </c>
      <c r="K23" s="15">
        <f>+'Salary DATA'!AN26*($K$65/$K$65)</f>
        <v>89321.66677768527</v>
      </c>
    </row>
    <row r="24" spans="1:11">
      <c r="A24" s="49" t="s">
        <v>31</v>
      </c>
      <c r="B24" s="16">
        <f>+'Salary DATA'!AE27*($K$65/$B$65)</f>
        <v>69029.843493680033</v>
      </c>
      <c r="C24" s="16">
        <f>+'Salary DATA'!AF27*($K$65/$C$65)</f>
        <v>71050.857577517731</v>
      </c>
      <c r="D24" s="16">
        <f>+'Salary DATA'!AG27*($K$65/$D$65)</f>
        <v>70483.512338003187</v>
      </c>
      <c r="E24" s="16">
        <f>+'Salary DATA'!AH27*($K$65/$E$65)</f>
        <v>71947.316128647712</v>
      </c>
      <c r="F24" s="16">
        <f>+'Salary DATA'!AI27*($K$65/$F$65)</f>
        <v>71484.588442730295</v>
      </c>
      <c r="G24" s="16">
        <f>+'Salary DATA'!AJ27*($K$65/$G$65)</f>
        <v>71564.152333953054</v>
      </c>
      <c r="H24" s="16">
        <f>+'Salary DATA'!AK27*($K$65/$H$65)</f>
        <v>70731.850894246832</v>
      </c>
      <c r="I24" s="16">
        <f>+'Salary DATA'!AL27*($K$65/$I$65)</f>
        <v>70172.450405993965</v>
      </c>
      <c r="J24" s="16">
        <f>+'Salary DATA'!AM27*($K$65/$J$65)</f>
        <v>71503.797787636315</v>
      </c>
      <c r="K24" s="16">
        <f>+'Salary DATA'!AN27*($K$65/$K$65)</f>
        <v>70876.685780385029</v>
      </c>
    </row>
    <row r="25" spans="1:11">
      <c r="A25" s="56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>
      <c r="A26" s="59" t="s">
        <v>79</v>
      </c>
      <c r="B26" s="15">
        <f>+'Salary DATA'!AE29*($K$65/$B$65)</f>
        <v>73531.329729729725</v>
      </c>
      <c r="C26" s="15">
        <f>+'Salary DATA'!AF29*($K$65/$C$65)</f>
        <v>73230.777343146139</v>
      </c>
      <c r="D26" s="15">
        <f>+'Salary DATA'!AG29*($K$65/$D$65)</f>
        <v>74720.764821246165</v>
      </c>
      <c r="E26" s="15">
        <f>+'Salary DATA'!AH29*($K$65/$E$65)</f>
        <v>79297.588458526909</v>
      </c>
      <c r="F26" s="15">
        <f>+'Salary DATA'!AI29*($K$65/$F$65)</f>
        <v>80294.661120564138</v>
      </c>
      <c r="G26" s="15">
        <f>+'Salary DATA'!AJ29*($K$65/$G$65)</f>
        <v>79166.191677733499</v>
      </c>
      <c r="H26" s="15">
        <f>+'Salary DATA'!AK29*($K$65/$H$65)</f>
        <v>80538.530470004669</v>
      </c>
      <c r="I26" s="15">
        <f>+'Salary DATA'!AL29*($K$65/$I$65)</f>
        <v>78863.269062571097</v>
      </c>
      <c r="J26" s="15">
        <f>+'Salary DATA'!AM29*($K$65/$J$65)</f>
        <v>79137.48560092668</v>
      </c>
      <c r="K26" s="15">
        <f>+'Salary DATA'!AN29*($K$65/$K$65)</f>
        <v>80248.628289473694</v>
      </c>
    </row>
    <row r="27" spans="1:11">
      <c r="A27" s="56" t="s">
        <v>80</v>
      </c>
      <c r="B27" s="15">
        <f>+'Salary DATA'!AE30*($K$65/$B$65)</f>
        <v>91652.589189189195</v>
      </c>
      <c r="C27" s="15">
        <f>+'Salary DATA'!AF30*($K$65/$C$65)</f>
        <v>93695.023470229324</v>
      </c>
      <c r="D27" s="15">
        <f>+'Salary DATA'!AG30*($K$65/$D$65)</f>
        <v>88503.646057029458</v>
      </c>
      <c r="E27" s="15">
        <f>+'Salary DATA'!AH30*($K$65/$E$65)</f>
        <v>91899.557274663428</v>
      </c>
      <c r="F27" s="15">
        <f>+'Salary DATA'!AI30*($K$65/$F$65)</f>
        <v>91553.698880726239</v>
      </c>
      <c r="G27" s="15">
        <f>+'Salary DATA'!AJ30*($K$65/$G$65)</f>
        <v>89187.576361221771</v>
      </c>
      <c r="H27" s="15">
        <f>+'Salary DATA'!AK30*($K$65/$H$65)</f>
        <v>88221.065004589705</v>
      </c>
      <c r="I27" s="15">
        <f>+'Salary DATA'!AL30*($K$65/$I$65)</f>
        <v>87437.946042602896</v>
      </c>
      <c r="J27" s="15">
        <f>+'Salary DATA'!AM30*($K$65/$J$65)</f>
        <v>86472.626828092019</v>
      </c>
      <c r="K27" s="15">
        <f>+'Salary DATA'!AN30*($K$65/$K$65)</f>
        <v>87222.865153464445</v>
      </c>
    </row>
    <row r="28" spans="1:11">
      <c r="A28" s="56" t="s">
        <v>81</v>
      </c>
      <c r="B28" s="15">
        <f>+'Salary DATA'!AE31*($K$65/$B$65)</f>
        <v>95994.935135135136</v>
      </c>
      <c r="C28" s="15">
        <f>+'Salary DATA'!AF31*($K$65/$C$65)</f>
        <v>100240.47016030218</v>
      </c>
      <c r="D28" s="15">
        <f>+'Salary DATA'!AG31*($K$65/$D$65)</f>
        <v>97573.989112281837</v>
      </c>
      <c r="E28" s="15">
        <f>+'Salary DATA'!AH31*($K$65/$E$65)</f>
        <v>102751.00830689793</v>
      </c>
      <c r="F28" s="15">
        <f>+'Salary DATA'!AI31*($K$65/$F$65)</f>
        <v>101634.22825366192</v>
      </c>
      <c r="G28" s="15">
        <f>+'Salary DATA'!AJ31*($K$65/$G$65)</f>
        <v>99633.739265161566</v>
      </c>
      <c r="H28" s="15">
        <f>+'Salary DATA'!AK31*($K$65/$H$65)</f>
        <v>98859.355211670147</v>
      </c>
      <c r="I28" s="15">
        <f>+'Salary DATA'!AL31*($K$65/$I$65)</f>
        <v>98477.701067387068</v>
      </c>
      <c r="J28" s="15">
        <f>+'Salary DATA'!AM31*($K$65/$J$65)</f>
        <v>98667.44633723663</v>
      </c>
      <c r="K28" s="15">
        <f>+'Salary DATA'!AN31*($K$65/$K$65)</f>
        <v>101774.0248960859</v>
      </c>
    </row>
    <row r="29" spans="1:11">
      <c r="A29" s="56" t="s">
        <v>82</v>
      </c>
      <c r="B29" s="15">
        <f>+'Salary DATA'!AE32*($K$65/$B$65)</f>
        <v>78885.951351351352</v>
      </c>
      <c r="C29" s="15">
        <f>+'Salary DATA'!AF32*($K$65/$C$65)</f>
        <v>81200.860002674221</v>
      </c>
      <c r="D29" s="15">
        <f>+'Salary DATA'!AG32*($K$65/$D$65)</f>
        <v>79199.078323192545</v>
      </c>
      <c r="E29" s="15">
        <f>+'Salary DATA'!AH32*($K$65/$E$65)</f>
        <v>80911.850805607697</v>
      </c>
      <c r="F29" s="15">
        <f>+'Salary DATA'!AI32*($K$65/$F$65)</f>
        <v>80095.44386663234</v>
      </c>
      <c r="G29" s="15">
        <f>+'Salary DATA'!AJ32*($K$65/$G$65)</f>
        <v>79499.040283311188</v>
      </c>
      <c r="H29" s="15">
        <f>+'Salary DATA'!AK32*($K$65/$H$65)</f>
        <v>78102.944428529183</v>
      </c>
      <c r="I29" s="15">
        <f>+'Salary DATA'!AL32*($K$65/$I$65)</f>
        <v>78171.907103625956</v>
      </c>
      <c r="J29" s="15">
        <f>+'Salary DATA'!AM32*($K$65/$J$65)</f>
        <v>79497.594470037729</v>
      </c>
      <c r="K29" s="15">
        <f>+'Salary DATA'!AN32*($K$65/$K$65)</f>
        <v>80179.740438311695</v>
      </c>
    </row>
    <row r="30" spans="1:11">
      <c r="A30" s="56" t="s">
        <v>83</v>
      </c>
      <c r="B30" s="15">
        <f>+'Salary DATA'!AE33*($K$65/$B$65)</f>
        <v>86432.859459459462</v>
      </c>
      <c r="C30" s="15">
        <f>+'Salary DATA'!AF33*($K$65/$C$65)</f>
        <v>92685.04882553991</v>
      </c>
      <c r="D30" s="15">
        <f>+'Salary DATA'!AG33*($K$65/$D$65)</f>
        <v>95344.640016414967</v>
      </c>
      <c r="E30" s="15">
        <f>+'Salary DATA'!AH33*($K$65/$E$65)</f>
        <v>98987.617003572843</v>
      </c>
      <c r="F30" s="15">
        <f>+'Salary DATA'!AI33*($K$65/$F$65)</f>
        <v>91091.936935928985</v>
      </c>
      <c r="G30" s="15">
        <f>+'Salary DATA'!AJ33*($K$65/$G$65)</f>
        <v>92787.624612660453</v>
      </c>
      <c r="H30" s="15">
        <f>+'Salary DATA'!AK33*($K$65/$H$65)</f>
        <v>91243.82545126653</v>
      </c>
      <c r="I30" s="15">
        <f>+'Salary DATA'!AL33*($K$65/$I$65)</f>
        <v>92301.198274174181</v>
      </c>
      <c r="J30" s="15">
        <f>+'Salary DATA'!AM33*($K$65/$J$65)</f>
        <v>93333.422784788083</v>
      </c>
      <c r="K30" s="15">
        <f>+'Salary DATA'!AN33*($K$65/$K$65)</f>
        <v>96789.962125984253</v>
      </c>
    </row>
    <row r="31" spans="1:11">
      <c r="A31" s="56" t="s">
        <v>84</v>
      </c>
      <c r="B31" s="15">
        <f>+'Salary DATA'!AE34*($K$65/$B$65)</f>
        <v>65707.600000000006</v>
      </c>
      <c r="C31" s="15">
        <f>+'Salary DATA'!AF34*($K$65/$C$65)</f>
        <v>67231.638115394424</v>
      </c>
      <c r="D31" s="15">
        <f>+'Salary DATA'!AG34*($K$65/$D$65)</f>
        <v>65638.638126267746</v>
      </c>
      <c r="E31" s="15">
        <f>+'Salary DATA'!AH34*($K$65/$E$65)</f>
        <v>68260.243155075281</v>
      </c>
      <c r="F31" s="15">
        <f>+'Salary DATA'!AI34*($K$65/$F$65)</f>
        <v>67319.382361357973</v>
      </c>
      <c r="G31" s="15">
        <f>+'Salary DATA'!AJ34*($K$65/$G$65)</f>
        <v>65371.466135458162</v>
      </c>
      <c r="H31" s="15">
        <f>+'Salary DATA'!AK34*($K$65/$H$65)</f>
        <v>66350.609156443476</v>
      </c>
      <c r="I31" s="15">
        <f>+'Salary DATA'!AL34*($K$65/$I$65)</f>
        <v>64074.134125668133</v>
      </c>
      <c r="J31" s="15">
        <f>+'Salary DATA'!AM34*($K$65/$J$65)</f>
        <v>63962.527476243871</v>
      </c>
      <c r="K31" s="15">
        <f>+'Salary DATA'!AN34*($K$65/$K$65)</f>
        <v>65593.340975583807</v>
      </c>
    </row>
    <row r="32" spans="1:11">
      <c r="A32" s="56" t="s">
        <v>85</v>
      </c>
      <c r="B32" s="15">
        <f>+'Salary DATA'!AE35*($K$65/$B$65)</f>
        <v>66912.24324324324</v>
      </c>
      <c r="C32" s="15">
        <f>+'Salary DATA'!AF35*($K$65/$C$65)</f>
        <v>67699.159134702262</v>
      </c>
      <c r="D32" s="15">
        <f>+'Salary DATA'!AG35*($K$65/$D$65)</f>
        <v>66320.312384815043</v>
      </c>
      <c r="E32" s="15">
        <f>+'Salary DATA'!AH35*($K$65/$E$65)</f>
        <v>67898.558647279991</v>
      </c>
      <c r="F32" s="15">
        <f>+'Salary DATA'!AI35*($K$65/$F$65)</f>
        <v>67081.670887387343</v>
      </c>
      <c r="G32" s="15">
        <f>+'Salary DATA'!AJ35*($K$65/$G$65)</f>
        <v>65208.740150509067</v>
      </c>
      <c r="H32" s="15">
        <f>+'Salary DATA'!AK35*($K$65/$H$65)</f>
        <v>60023.32369307382</v>
      </c>
      <c r="I32" s="15">
        <f>+'Salary DATA'!AL35*($K$65/$I$65)</f>
        <v>74483.991345869275</v>
      </c>
      <c r="J32" s="15">
        <f>+'Salary DATA'!AM35*($K$65/$J$65)</f>
        <v>69171.175739834798</v>
      </c>
      <c r="K32" s="15">
        <f>+'Salary DATA'!AN35*($K$65/$K$65)</f>
        <v>68936.250930906084</v>
      </c>
    </row>
    <row r="33" spans="1:11">
      <c r="A33" s="56" t="s">
        <v>86</v>
      </c>
      <c r="B33" s="15">
        <f>+'Salary DATA'!AE36*($K$65/$B$65)</f>
        <v>93598.551351351358</v>
      </c>
      <c r="C33" s="15">
        <f>+'Salary DATA'!AF36*($K$65/$C$65)</f>
        <v>95479.183280817902</v>
      </c>
      <c r="D33" s="15">
        <f>+'Salary DATA'!AG36*($K$65/$D$65)</f>
        <v>89738.13920322292</v>
      </c>
      <c r="E33" s="15">
        <f>+'Salary DATA'!AH36*($K$65/$E$65)</f>
        <v>98993.14752810396</v>
      </c>
      <c r="F33" s="15">
        <f>+'Salary DATA'!AI36*($K$65/$F$65)</f>
        <v>97749.172817391824</v>
      </c>
      <c r="G33" s="15">
        <f>+'Salary DATA'!AJ36*($K$65/$G$65)</f>
        <v>94302.878264718893</v>
      </c>
      <c r="H33" s="15">
        <f>+'Salary DATA'!AK36*($K$65/$H$65)</f>
        <v>91579.569516519638</v>
      </c>
      <c r="I33" s="15">
        <f>+'Salary DATA'!AL36*($K$65/$I$65)</f>
        <v>88250.564257655467</v>
      </c>
      <c r="J33" s="15">
        <f>+'Salary DATA'!AM36*($K$65/$J$65)</f>
        <v>89882.700092637315</v>
      </c>
      <c r="K33" s="15">
        <f>+'Salary DATA'!AN36*($K$65/$K$65)</f>
        <v>89533.473795354192</v>
      </c>
    </row>
    <row r="34" spans="1:11">
      <c r="A34" s="57" t="s">
        <v>87</v>
      </c>
      <c r="B34" s="15">
        <f>+'Salary DATA'!AE37*($K$65/$B$65)</f>
        <v>74219.864864864867</v>
      </c>
      <c r="C34" s="15">
        <f>+'Salary DATA'!AF37*($K$65/$C$65)</f>
        <v>77060.317141849111</v>
      </c>
      <c r="D34" s="15">
        <f>+'Salary DATA'!AG37*($K$65/$D$65)</f>
        <v>74782.478224130129</v>
      </c>
      <c r="E34" s="15">
        <f>+'Salary DATA'!AH37*($K$65/$E$65)</f>
        <v>78185.407106998406</v>
      </c>
      <c r="F34" s="15">
        <f>+'Salary DATA'!AI37*($K$65/$F$65)</f>
        <v>77336.355832732021</v>
      </c>
      <c r="G34" s="15">
        <f>+'Salary DATA'!AJ37*($K$65/$G$65)</f>
        <v>73991.716688800341</v>
      </c>
      <c r="H34" s="15">
        <f>+'Salary DATA'!AK37*($K$65/$H$65)</f>
        <v>72768.527134681644</v>
      </c>
      <c r="I34" s="15">
        <f>+'Salary DATA'!AL37*($K$65/$I$65)</f>
        <v>73755.536873932462</v>
      </c>
      <c r="J34" s="15">
        <f>+'Salary DATA'!AM37*($K$65/$J$65)</f>
        <v>73859.940251058913</v>
      </c>
      <c r="K34" s="15">
        <f>+'Salary DATA'!AN37*($K$65/$K$65)</f>
        <v>72905.877412991409</v>
      </c>
    </row>
    <row r="35" spans="1:11">
      <c r="A35" s="57" t="s">
        <v>88</v>
      </c>
      <c r="B35" s="15">
        <f>+'Salary DATA'!AE38*($K$65/$B$65)</f>
        <v>74687.881081081083</v>
      </c>
      <c r="C35" s="15">
        <f>+'Salary DATA'!AF38*($K$65/$C$65)</f>
        <v>74351.474025434349</v>
      </c>
      <c r="D35" s="15">
        <f>+'Salary DATA'!AG38*($K$65/$D$65)</f>
        <v>72812.031078431377</v>
      </c>
      <c r="E35" s="15">
        <f>+'Salary DATA'!AH38*($K$65/$E$65)</f>
        <v>77102.138732919528</v>
      </c>
      <c r="F35" s="15">
        <f>+'Salary DATA'!AI38*($K$65/$F$65)</f>
        <v>76136.199840001267</v>
      </c>
      <c r="G35" s="15">
        <f>+'Salary DATA'!AJ38*($K$65/$G$65)</f>
        <v>75661.243027888442</v>
      </c>
      <c r="H35" s="15">
        <f>+'Salary DATA'!AK38*($K$65/$H$65)</f>
        <v>74056.089764055607</v>
      </c>
      <c r="I35" s="15">
        <f>+'Salary DATA'!AL38*($K$65/$I$65)</f>
        <v>76761.495290011648</v>
      </c>
      <c r="J35" s="15">
        <f>+'Salary DATA'!AM38*($K$65/$J$65)</f>
        <v>78108.406712399868</v>
      </c>
      <c r="K35" s="15">
        <f>+'Salary DATA'!AN38*($K$65/$K$65)</f>
        <v>79544.839587447874</v>
      </c>
    </row>
    <row r="36" spans="1:11">
      <c r="A36" s="57" t="s">
        <v>89</v>
      </c>
      <c r="B36" s="15">
        <f>+'Salary DATA'!AE39*($K$65/$B$65)</f>
        <v>75664.967567567568</v>
      </c>
      <c r="C36" s="15">
        <f>+'Salary DATA'!AF39*($K$65/$C$65)</f>
        <v>77220.525640289736</v>
      </c>
      <c r="D36" s="15">
        <f>+'Salary DATA'!AG39*($K$65/$D$65)</f>
        <v>75367.649204978035</v>
      </c>
      <c r="E36" s="15">
        <f>+'Salary DATA'!AH39*($K$65/$E$65)</f>
        <v>76865.160827379223</v>
      </c>
      <c r="F36" s="15">
        <f>+'Salary DATA'!AI39*($K$65/$F$65)</f>
        <v>78369.275966139292</v>
      </c>
      <c r="G36" s="15">
        <f>+'Salary DATA'!AJ39*($K$65/$G$65)</f>
        <v>76603.785745905261</v>
      </c>
      <c r="H36" s="15">
        <f>+'Salary DATA'!AK39*($K$65/$H$65)</f>
        <v>70005.85228221865</v>
      </c>
      <c r="I36" s="15">
        <f>+'Salary DATA'!AL39*($K$65/$I$65)</f>
        <v>69956.364351689306</v>
      </c>
      <c r="J36" s="15">
        <f>+'Salary DATA'!AM39*($K$65/$J$65)</f>
        <v>71671.369314882031</v>
      </c>
      <c r="K36" s="15">
        <f>+'Salary DATA'!AN39*($K$65/$K$65)</f>
        <v>77457.301539990061</v>
      </c>
    </row>
    <row r="37" spans="1:11">
      <c r="A37" s="57" t="s">
        <v>90</v>
      </c>
      <c r="B37" s="15">
        <f>+'Salary DATA'!AE40*($K$65/$B$65)</f>
        <v>96737.427027027021</v>
      </c>
      <c r="C37" s="15">
        <f>+'Salary DATA'!AF40*($K$65/$C$65)</f>
        <v>85412.030233562866</v>
      </c>
      <c r="D37" s="15">
        <f>+'Salary DATA'!AG40*($K$65/$D$65)</f>
        <v>83231.776343732374</v>
      </c>
      <c r="E37" s="15">
        <f>+'Salary DATA'!AH40*($K$65/$E$65)</f>
        <v>88217.409363789542</v>
      </c>
      <c r="F37" s="15">
        <f>+'Salary DATA'!AI40*($K$65/$F$65)</f>
        <v>87208.006976248362</v>
      </c>
      <c r="G37" s="15">
        <f>+'Salary DATA'!AJ40*($K$65/$G$65)</f>
        <v>83945.474988933143</v>
      </c>
      <c r="H37" s="15">
        <f>+'Salary DATA'!AK40*($K$65/$H$65)</f>
        <v>80664.506791425403</v>
      </c>
      <c r="I37" s="15">
        <f>+'Salary DATA'!AL40*($K$65/$I$65)</f>
        <v>82943.569919639514</v>
      </c>
      <c r="J37" s="15">
        <f>+'Salary DATA'!AM40*($K$65/$J$65)</f>
        <v>86462.884233364093</v>
      </c>
      <c r="K37" s="15">
        <f>+'Salary DATA'!AN40*($K$65/$K$65)</f>
        <v>89675.098146513672</v>
      </c>
    </row>
    <row r="38" spans="1:11">
      <c r="A38" s="58" t="s">
        <v>91</v>
      </c>
      <c r="B38" s="16">
        <f>+'Salary DATA'!AE41*($K$65/$B$65)</f>
        <v>80138.686486486491</v>
      </c>
      <c r="C38" s="16">
        <f>+'Salary DATA'!AF41*($K$65/$C$65)</f>
        <v>82749.383940554311</v>
      </c>
      <c r="D38" s="16">
        <f>+'Salary DATA'!AG41*($K$65/$D$65)</f>
        <v>82647.592706293712</v>
      </c>
      <c r="E38" s="16">
        <f>+'Salary DATA'!AH41*($K$65/$E$65)</f>
        <v>87480.492662901757</v>
      </c>
      <c r="F38" s="16">
        <f>+'Salary DATA'!AI41*($K$65/$F$65)</f>
        <v>86515.745200223158</v>
      </c>
      <c r="G38" s="16">
        <f>+'Salary DATA'!AJ41*($K$65/$G$65)</f>
        <v>82800.053120849931</v>
      </c>
      <c r="H38" s="16">
        <f>+'Salary DATA'!AK41*($K$65/$H$65)</f>
        <v>81405.893941066097</v>
      </c>
      <c r="I38" s="16">
        <f>+'Salary DATA'!AL41*($K$65/$I$65)</f>
        <v>81016.715547945205</v>
      </c>
      <c r="J38" s="16">
        <f>+'Salary DATA'!AM41*($K$65/$J$65)</f>
        <v>82257.705755051531</v>
      </c>
      <c r="K38" s="16">
        <f>+'Salary DATA'!AN41*($K$65/$K$65)</f>
        <v>86080.064349324894</v>
      </c>
    </row>
    <row r="39" spans="1:11">
      <c r="A39" s="56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>
      <c r="A40" s="56" t="s">
        <v>93</v>
      </c>
      <c r="B40" s="15">
        <f>+'Salary DATA'!AE43*($K$65/$B$65)</f>
        <v>81019.589189189195</v>
      </c>
      <c r="C40" s="15">
        <f>+'Salary DATA'!AF43*($K$65/$C$65)</f>
        <v>82812.253434713173</v>
      </c>
      <c r="D40" s="15">
        <f>+'Salary DATA'!AG43*($K$65/$D$65)</f>
        <v>80392.568053472452</v>
      </c>
      <c r="E40" s="15">
        <f>+'Salary DATA'!AH43*($K$65/$E$65)</f>
        <v>83316.043746603013</v>
      </c>
      <c r="F40" s="15">
        <f>+'Salary DATA'!AI43*($K$65/$F$65)</f>
        <v>83295.973693451437</v>
      </c>
      <c r="G40" s="15">
        <f>+'Salary DATA'!AJ43*($K$65/$G$65)</f>
        <v>82075.182824258518</v>
      </c>
      <c r="H40" s="15">
        <f>+'Salary DATA'!AK43*($K$65/$H$65)</f>
        <v>82291.170592749651</v>
      </c>
      <c r="I40" s="15">
        <f>+'Salary DATA'!AL43*($K$65/$I$65)</f>
        <v>81624.04218175757</v>
      </c>
      <c r="J40" s="15">
        <f>+'Salary DATA'!AM43*($K$65/$J$65)</f>
        <v>82513.095418291647</v>
      </c>
      <c r="K40" s="15">
        <f>+'Salary DATA'!AN43*($K$65/$K$65)</f>
        <v>83963.898566021264</v>
      </c>
    </row>
    <row r="41" spans="1:11">
      <c r="A41" s="56" t="s">
        <v>94</v>
      </c>
      <c r="B41" s="15">
        <f>+'Salary DATA'!AE44*($K$65/$B$65)</f>
        <v>79265.994594594595</v>
      </c>
      <c r="C41" s="15">
        <f>+'Salary DATA'!AF44*($K$65/$C$65)</f>
        <v>80055.55933261475</v>
      </c>
      <c r="D41" s="15">
        <f>+'Salary DATA'!AG44*($K$65/$D$65)</f>
        <v>78485.751002693432</v>
      </c>
      <c r="E41" s="15">
        <f>+'Salary DATA'!AH44*($K$65/$E$65)</f>
        <v>81238.839912787967</v>
      </c>
      <c r="F41" s="15">
        <f>+'Salary DATA'!AI44*($K$65/$F$65)</f>
        <v>82767.159764737939</v>
      </c>
      <c r="G41" s="15">
        <f>+'Salary DATA'!AJ44*($K$65/$G$65)</f>
        <v>82131.185922974764</v>
      </c>
      <c r="H41" s="15">
        <f>+'Salary DATA'!AK44*($K$65/$H$65)</f>
        <v>78008.118038202389</v>
      </c>
      <c r="I41" s="15">
        <f>+'Salary DATA'!AL44*($K$65/$I$65)</f>
        <v>78390.809998394703</v>
      </c>
      <c r="J41" s="15">
        <f>+'Salary DATA'!AM44*($K$65/$J$65)</f>
        <v>78740.245549307554</v>
      </c>
      <c r="K41" s="15">
        <f>+'Salary DATA'!AN44*($K$65/$K$65)</f>
        <v>80574.001379653215</v>
      </c>
    </row>
    <row r="42" spans="1:11">
      <c r="A42" s="56" t="s">
        <v>95</v>
      </c>
      <c r="B42" s="15">
        <f>+'Salary DATA'!AE45*($K$65/$B$65)</f>
        <v>89807.50270270271</v>
      </c>
      <c r="C42" s="15">
        <f>+'Salary DATA'!AF45*($K$65/$C$65)</f>
        <v>93009.738139679568</v>
      </c>
      <c r="D42" s="15">
        <f>+'Salary DATA'!AG45*($K$65/$D$65)</f>
        <v>91578.177184082626</v>
      </c>
      <c r="E42" s="15">
        <f>+'Salary DATA'!AH45*($K$65/$E$65)</f>
        <v>93276.576599546243</v>
      </c>
      <c r="F42" s="15">
        <f>+'Salary DATA'!AI45*($K$65/$F$65)</f>
        <v>94115.255405758187</v>
      </c>
      <c r="G42" s="15">
        <f>+'Salary DATA'!AJ45*($K$65/$G$65)</f>
        <v>92840.45772465691</v>
      </c>
      <c r="H42" s="15">
        <f>+'Salary DATA'!AK45*($K$65/$H$65)</f>
        <v>93169.296707523506</v>
      </c>
      <c r="I42" s="15">
        <f>+'Salary DATA'!AL45*($K$65/$I$65)</f>
        <v>90143.240221381391</v>
      </c>
      <c r="J42" s="15">
        <f>+'Salary DATA'!AM45*($K$65/$J$65)</f>
        <v>92556.472770358829</v>
      </c>
      <c r="K42" s="15">
        <f>+'Salary DATA'!AN45*($K$65/$K$65)</f>
        <v>92584.521836506159</v>
      </c>
    </row>
    <row r="43" spans="1:11">
      <c r="A43" s="56" t="s">
        <v>96</v>
      </c>
      <c r="B43" s="15">
        <f>+'Salary DATA'!AE46*($K$65/$B$65)</f>
        <v>78610.302702702698</v>
      </c>
      <c r="C43" s="15">
        <f>+'Salary DATA'!AF46*($K$65/$C$65)</f>
        <v>80187.432900370535</v>
      </c>
      <c r="D43" s="15">
        <f>+'Salary DATA'!AG46*($K$65/$D$65)</f>
        <v>78520.802490918519</v>
      </c>
      <c r="E43" s="15">
        <f>+'Salary DATA'!AH46*($K$65/$E$65)</f>
        <v>80532.785956796797</v>
      </c>
      <c r="F43" s="15">
        <f>+'Salary DATA'!AI46*($K$65/$F$65)</f>
        <v>79121.218593531332</v>
      </c>
      <c r="G43" s="15">
        <f>+'Salary DATA'!AJ46*($K$65/$G$65)</f>
        <v>77283.219566179716</v>
      </c>
      <c r="H43" s="15">
        <f>+'Salary DATA'!AK46*($K$65/$H$65)</f>
        <v>74982.630015538292</v>
      </c>
      <c r="I43" s="15">
        <f>+'Salary DATA'!AL46*($K$65/$I$65)</f>
        <v>75064.334049120531</v>
      </c>
      <c r="J43" s="15">
        <f>+'Salary DATA'!AM46*($K$65/$J$65)</f>
        <v>74487.013007622518</v>
      </c>
      <c r="K43" s="15">
        <f>+'Salary DATA'!AN46*($K$65/$K$65)</f>
        <v>75414.488383008691</v>
      </c>
    </row>
    <row r="44" spans="1:11">
      <c r="A44" s="56" t="s">
        <v>97</v>
      </c>
      <c r="B44" s="15">
        <f>+'Salary DATA'!AE47*($K$65/$B$65)</f>
        <v>88744.789189189192</v>
      </c>
      <c r="C44" s="15">
        <f>+'Salary DATA'!AF47*($K$65/$C$65)</f>
        <v>88156.525849042577</v>
      </c>
      <c r="D44" s="15">
        <f>+'Salary DATA'!AG47*($K$65/$D$65)</f>
        <v>86229.729653306611</v>
      </c>
      <c r="E44" s="15">
        <f>+'Salary DATA'!AH47*($K$65/$E$65)</f>
        <v>89505.006839791764</v>
      </c>
      <c r="F44" s="15">
        <f>+'Salary DATA'!AI47*($K$65/$F$65)</f>
        <v>90088.448452375465</v>
      </c>
      <c r="G44" s="15">
        <f>+'Salary DATA'!AJ47*($K$65/$G$65)</f>
        <v>88435.232846392202</v>
      </c>
      <c r="H44" s="15">
        <f>+'Salary DATA'!AK47*($K$65/$H$65)</f>
        <v>85638.418515890458</v>
      </c>
      <c r="I44" s="15">
        <f>+'Salary DATA'!AL47*($K$65/$I$65)</f>
        <v>86796.618362343186</v>
      </c>
      <c r="J44" s="15">
        <f>+'Salary DATA'!AM47*($K$65/$J$65)</f>
        <v>86684.876562387988</v>
      </c>
      <c r="K44" s="15">
        <f>+'Salary DATA'!AN47*($K$65/$K$65)</f>
        <v>88493.517211443817</v>
      </c>
    </row>
    <row r="45" spans="1:11">
      <c r="A45" s="56" t="s">
        <v>98</v>
      </c>
      <c r="B45" s="15">
        <f>+'Salary DATA'!AE48*($K$65/$B$65)</f>
        <v>88639.221621621618</v>
      </c>
      <c r="C45" s="15">
        <f>+'Salary DATA'!AF48*($K$65/$C$65)</f>
        <v>86201.547642240315</v>
      </c>
      <c r="D45" s="15">
        <f>+'Salary DATA'!AG48*($K$65/$D$65)</f>
        <v>85162.562124430959</v>
      </c>
      <c r="E45" s="15">
        <f>+'Salary DATA'!AH48*($K$65/$E$65)</f>
        <v>87486.480553733418</v>
      </c>
      <c r="F45" s="15">
        <f>+'Salary DATA'!AI48*($K$65/$F$65)</f>
        <v>86214.326575134866</v>
      </c>
      <c r="G45" s="15">
        <f>+'Salary DATA'!AJ48*($K$65/$G$65)</f>
        <v>83763.729083665326</v>
      </c>
      <c r="H45" s="15">
        <f>+'Salary DATA'!AK48*($K$65/$H$65)</f>
        <v>85275.098965375553</v>
      </c>
      <c r="I45" s="15">
        <f>+'Salary DATA'!AL48*($K$65/$I$65)</f>
        <v>85701.097203464116</v>
      </c>
      <c r="J45" s="15">
        <f>+'Salary DATA'!AM48*($K$65/$J$65)</f>
        <v>85406.557053627126</v>
      </c>
      <c r="K45" s="15">
        <f>+'Salary DATA'!AN48*($K$65/$K$65)</f>
        <v>88578.940560850824</v>
      </c>
    </row>
    <row r="46" spans="1:11">
      <c r="A46" s="56" t="s">
        <v>99</v>
      </c>
      <c r="B46" s="15">
        <f>+'Salary DATA'!AE49*($K$65/$B$65)</f>
        <v>71810.578378378385</v>
      </c>
      <c r="C46" s="15">
        <f>+'Salary DATA'!AF49*($K$65/$C$65)</f>
        <v>72627.970588870114</v>
      </c>
      <c r="D46" s="15">
        <f>+'Salary DATA'!AG49*($K$65/$D$65)</f>
        <v>72187.238246592315</v>
      </c>
      <c r="E46" s="15">
        <f>+'Salary DATA'!AH49*($K$65/$E$65)</f>
        <v>73709.734837117969</v>
      </c>
      <c r="F46" s="15">
        <f>+'Salary DATA'!AI49*($K$65/$F$65)</f>
        <v>72758.208874834076</v>
      </c>
      <c r="G46" s="15">
        <f>+'Salary DATA'!AJ49*($K$65/$G$65)</f>
        <v>71906.922089420084</v>
      </c>
      <c r="H46" s="15">
        <f>+'Salary DATA'!AK49*($K$65/$H$65)</f>
        <v>71863.5964054613</v>
      </c>
      <c r="I46" s="15">
        <f>+'Salary DATA'!AL49*($K$65/$I$65)</f>
        <v>71913.879982953222</v>
      </c>
      <c r="J46" s="15">
        <f>+'Salary DATA'!AM49*($K$65/$J$65)</f>
        <v>72095.640055107186</v>
      </c>
      <c r="K46" s="15">
        <f>+'Salary DATA'!AN49*($K$65/$K$65)</f>
        <v>72068.667048958407</v>
      </c>
    </row>
    <row r="47" spans="1:11">
      <c r="A47" s="56" t="s">
        <v>100</v>
      </c>
      <c r="B47" s="15">
        <f>+'Salary DATA'!AE50*($K$65/$B$65)</f>
        <v>79267.167567567565</v>
      </c>
      <c r="C47" s="15">
        <f>+'Salary DATA'!AF50*($K$65/$C$65)</f>
        <v>80479.957520595068</v>
      </c>
      <c r="D47" s="15">
        <f>+'Salary DATA'!AG50*($K$65/$D$65)</f>
        <v>79421.885368550371</v>
      </c>
      <c r="E47" s="15">
        <f>+'Salary DATA'!AH50*($K$65/$E$65)</f>
        <v>83309.031903568219</v>
      </c>
      <c r="F47" s="15">
        <f>+'Salary DATA'!AI50*($K$65/$F$65)</f>
        <v>83778.584929220815</v>
      </c>
      <c r="G47" s="15">
        <f>+'Salary DATA'!AJ50*($K$65/$G$65)</f>
        <v>80930.817618415225</v>
      </c>
      <c r="H47" s="15">
        <f>+'Salary DATA'!AK50*($K$65/$H$65)</f>
        <v>78727.371695754322</v>
      </c>
      <c r="I47" s="15">
        <f>+'Salary DATA'!AL50*($K$65/$I$65)</f>
        <v>81408.884521904387</v>
      </c>
      <c r="J47" s="15">
        <f>+'Salary DATA'!AM50*($K$65/$J$65)</f>
        <v>79274.384652747409</v>
      </c>
      <c r="K47" s="15">
        <f>+'Salary DATA'!AN50*($K$65/$K$65)</f>
        <v>80252.101828076498</v>
      </c>
    </row>
    <row r="48" spans="1:11">
      <c r="A48" s="56" t="s">
        <v>101</v>
      </c>
      <c r="B48" s="15">
        <f>+'Salary DATA'!AE51*($K$65/$B$65)</f>
        <v>65473.005405405405</v>
      </c>
      <c r="C48" s="15">
        <f>+'Salary DATA'!AF51*($K$65/$C$65)</f>
        <v>67633.073201148465</v>
      </c>
      <c r="D48" s="15">
        <f>+'Salary DATA'!AG51*($K$65/$D$65)</f>
        <v>64094.382456535735</v>
      </c>
      <c r="E48" s="15">
        <f>+'Salary DATA'!AH51*($K$65/$E$65)</f>
        <v>70390.382944847297</v>
      </c>
      <c r="F48" s="15">
        <f>+'Salary DATA'!AI51*($K$65/$F$65)</f>
        <v>72407.935063646029</v>
      </c>
      <c r="G48" s="15">
        <f>+'Salary DATA'!AJ51*($K$65/$G$65)</f>
        <v>70686.477202301889</v>
      </c>
      <c r="H48" s="15">
        <f>+'Salary DATA'!AK51*($K$65/$H$65)</f>
        <v>68331.77509926261</v>
      </c>
      <c r="I48" s="15">
        <f>+'Salary DATA'!AL51*($K$65/$I$65)</f>
        <v>71046.15026651579</v>
      </c>
      <c r="J48" s="15">
        <f>+'Salary DATA'!AM51*($K$65/$J$65)</f>
        <v>69058.527178040502</v>
      </c>
      <c r="K48" s="15">
        <f>+'Salary DATA'!AN51*($K$65/$K$65)</f>
        <v>67235.039705048213</v>
      </c>
    </row>
    <row r="49" spans="1:12">
      <c r="A49" s="56" t="s">
        <v>102</v>
      </c>
      <c r="B49" s="15">
        <f>+'Salary DATA'!AE52*($K$65/$B$65)</f>
        <v>84147.908108108109</v>
      </c>
      <c r="C49" s="15">
        <f>+'Salary DATA'!AF52*($K$65/$C$65)</f>
        <v>84327.548676252467</v>
      </c>
      <c r="D49" s="15">
        <f>+'Salary DATA'!AG52*($K$65/$D$65)</f>
        <v>81212.655920830002</v>
      </c>
      <c r="E49" s="15">
        <f>+'Salary DATA'!AH52*($K$65/$E$65)</f>
        <v>86235.11792207582</v>
      </c>
      <c r="F49" s="15">
        <f>+'Salary DATA'!AI52*($K$65/$F$65)</f>
        <v>86558.497459188249</v>
      </c>
      <c r="G49" s="15">
        <f>+'Salary DATA'!AJ52*($K$65/$G$65)</f>
        <v>84690.421868083213</v>
      </c>
      <c r="H49" s="15">
        <f>+'Salary DATA'!AK52*($K$65/$H$65)</f>
        <v>84560.852268298666</v>
      </c>
      <c r="I49" s="15">
        <f>+'Salary DATA'!AL52*($K$65/$I$65)</f>
        <v>83261.531729075592</v>
      </c>
      <c r="J49" s="15">
        <f>+'Salary DATA'!AM52*($K$65/$J$65)</f>
        <v>83097.997359321555</v>
      </c>
      <c r="K49" s="15">
        <f>+'Salary DATA'!AN52*($K$65/$K$65)</f>
        <v>84598.578002818816</v>
      </c>
    </row>
    <row r="50" spans="1:12">
      <c r="A50" s="56" t="s">
        <v>103</v>
      </c>
      <c r="B50" s="15">
        <f>+'Salary DATA'!AE53*($K$65/$B$65)</f>
        <v>67818.951351351352</v>
      </c>
      <c r="C50" s="15">
        <f>+'Salary DATA'!AF53*($K$65/$C$65)</f>
        <v>65859.462123922189</v>
      </c>
      <c r="D50" s="15">
        <f>+'Salary DATA'!AG53*($K$65/$D$65)</f>
        <v>65963.44435837245</v>
      </c>
      <c r="E50" s="15">
        <f>+'Salary DATA'!AH53*($K$65/$E$65)</f>
        <v>67606.50608309239</v>
      </c>
      <c r="F50" s="15">
        <f>+'Salary DATA'!AI53*($K$65/$F$65)</f>
        <v>66426.877788246973</v>
      </c>
      <c r="G50" s="15">
        <f>+'Salary DATA'!AJ53*($K$65/$G$65)</f>
        <v>65170.700309871616</v>
      </c>
      <c r="H50" s="15">
        <f>+'Salary DATA'!AK53*($K$65/$H$65)</f>
        <v>66074.131392581257</v>
      </c>
      <c r="I50" s="15">
        <f>+'Salary DATA'!AL53*($K$65/$I$65)</f>
        <v>68116.934232160929</v>
      </c>
      <c r="J50" s="15">
        <f>+'Salary DATA'!AM53*($K$65/$J$65)</f>
        <v>68872.66693225308</v>
      </c>
      <c r="K50" s="15">
        <f>+'Salary DATA'!AN53*($K$65/$K$65)</f>
        <v>70127.605698756481</v>
      </c>
    </row>
    <row r="51" spans="1:12">
      <c r="A51" s="58" t="s">
        <v>104</v>
      </c>
      <c r="B51" s="16">
        <f>+'Salary DATA'!AE54*($K$65/$B$65)</f>
        <v>76696.010810810811</v>
      </c>
      <c r="C51" s="16">
        <f>+'Salary DATA'!AF54*($K$65/$C$65)</f>
        <v>76174.971268866197</v>
      </c>
      <c r="D51" s="16">
        <f>+'Salary DATA'!AG54*($K$65/$D$65)</f>
        <v>76026.947838390188</v>
      </c>
      <c r="E51" s="16">
        <f>+'Salary DATA'!AH54*($K$65/$E$65)</f>
        <v>77004.288131897803</v>
      </c>
      <c r="F51" s="16">
        <f>+'Salary DATA'!AI54*($K$65/$F$65)</f>
        <v>76752.725492541882</v>
      </c>
      <c r="G51" s="16">
        <f>+'Salary DATA'!AJ54*($K$65/$G$65)</f>
        <v>73846.953961930049</v>
      </c>
      <c r="H51" s="16">
        <f>+'Salary DATA'!AK54*($K$65/$H$65)</f>
        <v>74639.040840612506</v>
      </c>
      <c r="I51" s="16">
        <f>+'Salary DATA'!AL54*($K$65/$I$65)</f>
        <v>75278.615591789945</v>
      </c>
      <c r="J51" s="16">
        <f>+'Salary DATA'!AM54*($K$65/$J$65)</f>
        <v>75943.09729279959</v>
      </c>
      <c r="K51" s="16">
        <f>+'Salary DATA'!AN54*($K$65/$K$65)</f>
        <v>76862.632261730032</v>
      </c>
    </row>
    <row r="52" spans="1:12">
      <c r="A52" s="56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2">
      <c r="A53" s="56" t="s">
        <v>106</v>
      </c>
      <c r="B53" s="15">
        <f>+'Salary DATA'!AE56*($K$65/$B$65)</f>
        <v>97682.843243243246</v>
      </c>
      <c r="C53" s="15">
        <f>+'Salary DATA'!AF56*($K$65/$C$65)</f>
        <v>97618.408082107184</v>
      </c>
      <c r="D53" s="15">
        <f>+'Salary DATA'!AG56*($K$65/$D$65)</f>
        <v>95651.775751138091</v>
      </c>
      <c r="E53" s="15">
        <f>+'Salary DATA'!AH56*($K$65/$E$65)</f>
        <v>97870.367067684798</v>
      </c>
      <c r="F53" s="15">
        <f>+'Salary DATA'!AI56*($K$65/$F$65)</f>
        <v>99330.797548286791</v>
      </c>
      <c r="G53" s="15">
        <f>+'Salary DATA'!AJ56*($K$65/$G$65)</f>
        <v>96547.228862328455</v>
      </c>
      <c r="H53" s="15">
        <f>+'Salary DATA'!AK56*($K$65/$H$65)</f>
        <v>89873.27735677312</v>
      </c>
      <c r="I53" s="15">
        <f>+'Salary DATA'!AL56*($K$65/$I$65)</f>
        <v>92616.793783897752</v>
      </c>
      <c r="J53" s="15">
        <f>+'Salary DATA'!AM56*($K$65/$J$65)</f>
        <v>93639.914838518351</v>
      </c>
      <c r="K53" s="15">
        <f>+'Salary DATA'!AN56*($K$65/$K$65)</f>
        <v>96852.773030707613</v>
      </c>
    </row>
    <row r="54" spans="1:12">
      <c r="A54" s="56" t="s">
        <v>107</v>
      </c>
      <c r="B54" s="15">
        <f>+'Salary DATA'!AE57*($K$65/$B$65)</f>
        <v>71091.545945945953</v>
      </c>
      <c r="C54" s="15">
        <f>+'Salary DATA'!AF57*($K$65/$C$65)</f>
        <v>77637.561909187396</v>
      </c>
      <c r="D54" s="15">
        <f>+'Salary DATA'!AG57*($K$65/$D$65)</f>
        <v>75512.394276752762</v>
      </c>
      <c r="E54" s="15">
        <f>+'Salary DATA'!AH57*($K$65/$E$65)</f>
        <v>78341.126224709777</v>
      </c>
      <c r="F54" s="15">
        <f>+'Salary DATA'!AI57*($K$65/$F$65)</f>
        <v>78234.286007878502</v>
      </c>
      <c r="G54" s="15">
        <f>+'Salary DATA'!AJ57*($K$65/$G$65)</f>
        <v>74846.556440903048</v>
      </c>
      <c r="H54" s="15">
        <f>+'Salary DATA'!AK57*($K$65/$H$65)</f>
        <v>74580.024654140376</v>
      </c>
      <c r="I54" s="15">
        <f>+'Salary DATA'!AL57*($K$65/$I$65)</f>
        <v>71681.657306869165</v>
      </c>
      <c r="J54" s="15">
        <f>+'Salary DATA'!AM57*($K$65/$J$65)</f>
        <v>79114.522975633721</v>
      </c>
      <c r="K54" s="15">
        <f>+'Salary DATA'!AN57*($K$65/$K$65)</f>
        <v>74858.330640149157</v>
      </c>
    </row>
    <row r="55" spans="1:12">
      <c r="A55" s="56" t="s">
        <v>108</v>
      </c>
      <c r="B55" s="15">
        <f>+'Salary DATA'!AE58*($K$65/$B$65)</f>
        <v>90038.578378378385</v>
      </c>
      <c r="C55" s="15">
        <f>+'Salary DATA'!AF58*($K$65/$C$65)</f>
        <v>89319.724844099212</v>
      </c>
      <c r="D55" s="15">
        <f>+'Salary DATA'!AG58*($K$65/$D$65)</f>
        <v>86805.306757687562</v>
      </c>
      <c r="E55" s="15">
        <f>+'Salary DATA'!AH58*($K$65/$E$65)</f>
        <v>89100.168192730431</v>
      </c>
      <c r="F55" s="15">
        <f>+'Salary DATA'!AI58*($K$65/$F$65)</f>
        <v>88749.911187069563</v>
      </c>
      <c r="G55" s="15">
        <f>+'Salary DATA'!AJ58*($K$65/$G$65)</f>
        <v>87795.952191235046</v>
      </c>
      <c r="H55" s="15">
        <f>+'Salary DATA'!AK58*($K$65/$H$65)</f>
        <v>87291.895466486953</v>
      </c>
      <c r="I55" s="15">
        <f>+'Salary DATA'!AL58*($K$65/$I$65)</f>
        <v>91686.046202761587</v>
      </c>
      <c r="J55" s="15">
        <f>+'Salary DATA'!AM58*($K$65/$J$65)</f>
        <v>90050.956697742804</v>
      </c>
      <c r="K55" s="15">
        <f>+'Salary DATA'!AN58*($K$65/$K$65)</f>
        <v>92276.660215736047</v>
      </c>
    </row>
    <row r="56" spans="1:12">
      <c r="A56" s="56" t="s">
        <v>109</v>
      </c>
      <c r="B56" s="15">
        <f>+'Salary DATA'!AE59*($K$65/$B$65)</f>
        <v>86744.870270270272</v>
      </c>
      <c r="C56" s="15">
        <f>+'Salary DATA'!AF59*($K$65/$C$65)</f>
        <v>86545.498544741946</v>
      </c>
      <c r="D56" s="15">
        <f>+'Salary DATA'!AG59*($K$65/$D$65)</f>
        <v>91489.919931506854</v>
      </c>
      <c r="E56" s="15">
        <f>+'Salary DATA'!AH59*($K$65/$E$65)</f>
        <v>92895.619219241213</v>
      </c>
      <c r="F56" s="15">
        <f>+'Salary DATA'!AI59*($K$65/$F$65)</f>
        <v>93861.840642821713</v>
      </c>
      <c r="G56" s="15">
        <f>+'Salary DATA'!AJ59*($K$65/$G$65)</f>
        <v>90414.361221779531</v>
      </c>
      <c r="H56" s="15">
        <f>+'Salary DATA'!AK59*($K$65/$H$65)</f>
        <v>90892.433930026949</v>
      </c>
      <c r="I56" s="15">
        <f>+'Salary DATA'!AL59*($K$65/$I$65)</f>
        <v>91311.435248413021</v>
      </c>
      <c r="J56" s="15">
        <f>+'Salary DATA'!AM59*($K$65/$J$65)</f>
        <v>91822.370594298613</v>
      </c>
      <c r="K56" s="15">
        <f>+'Salary DATA'!AN59*($K$65/$K$65)</f>
        <v>91135.059263880219</v>
      </c>
    </row>
    <row r="57" spans="1:12">
      <c r="A57" s="56" t="s">
        <v>110</v>
      </c>
      <c r="B57" s="15">
        <f>+'Salary DATA'!AE60*($K$65/$B$65)</f>
        <v>102146.00540540541</v>
      </c>
      <c r="C57" s="15">
        <f>+'Salary DATA'!AF60*($K$65/$C$65)</f>
        <v>104086.41704537235</v>
      </c>
      <c r="D57" s="15">
        <f>+'Salary DATA'!AG60*($K$65/$D$65)</f>
        <v>103087.69107968477</v>
      </c>
      <c r="E57" s="15">
        <f>+'Salary DATA'!AH60*($K$65/$E$65)</f>
        <v>107229.23309297978</v>
      </c>
      <c r="F57" s="15">
        <f>+'Salary DATA'!AI60*($K$65/$F$65)</f>
        <v>109259.13180985503</v>
      </c>
      <c r="G57" s="15">
        <f>+'Salary DATA'!AJ60*($K$65/$G$65)</f>
        <v>106750.35945108454</v>
      </c>
      <c r="H57" s="15">
        <f>+'Salary DATA'!AK60*($K$65/$H$65)</f>
        <v>96753.818574538847</v>
      </c>
      <c r="I57" s="15">
        <f>+'Salary DATA'!AL60*($K$65/$I$65)</f>
        <v>96130.160342362942</v>
      </c>
      <c r="J57" s="15">
        <f>+'Salary DATA'!AM60*($K$65/$J$65)</f>
        <v>94397.944400628097</v>
      </c>
      <c r="K57" s="15">
        <f>+'Salary DATA'!AN60*($K$65/$K$65)</f>
        <v>96200.066328204339</v>
      </c>
    </row>
    <row r="58" spans="1:12">
      <c r="A58" s="56" t="s">
        <v>111</v>
      </c>
      <c r="B58" s="15">
        <f>+'Salary DATA'!AE61*($K$65/$B$65)</f>
        <v>87284.437837837831</v>
      </c>
      <c r="C58" s="15">
        <f>+'Salary DATA'!AF61*($K$65/$C$65)</f>
        <v>86277.069691332246</v>
      </c>
      <c r="D58" s="15">
        <f>+'Salary DATA'!AG61*($K$65/$D$65)</f>
        <v>87006.158639190107</v>
      </c>
      <c r="E58" s="15">
        <f>+'Salary DATA'!AH61*($K$65/$E$65)</f>
        <v>91613.034210184647</v>
      </c>
      <c r="F58" s="15">
        <f>+'Salary DATA'!AI61*($K$65/$F$65)</f>
        <v>95531.541042220197</v>
      </c>
      <c r="G58" s="15">
        <f>+'Salary DATA'!AJ61*($K$65/$G$65)</f>
        <v>91444.606905710476</v>
      </c>
      <c r="H58" s="15">
        <f>+'Salary DATA'!AK61*($K$65/$H$65)</f>
        <v>74819.644672070601</v>
      </c>
      <c r="I58" s="15">
        <f>+'Salary DATA'!AL61*($K$65/$I$65)</f>
        <v>73681.534754674372</v>
      </c>
      <c r="J58" s="15">
        <f>+'Salary DATA'!AM61*($K$65/$J$65)</f>
        <v>82194.528131138475</v>
      </c>
      <c r="K58" s="15">
        <f>+'Salary DATA'!AN61*($K$65/$K$65)</f>
        <v>83210.325123944174</v>
      </c>
    </row>
    <row r="59" spans="1:12">
      <c r="A59" s="57" t="s">
        <v>112</v>
      </c>
      <c r="B59" s="15">
        <f>+'Salary DATA'!AE62*($K$65/$B$65)</f>
        <v>85390.086486486485</v>
      </c>
      <c r="C59" s="15">
        <f>+'Salary DATA'!AF62*($K$65/$C$65)</f>
        <v>85857.203165039959</v>
      </c>
      <c r="D59" s="15">
        <f>+'Salary DATA'!AG62*($K$65/$D$65)</f>
        <v>83877.92323709323</v>
      </c>
      <c r="E59" s="15">
        <f>+'Salary DATA'!AH62*($K$65/$E$65)</f>
        <v>87474.441723082404</v>
      </c>
      <c r="F59" s="15">
        <f>+'Salary DATA'!AI62*($K$65/$F$65)</f>
        <v>89889.320655324496</v>
      </c>
      <c r="G59" s="15">
        <f>+'Salary DATA'!AJ62*($K$65/$G$65)</f>
        <v>86476.181053563516</v>
      </c>
      <c r="H59" s="15">
        <f>+'Salary DATA'!AK62*($K$65/$H$65)</f>
        <v>84060.726526636427</v>
      </c>
      <c r="I59" s="15">
        <f>+'Salary DATA'!AL62*($K$65/$I$65)</f>
        <v>85086.30030996546</v>
      </c>
      <c r="J59" s="15">
        <f>+'Salary DATA'!AM62*($K$65/$J$65)</f>
        <v>85669.08941445213</v>
      </c>
      <c r="K59" s="15">
        <f>+'Salary DATA'!AN62*($K$65/$K$65)</f>
        <v>87226.114201813005</v>
      </c>
    </row>
    <row r="60" spans="1:12">
      <c r="A60" s="57" t="s">
        <v>113</v>
      </c>
      <c r="B60" s="15">
        <f>+'Salary DATA'!AE63*($K$65/$B$65)</f>
        <v>84980.718918918923</v>
      </c>
      <c r="C60" s="15">
        <f>+'Salary DATA'!AF63*($K$65/$C$65)</f>
        <v>81685.234620282441</v>
      </c>
      <c r="D60" s="15">
        <f>+'Salary DATA'!AG63*($K$65/$D$65)</f>
        <v>82072.073124999995</v>
      </c>
      <c r="E60" s="15">
        <f>+'Salary DATA'!AH63*($K$65/$E$65)</f>
        <v>86132.466435240247</v>
      </c>
      <c r="F60" s="15">
        <f>+'Salary DATA'!AI63*($K$65/$F$65)</f>
        <v>84806.113959487688</v>
      </c>
      <c r="G60" s="15">
        <f>+'Salary DATA'!AJ63*($K$65/$G$65)</f>
        <v>81421.10889774235</v>
      </c>
      <c r="H60" s="15">
        <f>+'Salary DATA'!AK63*($K$65/$H$65)</f>
        <v>80269.590632970343</v>
      </c>
      <c r="I60" s="15">
        <f>+'Salary DATA'!AL63*($K$65/$I$65)</f>
        <v>79666.365622896468</v>
      </c>
      <c r="J60" s="15">
        <f>+'Salary DATA'!AM63*($K$65/$J$65)</f>
        <v>80129.218315162856</v>
      </c>
      <c r="K60" s="15">
        <f>+'Salary DATA'!AN63*($K$65/$K$65)</f>
        <v>81993.73182247403</v>
      </c>
    </row>
    <row r="61" spans="1:12">
      <c r="A61" s="58" t="s">
        <v>114</v>
      </c>
      <c r="B61" s="16">
        <f>+'Salary DATA'!AE64*($K$65/$B$65)</f>
        <v>73285.005405405405</v>
      </c>
      <c r="C61" s="16">
        <f>+'Salary DATA'!AF64*($K$65/$C$65)</f>
        <v>75194.120265624413</v>
      </c>
      <c r="D61" s="16">
        <f>+'Salary DATA'!AG64*($K$65/$D$65)</f>
        <v>75043.752522624432</v>
      </c>
      <c r="E61" s="16">
        <f>+'Salary DATA'!AH64*($K$65/$E$65)</f>
        <v>82175.495495526964</v>
      </c>
      <c r="F61" s="16">
        <f>+'Salary DATA'!AI64*($K$65/$F$65)</f>
        <v>83640.54152341267</v>
      </c>
      <c r="G61" s="16">
        <f>+'Salary DATA'!AJ64*($K$65/$G$65)</f>
        <v>78067.262948207164</v>
      </c>
      <c r="H61" s="16">
        <f>+'Salary DATA'!AK64*($K$65/$H$65)</f>
        <v>78280.991241623124</v>
      </c>
      <c r="I61" s="16">
        <f>+'Salary DATA'!AL64*($K$65/$I$65)</f>
        <v>80603.223329980858</v>
      </c>
      <c r="J61" s="16">
        <f>+'Salary DATA'!AM64*($K$65/$J$65)</f>
        <v>80178.376546586427</v>
      </c>
      <c r="K61" s="16">
        <f>+'Salary DATA'!AN64*($K$65/$K$65)</f>
        <v>81071.618665189701</v>
      </c>
    </row>
    <row r="62" spans="1:12">
      <c r="A62" s="60" t="s">
        <v>115</v>
      </c>
      <c r="B62" s="16">
        <f>+'Salary DATA'!AE65*($K$65/$B$65)</f>
        <v>77992.145945945944</v>
      </c>
      <c r="C62" s="16">
        <f>+'Salary DATA'!AF65*($K$65/$C$65)</f>
        <v>81831.952892503337</v>
      </c>
      <c r="D62" s="16">
        <f>+'Salary DATA'!AG65*($K$65/$D$65)</f>
        <v>84468.48239622642</v>
      </c>
      <c r="E62" s="16">
        <f>+'Salary DATA'!AH65*($K$65/$E$65)</f>
        <v>84673.80305482031</v>
      </c>
      <c r="F62" s="16">
        <f>+'Salary DATA'!AI65*($K$65/$F$65)</f>
        <v>85883.717737003055</v>
      </c>
      <c r="G62" s="16">
        <f>+'Salary DATA'!AJ65*($K$65/$G$65)</f>
        <v>84964.097388224865</v>
      </c>
      <c r="H62" s="16">
        <f>+'Salary DATA'!AK65*($K$65/$H$65)</f>
        <v>82635.451706204607</v>
      </c>
      <c r="I62" s="16">
        <f>+'Salary DATA'!AL65*($K$65/$I$65)</f>
        <v>79143.421950164935</v>
      </c>
      <c r="J62" s="16">
        <f>+'Salary DATA'!AM65*($K$65/$J$65)</f>
        <v>79118.714884385874</v>
      </c>
      <c r="K62" s="16">
        <f>+'Salary DATA'!AN65*($K$65/$K$65)</f>
        <v>67426.473622508784</v>
      </c>
    </row>
    <row r="63" spans="1:12">
      <c r="A63" s="57"/>
      <c r="B63" s="5"/>
      <c r="C63" s="5"/>
      <c r="D63" s="5"/>
      <c r="E63" s="5"/>
      <c r="F63" s="5"/>
      <c r="G63" s="5"/>
    </row>
    <row r="64" spans="1:12" ht="13.5" customHeight="1">
      <c r="A64" s="200" t="s">
        <v>66</v>
      </c>
      <c r="B64" s="201"/>
      <c r="C64" s="201"/>
      <c r="D64" s="201"/>
      <c r="E64" s="201"/>
      <c r="F64" s="201"/>
      <c r="G64" s="201"/>
      <c r="H64" s="202"/>
      <c r="I64" s="202"/>
      <c r="J64" s="202"/>
      <c r="K64" s="202"/>
      <c r="L64" s="202"/>
    </row>
    <row r="65" spans="1:12">
      <c r="A65" s="200"/>
      <c r="B65" s="203">
        <v>203.5</v>
      </c>
      <c r="C65" s="203">
        <v>208.29900000000001</v>
      </c>
      <c r="D65" s="203">
        <v>220</v>
      </c>
      <c r="E65" s="203">
        <v>215.4</v>
      </c>
      <c r="F65" s="203">
        <v>218</v>
      </c>
      <c r="G65" s="203">
        <v>225.9</v>
      </c>
      <c r="H65" s="203">
        <v>229.6</v>
      </c>
      <c r="I65" s="203">
        <v>233.6</v>
      </c>
      <c r="J65" s="203">
        <v>238.3</v>
      </c>
      <c r="K65" s="203">
        <v>238.7</v>
      </c>
    </row>
    <row r="66" spans="1:12">
      <c r="A66" s="204"/>
      <c r="B66" s="205"/>
      <c r="C66" s="205"/>
      <c r="D66" s="206" t="s">
        <v>128</v>
      </c>
      <c r="E66" s="206"/>
      <c r="F66" s="206"/>
      <c r="G66" s="206">
        <f>(G65-B65)/B65</f>
        <v>0.1100737100737101</v>
      </c>
      <c r="H66" s="206">
        <f>(H65-C65)/C65</f>
        <v>0.10226165272036826</v>
      </c>
      <c r="I66" s="206">
        <f>(I65-D65)/D65</f>
        <v>6.1818181818181793E-2</v>
      </c>
      <c r="J66" s="206">
        <f>(J65-E65)/E65</f>
        <v>0.10631383472609102</v>
      </c>
      <c r="K66" s="206">
        <f>(K65-F65)/F65</f>
        <v>9.4954128440366922E-2</v>
      </c>
      <c r="L66" s="202"/>
    </row>
    <row r="67" spans="1:12">
      <c r="B67" s="5"/>
      <c r="C67" s="5"/>
      <c r="D67" s="5"/>
      <c r="E67" s="227"/>
      <c r="F67" s="5"/>
      <c r="G67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TABLE 83 (84)</vt:lpstr>
      <vt:lpstr>TABLE 85 (86)</vt:lpstr>
      <vt:lpstr>Salary DATA</vt:lpstr>
      <vt:lpstr>All Ranks Constant $</vt:lpstr>
      <vt:lpstr>A</vt:lpstr>
      <vt:lpstr>DATA</vt:lpstr>
      <vt:lpstr>NOTE</vt:lpstr>
      <vt:lpstr>'Salary DATA'!Print_Area</vt:lpstr>
      <vt:lpstr>'TABLE 83 (84)'!Print_Area</vt:lpstr>
      <vt:lpstr>'TABLE 85 (86)'!Print_Area</vt:lpstr>
      <vt:lpstr>'Salary DATA'!Print_Titles</vt:lpstr>
      <vt:lpstr>'TABLE 85 (86)'!TABLE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2014-10-22T20:28:39Z</cp:lastPrinted>
  <dcterms:created xsi:type="dcterms:W3CDTF">1999-02-17T19:43:52Z</dcterms:created>
  <dcterms:modified xsi:type="dcterms:W3CDTF">2017-11-03T23:04:42Z</dcterms:modified>
</cp:coreProperties>
</file>