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7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5_FacultyAdms/"/>
    </mc:Choice>
  </mc:AlternateContent>
  <xr:revisionPtr revIDLastSave="254" documentId="8_{5B28DC37-1B82-4335-9082-0993FAC39694}" xr6:coauthVersionLast="47" xr6:coauthVersionMax="47" xr10:uidLastSave="{6BEA247E-9664-44F5-892A-1CAB17C97DBC}"/>
  <bookViews>
    <workbookView xWindow="28680" yWindow="-120" windowWidth="29040" windowHeight="15840" firstSheet="1" activeTab="1" xr2:uid="{00000000-000D-0000-FFFF-FFFF00000000}"/>
  </bookViews>
  <sheets>
    <sheet name="TABLE 82" sheetId="9" r:id="rId1"/>
    <sheet name="TABLE 84" sheetId="10" r:id="rId2"/>
    <sheet name="Salary DATA" sheetId="1" r:id="rId3"/>
    <sheet name="All Ranks Constant $" sheetId="6" r:id="rId4"/>
  </sheets>
  <definedNames>
    <definedName name="_Key1" hidden="1">'Salary DATA'!$A$12</definedName>
    <definedName name="_Order1" hidden="1">255</definedName>
    <definedName name="A">'Salary DATA'!$U$5</definedName>
    <definedName name="DATA">'Salary DATA'!$A$1</definedName>
    <definedName name="NOTE" localSheetId="0">#REF!</definedName>
    <definedName name="NOTE" localSheetId="1">#REF!</definedName>
    <definedName name="NOTE">'TABLE 84'!$P$38:$IK$8167</definedName>
    <definedName name="_xlnm.Print_Area" localSheetId="2">'Salary DATA'!$A$1:$FG$27</definedName>
    <definedName name="_xlnm.Print_Area" localSheetId="0">'TABLE 82'!$A$1:$I$73</definedName>
    <definedName name="_xlnm.Print_Area" localSheetId="1">'TABLE 84'!$A$1:$L$72</definedName>
    <definedName name="_xlnm.Print_Titles" localSheetId="2">'Salary DATA'!$A:$A</definedName>
    <definedName name="TABLE" localSheetId="1">'TABLE 84'!$A$1:$L$76</definedName>
    <definedName name="TABL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6" i="10" l="1"/>
  <c r="L65" i="10"/>
  <c r="L64" i="10"/>
  <c r="L63" i="10"/>
  <c r="L62" i="10"/>
  <c r="L61" i="10"/>
  <c r="L60" i="10"/>
  <c r="L59" i="10"/>
  <c r="L58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9" i="10"/>
  <c r="L8" i="10"/>
  <c r="G67" i="10"/>
  <c r="G66" i="10"/>
  <c r="G65" i="10"/>
  <c r="G64" i="10"/>
  <c r="G63" i="10"/>
  <c r="G62" i="10"/>
  <c r="G61" i="10"/>
  <c r="G60" i="10"/>
  <c r="G59" i="10"/>
  <c r="G58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9" i="10"/>
  <c r="G8" i="10"/>
  <c r="F67" i="9" l="1"/>
  <c r="F66" i="9"/>
  <c r="F65" i="9"/>
  <c r="F64" i="9"/>
  <c r="F63" i="9"/>
  <c r="F62" i="9"/>
  <c r="F61" i="9"/>
  <c r="F60" i="9"/>
  <c r="F59" i="9"/>
  <c r="F58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9" i="9"/>
  <c r="G67" i="9"/>
  <c r="G66" i="9"/>
  <c r="G65" i="9"/>
  <c r="G64" i="9"/>
  <c r="G63" i="9"/>
  <c r="G62" i="9"/>
  <c r="G61" i="9"/>
  <c r="G60" i="9"/>
  <c r="G59" i="9"/>
  <c r="G58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9" i="9"/>
  <c r="AR11" i="1" l="1"/>
  <c r="K67" i="10"/>
  <c r="K66" i="10"/>
  <c r="K65" i="10"/>
  <c r="K64" i="10"/>
  <c r="K63" i="10"/>
  <c r="K62" i="10"/>
  <c r="K61" i="10"/>
  <c r="K60" i="10"/>
  <c r="K59" i="10"/>
  <c r="K58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9" i="10"/>
  <c r="K8" i="10"/>
  <c r="J67" i="10"/>
  <c r="J66" i="10"/>
  <c r="J65" i="10"/>
  <c r="J64" i="10"/>
  <c r="J63" i="10"/>
  <c r="J62" i="10"/>
  <c r="J61" i="10"/>
  <c r="J60" i="10"/>
  <c r="J59" i="10"/>
  <c r="J58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9" i="10"/>
  <c r="J8" i="10"/>
  <c r="I67" i="10"/>
  <c r="I66" i="10"/>
  <c r="I65" i="10"/>
  <c r="I64" i="10"/>
  <c r="I63" i="10"/>
  <c r="I62" i="10"/>
  <c r="I61" i="10"/>
  <c r="I60" i="10"/>
  <c r="I59" i="10"/>
  <c r="I58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9" i="10"/>
  <c r="I8" i="10"/>
  <c r="H67" i="10"/>
  <c r="H66" i="10"/>
  <c r="H65" i="10"/>
  <c r="H64" i="10"/>
  <c r="H63" i="10"/>
  <c r="H62" i="10"/>
  <c r="H61" i="10"/>
  <c r="H60" i="10"/>
  <c r="H59" i="10"/>
  <c r="H58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9" i="10"/>
  <c r="H8" i="10"/>
  <c r="F67" i="10"/>
  <c r="F66" i="10"/>
  <c r="F65" i="10"/>
  <c r="F64" i="10"/>
  <c r="F63" i="10"/>
  <c r="F62" i="10"/>
  <c r="F61" i="10"/>
  <c r="F60" i="10"/>
  <c r="F59" i="10"/>
  <c r="F58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9" i="10"/>
  <c r="F8" i="10"/>
  <c r="E67" i="10"/>
  <c r="E66" i="10"/>
  <c r="E65" i="10"/>
  <c r="E64" i="10"/>
  <c r="E63" i="10"/>
  <c r="E62" i="10"/>
  <c r="E61" i="10"/>
  <c r="E60" i="10"/>
  <c r="E59" i="10"/>
  <c r="E58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9" i="10"/>
  <c r="E8" i="10"/>
  <c r="D67" i="10"/>
  <c r="D66" i="10"/>
  <c r="D65" i="10"/>
  <c r="D64" i="10"/>
  <c r="D63" i="10"/>
  <c r="D62" i="10"/>
  <c r="D61" i="10"/>
  <c r="D60" i="10"/>
  <c r="D59" i="10"/>
  <c r="D58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9" i="10"/>
  <c r="D8" i="10"/>
  <c r="C67" i="10"/>
  <c r="C66" i="10"/>
  <c r="C65" i="10"/>
  <c r="C64" i="10"/>
  <c r="C63" i="10"/>
  <c r="C62" i="10"/>
  <c r="C61" i="10"/>
  <c r="C60" i="10"/>
  <c r="C59" i="10"/>
  <c r="C58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9" i="10"/>
  <c r="C8" i="10"/>
  <c r="I66" i="9"/>
  <c r="I65" i="9"/>
  <c r="I64" i="9"/>
  <c r="I63" i="9"/>
  <c r="I62" i="9"/>
  <c r="I61" i="9"/>
  <c r="I60" i="9"/>
  <c r="I59" i="9"/>
  <c r="I58" i="9"/>
  <c r="I55" i="9"/>
  <c r="I54" i="9"/>
  <c r="I53" i="9"/>
  <c r="I52" i="9"/>
  <c r="I51" i="9"/>
  <c r="I50" i="9"/>
  <c r="I49" i="9"/>
  <c r="I48" i="9"/>
  <c r="I47" i="9"/>
  <c r="I46" i="9"/>
  <c r="I45" i="9"/>
  <c r="I44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H66" i="9"/>
  <c r="H65" i="9"/>
  <c r="H64" i="9"/>
  <c r="H63" i="9"/>
  <c r="H62" i="9"/>
  <c r="H61" i="9"/>
  <c r="H60" i="9"/>
  <c r="H59" i="9"/>
  <c r="H58" i="9"/>
  <c r="H55" i="9"/>
  <c r="H54" i="9"/>
  <c r="H53" i="9"/>
  <c r="H52" i="9"/>
  <c r="H51" i="9"/>
  <c r="H50" i="9"/>
  <c r="H49" i="9"/>
  <c r="H48" i="9"/>
  <c r="H47" i="9"/>
  <c r="H46" i="9"/>
  <c r="H45" i="9"/>
  <c r="H44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E65" i="9"/>
  <c r="E56" i="9"/>
  <c r="E51" i="9"/>
  <c r="E50" i="9"/>
  <c r="E48" i="9"/>
  <c r="E42" i="9"/>
  <c r="E41" i="9"/>
  <c r="E40" i="9"/>
  <c r="E34" i="9"/>
  <c r="E33" i="9"/>
  <c r="E32" i="9"/>
  <c r="E24" i="9"/>
  <c r="E23" i="9"/>
  <c r="E22" i="9"/>
  <c r="E16" i="9"/>
  <c r="E15" i="9"/>
  <c r="E14" i="9"/>
  <c r="D67" i="9"/>
  <c r="D66" i="9"/>
  <c r="D65" i="9"/>
  <c r="D64" i="9"/>
  <c r="D63" i="9"/>
  <c r="D62" i="9"/>
  <c r="D61" i="9"/>
  <c r="D60" i="9"/>
  <c r="D59" i="9"/>
  <c r="D58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9" i="9"/>
  <c r="D8" i="9"/>
  <c r="K62" i="6"/>
  <c r="J62" i="6"/>
  <c r="E67" i="9" s="1"/>
  <c r="I62" i="6"/>
  <c r="H62" i="6"/>
  <c r="G62" i="6"/>
  <c r="F62" i="6"/>
  <c r="E62" i="6"/>
  <c r="D62" i="6"/>
  <c r="C62" i="6"/>
  <c r="B62" i="6"/>
  <c r="K61" i="6"/>
  <c r="J61" i="6"/>
  <c r="I61" i="6"/>
  <c r="H61" i="6"/>
  <c r="G61" i="6"/>
  <c r="F61" i="6"/>
  <c r="E61" i="6"/>
  <c r="D61" i="6"/>
  <c r="C61" i="6"/>
  <c r="B61" i="6"/>
  <c r="K60" i="6"/>
  <c r="J60" i="6"/>
  <c r="I60" i="6"/>
  <c r="H60" i="6"/>
  <c r="G60" i="6"/>
  <c r="F60" i="6"/>
  <c r="E60" i="6"/>
  <c r="D60" i="6"/>
  <c r="C60" i="6"/>
  <c r="B60" i="6"/>
  <c r="K59" i="6"/>
  <c r="J59" i="6"/>
  <c r="I59" i="6"/>
  <c r="H59" i="6"/>
  <c r="G59" i="6"/>
  <c r="F59" i="6"/>
  <c r="E59" i="6"/>
  <c r="D59" i="6"/>
  <c r="C59" i="6"/>
  <c r="B59" i="6"/>
  <c r="K58" i="6"/>
  <c r="J58" i="6"/>
  <c r="I58" i="6"/>
  <c r="H58" i="6"/>
  <c r="G58" i="6"/>
  <c r="F58" i="6"/>
  <c r="E58" i="6"/>
  <c r="D58" i="6"/>
  <c r="C58" i="6"/>
  <c r="B58" i="6"/>
  <c r="K57" i="6"/>
  <c r="J57" i="6"/>
  <c r="I57" i="6"/>
  <c r="H57" i="6"/>
  <c r="G57" i="6"/>
  <c r="F57" i="6"/>
  <c r="E57" i="6"/>
  <c r="D57" i="6"/>
  <c r="C57" i="6"/>
  <c r="B57" i="6"/>
  <c r="K56" i="6"/>
  <c r="J56" i="6"/>
  <c r="I56" i="6"/>
  <c r="H56" i="6"/>
  <c r="G56" i="6"/>
  <c r="F56" i="6"/>
  <c r="E56" i="6"/>
  <c r="D56" i="6"/>
  <c r="C56" i="6"/>
  <c r="B56" i="6"/>
  <c r="K55" i="6"/>
  <c r="J55" i="6"/>
  <c r="E60" i="9" s="1"/>
  <c r="I55" i="6"/>
  <c r="H55" i="6"/>
  <c r="G55" i="6"/>
  <c r="F55" i="6"/>
  <c r="E55" i="6"/>
  <c r="D55" i="6"/>
  <c r="C55" i="6"/>
  <c r="B55" i="6"/>
  <c r="K54" i="6"/>
  <c r="J54" i="6"/>
  <c r="E59" i="9" s="1"/>
  <c r="I54" i="6"/>
  <c r="H54" i="6"/>
  <c r="G54" i="6"/>
  <c r="F54" i="6"/>
  <c r="E54" i="6"/>
  <c r="D54" i="6"/>
  <c r="C54" i="6"/>
  <c r="B54" i="6"/>
  <c r="K53" i="6"/>
  <c r="J53" i="6"/>
  <c r="I53" i="6"/>
  <c r="H53" i="6"/>
  <c r="G53" i="6"/>
  <c r="F53" i="6"/>
  <c r="E53" i="6"/>
  <c r="D53" i="6"/>
  <c r="C53" i="6"/>
  <c r="B53" i="6"/>
  <c r="K51" i="6"/>
  <c r="J51" i="6"/>
  <c r="I51" i="6"/>
  <c r="H51" i="6"/>
  <c r="G51" i="6"/>
  <c r="F51" i="6"/>
  <c r="E51" i="6"/>
  <c r="D51" i="6"/>
  <c r="C51" i="6"/>
  <c r="B51" i="6"/>
  <c r="K50" i="6"/>
  <c r="J50" i="6"/>
  <c r="I50" i="6"/>
  <c r="H50" i="6"/>
  <c r="G50" i="6"/>
  <c r="F50" i="6"/>
  <c r="E50" i="6"/>
  <c r="D50" i="6"/>
  <c r="C50" i="6"/>
  <c r="B50" i="6"/>
  <c r="K49" i="6"/>
  <c r="J49" i="6"/>
  <c r="I49" i="6"/>
  <c r="H49" i="6"/>
  <c r="G49" i="6"/>
  <c r="F49" i="6"/>
  <c r="E49" i="6"/>
  <c r="D49" i="6"/>
  <c r="C49" i="6"/>
  <c r="B49" i="6"/>
  <c r="K48" i="6"/>
  <c r="J48" i="6"/>
  <c r="I48" i="6"/>
  <c r="H48" i="6"/>
  <c r="G48" i="6"/>
  <c r="F48" i="6"/>
  <c r="E48" i="6"/>
  <c r="D48" i="6"/>
  <c r="C48" i="6"/>
  <c r="B48" i="6"/>
  <c r="K47" i="6"/>
  <c r="J47" i="6"/>
  <c r="I47" i="6"/>
  <c r="H47" i="6"/>
  <c r="G47" i="6"/>
  <c r="F47" i="6"/>
  <c r="E47" i="6"/>
  <c r="D47" i="6"/>
  <c r="C47" i="6"/>
  <c r="B47" i="6"/>
  <c r="K46" i="6"/>
  <c r="J46" i="6"/>
  <c r="I46" i="6"/>
  <c r="H46" i="6"/>
  <c r="G46" i="6"/>
  <c r="F46" i="6"/>
  <c r="E46" i="6"/>
  <c r="D46" i="6"/>
  <c r="C46" i="6"/>
  <c r="B46" i="6"/>
  <c r="K45" i="6"/>
  <c r="J45" i="6"/>
  <c r="I45" i="6"/>
  <c r="H45" i="6"/>
  <c r="G45" i="6"/>
  <c r="F45" i="6"/>
  <c r="E45" i="6"/>
  <c r="D45" i="6"/>
  <c r="C45" i="6"/>
  <c r="B45" i="6"/>
  <c r="K44" i="6"/>
  <c r="J44" i="6"/>
  <c r="I44" i="6"/>
  <c r="H44" i="6"/>
  <c r="G44" i="6"/>
  <c r="F44" i="6"/>
  <c r="E44" i="6"/>
  <c r="D44" i="6"/>
  <c r="C44" i="6"/>
  <c r="B44" i="6"/>
  <c r="K43" i="6"/>
  <c r="J43" i="6"/>
  <c r="I43" i="6"/>
  <c r="H43" i="6"/>
  <c r="G43" i="6"/>
  <c r="F43" i="6"/>
  <c r="E43" i="6"/>
  <c r="D43" i="6"/>
  <c r="C43" i="6"/>
  <c r="B43" i="6"/>
  <c r="K42" i="6"/>
  <c r="J42" i="6"/>
  <c r="I42" i="6"/>
  <c r="H42" i="6"/>
  <c r="G42" i="6"/>
  <c r="F42" i="6"/>
  <c r="E42" i="6"/>
  <c r="D42" i="6"/>
  <c r="C42" i="6"/>
  <c r="B42" i="6"/>
  <c r="K41" i="6"/>
  <c r="J41" i="6"/>
  <c r="I41" i="6"/>
  <c r="H41" i="6"/>
  <c r="G41" i="6"/>
  <c r="F41" i="6"/>
  <c r="E41" i="6"/>
  <c r="D41" i="6"/>
  <c r="C41" i="6"/>
  <c r="B41" i="6"/>
  <c r="K40" i="6"/>
  <c r="J40" i="6"/>
  <c r="I40" i="6"/>
  <c r="H40" i="6"/>
  <c r="G40" i="6"/>
  <c r="F40" i="6"/>
  <c r="E40" i="6"/>
  <c r="D40" i="6"/>
  <c r="C40" i="6"/>
  <c r="B40" i="6"/>
  <c r="K38" i="6"/>
  <c r="J38" i="6"/>
  <c r="I38" i="6"/>
  <c r="H38" i="6"/>
  <c r="G38" i="6"/>
  <c r="F38" i="6"/>
  <c r="E38" i="6"/>
  <c r="D38" i="6"/>
  <c r="C38" i="6"/>
  <c r="B38" i="6"/>
  <c r="K37" i="6"/>
  <c r="J37" i="6"/>
  <c r="I37" i="6"/>
  <c r="H37" i="6"/>
  <c r="G37" i="6"/>
  <c r="F37" i="6"/>
  <c r="E37" i="6"/>
  <c r="D37" i="6"/>
  <c r="C37" i="6"/>
  <c r="B37" i="6"/>
  <c r="K36" i="6"/>
  <c r="J36" i="6"/>
  <c r="I36" i="6"/>
  <c r="H36" i="6"/>
  <c r="G36" i="6"/>
  <c r="F36" i="6"/>
  <c r="E36" i="6"/>
  <c r="D36" i="6"/>
  <c r="C36" i="6"/>
  <c r="B36" i="6"/>
  <c r="K35" i="6"/>
  <c r="J35" i="6"/>
  <c r="I35" i="6"/>
  <c r="H35" i="6"/>
  <c r="G35" i="6"/>
  <c r="F35" i="6"/>
  <c r="E35" i="6"/>
  <c r="D35" i="6"/>
  <c r="C35" i="6"/>
  <c r="B35" i="6"/>
  <c r="K34" i="6"/>
  <c r="J34" i="6"/>
  <c r="I34" i="6"/>
  <c r="H34" i="6"/>
  <c r="G34" i="6"/>
  <c r="F34" i="6"/>
  <c r="E34" i="6"/>
  <c r="D34" i="6"/>
  <c r="C34" i="6"/>
  <c r="B34" i="6"/>
  <c r="K33" i="6"/>
  <c r="J33" i="6"/>
  <c r="I33" i="6"/>
  <c r="H33" i="6"/>
  <c r="G33" i="6"/>
  <c r="F33" i="6"/>
  <c r="E33" i="6"/>
  <c r="D33" i="6"/>
  <c r="C33" i="6"/>
  <c r="B33" i="6"/>
  <c r="K32" i="6"/>
  <c r="J32" i="6"/>
  <c r="I32" i="6"/>
  <c r="H32" i="6"/>
  <c r="G32" i="6"/>
  <c r="F32" i="6"/>
  <c r="E32" i="6"/>
  <c r="D32" i="6"/>
  <c r="C32" i="6"/>
  <c r="B32" i="6"/>
  <c r="K31" i="6"/>
  <c r="J31" i="6"/>
  <c r="I31" i="6"/>
  <c r="H31" i="6"/>
  <c r="G31" i="6"/>
  <c r="F31" i="6"/>
  <c r="E31" i="6"/>
  <c r="D31" i="6"/>
  <c r="C31" i="6"/>
  <c r="B31" i="6"/>
  <c r="K30" i="6"/>
  <c r="J30" i="6"/>
  <c r="I30" i="6"/>
  <c r="H30" i="6"/>
  <c r="G30" i="6"/>
  <c r="F30" i="6"/>
  <c r="E30" i="6"/>
  <c r="D30" i="6"/>
  <c r="C30" i="6"/>
  <c r="B30" i="6"/>
  <c r="K29" i="6"/>
  <c r="J29" i="6"/>
  <c r="I29" i="6"/>
  <c r="H29" i="6"/>
  <c r="G29" i="6"/>
  <c r="F29" i="6"/>
  <c r="E29" i="6"/>
  <c r="D29" i="6"/>
  <c r="C29" i="6"/>
  <c r="B29" i="6"/>
  <c r="K28" i="6"/>
  <c r="J28" i="6"/>
  <c r="I28" i="6"/>
  <c r="H28" i="6"/>
  <c r="G28" i="6"/>
  <c r="F28" i="6"/>
  <c r="E28" i="6"/>
  <c r="D28" i="6"/>
  <c r="C28" i="6"/>
  <c r="B28" i="6"/>
  <c r="K27" i="6"/>
  <c r="J27" i="6"/>
  <c r="I27" i="6"/>
  <c r="H27" i="6"/>
  <c r="G27" i="6"/>
  <c r="F27" i="6"/>
  <c r="E27" i="6"/>
  <c r="D27" i="6"/>
  <c r="C27" i="6"/>
  <c r="B27" i="6"/>
  <c r="K26" i="6"/>
  <c r="J26" i="6"/>
  <c r="I26" i="6"/>
  <c r="H26" i="6"/>
  <c r="G26" i="6"/>
  <c r="F26" i="6"/>
  <c r="E26" i="6"/>
  <c r="D26" i="6"/>
  <c r="C26" i="6"/>
  <c r="B26" i="6"/>
  <c r="K24" i="6"/>
  <c r="J24" i="6"/>
  <c r="I24" i="6"/>
  <c r="H24" i="6"/>
  <c r="G24" i="6"/>
  <c r="F24" i="6"/>
  <c r="E24" i="6"/>
  <c r="D24" i="6"/>
  <c r="C24" i="6"/>
  <c r="B24" i="6"/>
  <c r="K23" i="6"/>
  <c r="J23" i="6"/>
  <c r="E25" i="9" s="1"/>
  <c r="I23" i="6"/>
  <c r="H23" i="6"/>
  <c r="G23" i="6"/>
  <c r="F23" i="6"/>
  <c r="E23" i="6"/>
  <c r="D23" i="6"/>
  <c r="C23" i="6"/>
  <c r="B23" i="6"/>
  <c r="K22" i="6"/>
  <c r="J22" i="6"/>
  <c r="I22" i="6"/>
  <c r="H22" i="6"/>
  <c r="G22" i="6"/>
  <c r="F22" i="6"/>
  <c r="E22" i="6"/>
  <c r="D22" i="6"/>
  <c r="C22" i="6"/>
  <c r="B22" i="6"/>
  <c r="K21" i="6"/>
  <c r="J21" i="6"/>
  <c r="I21" i="6"/>
  <c r="H21" i="6"/>
  <c r="G21" i="6"/>
  <c r="F21" i="6"/>
  <c r="E21" i="6"/>
  <c r="D21" i="6"/>
  <c r="C21" i="6"/>
  <c r="B21" i="6"/>
  <c r="K20" i="6"/>
  <c r="J20" i="6"/>
  <c r="I20" i="6"/>
  <c r="H20" i="6"/>
  <c r="G20" i="6"/>
  <c r="F20" i="6"/>
  <c r="E20" i="6"/>
  <c r="D20" i="6"/>
  <c r="C20" i="6"/>
  <c r="B20" i="6"/>
  <c r="K19" i="6"/>
  <c r="J19" i="6"/>
  <c r="I19" i="6"/>
  <c r="H19" i="6"/>
  <c r="G19" i="6"/>
  <c r="F19" i="6"/>
  <c r="E19" i="6"/>
  <c r="D19" i="6"/>
  <c r="C19" i="6"/>
  <c r="B19" i="6"/>
  <c r="K18" i="6"/>
  <c r="J18" i="6"/>
  <c r="I18" i="6"/>
  <c r="H18" i="6"/>
  <c r="G18" i="6"/>
  <c r="F18" i="6"/>
  <c r="E18" i="6"/>
  <c r="D18" i="6"/>
  <c r="C18" i="6"/>
  <c r="B18" i="6"/>
  <c r="K17" i="6"/>
  <c r="J17" i="6"/>
  <c r="I17" i="6"/>
  <c r="H17" i="6"/>
  <c r="G17" i="6"/>
  <c r="F17" i="6"/>
  <c r="E17" i="6"/>
  <c r="D17" i="6"/>
  <c r="C17" i="6"/>
  <c r="B17" i="6"/>
  <c r="K16" i="6"/>
  <c r="J16" i="6"/>
  <c r="I16" i="6"/>
  <c r="H16" i="6"/>
  <c r="G16" i="6"/>
  <c r="F16" i="6"/>
  <c r="E16" i="6"/>
  <c r="D16" i="6"/>
  <c r="C16" i="6"/>
  <c r="B16" i="6"/>
  <c r="K15" i="6"/>
  <c r="J15" i="6"/>
  <c r="E17" i="9" s="1"/>
  <c r="I15" i="6"/>
  <c r="H15" i="6"/>
  <c r="G15" i="6"/>
  <c r="F15" i="6"/>
  <c r="E15" i="6"/>
  <c r="D15" i="6"/>
  <c r="C15" i="6"/>
  <c r="B15" i="6"/>
  <c r="K14" i="6"/>
  <c r="J14" i="6"/>
  <c r="I14" i="6"/>
  <c r="H14" i="6"/>
  <c r="G14" i="6"/>
  <c r="F14" i="6"/>
  <c r="E14" i="6"/>
  <c r="D14" i="6"/>
  <c r="C14" i="6"/>
  <c r="B14" i="6"/>
  <c r="K13" i="6"/>
  <c r="J13" i="6"/>
  <c r="I13" i="6"/>
  <c r="H13" i="6"/>
  <c r="G13" i="6"/>
  <c r="F13" i="6"/>
  <c r="E13" i="6"/>
  <c r="D13" i="6"/>
  <c r="C13" i="6"/>
  <c r="B13" i="6"/>
  <c r="K12" i="6"/>
  <c r="J12" i="6"/>
  <c r="I12" i="6"/>
  <c r="H12" i="6"/>
  <c r="G12" i="6"/>
  <c r="F12" i="6"/>
  <c r="E12" i="6"/>
  <c r="D12" i="6"/>
  <c r="C12" i="6"/>
  <c r="B12" i="6"/>
  <c r="K11" i="6"/>
  <c r="J11" i="6"/>
  <c r="I11" i="6"/>
  <c r="H11" i="6"/>
  <c r="G11" i="6"/>
  <c r="F11" i="6"/>
  <c r="E11" i="6"/>
  <c r="D11" i="6"/>
  <c r="C11" i="6"/>
  <c r="B11" i="6"/>
  <c r="K10" i="6"/>
  <c r="J10" i="6"/>
  <c r="I10" i="6"/>
  <c r="H10" i="6"/>
  <c r="G10" i="6"/>
  <c r="F10" i="6"/>
  <c r="E10" i="6"/>
  <c r="D10" i="6"/>
  <c r="C10" i="6"/>
  <c r="B10" i="6"/>
  <c r="K9" i="6"/>
  <c r="J9" i="6"/>
  <c r="I9" i="6"/>
  <c r="H9" i="6"/>
  <c r="G9" i="6"/>
  <c r="F9" i="6"/>
  <c r="E9" i="6"/>
  <c r="D9" i="6"/>
  <c r="C9" i="6"/>
  <c r="B9" i="6"/>
  <c r="K7" i="6"/>
  <c r="J7" i="6"/>
  <c r="I7" i="6"/>
  <c r="H7" i="6"/>
  <c r="G7" i="6"/>
  <c r="F7" i="6"/>
  <c r="E7" i="6"/>
  <c r="D7" i="6"/>
  <c r="C7" i="6"/>
  <c r="B7" i="6"/>
  <c r="K6" i="6"/>
  <c r="J6" i="6"/>
  <c r="I6" i="6"/>
  <c r="H6" i="6"/>
  <c r="G6" i="6"/>
  <c r="F6" i="6"/>
  <c r="E6" i="6"/>
  <c r="D6" i="6"/>
  <c r="C6" i="6"/>
  <c r="B6" i="6"/>
  <c r="K5" i="6"/>
  <c r="J5" i="6"/>
  <c r="I5" i="6"/>
  <c r="H5" i="6"/>
  <c r="G5" i="6"/>
  <c r="F5" i="6"/>
  <c r="E5" i="6"/>
  <c r="D5" i="6"/>
  <c r="C5" i="6"/>
  <c r="B5" i="6"/>
  <c r="K4" i="6"/>
  <c r="J4" i="6"/>
  <c r="I4" i="6"/>
  <c r="H4" i="6"/>
  <c r="G4" i="6"/>
  <c r="F4" i="6"/>
  <c r="E4" i="6"/>
  <c r="D4" i="6"/>
  <c r="C4" i="6"/>
  <c r="B4" i="6"/>
  <c r="K3" i="6"/>
  <c r="J3" i="6"/>
  <c r="I3" i="6"/>
  <c r="H3" i="6"/>
  <c r="G3" i="6"/>
  <c r="F3" i="6"/>
  <c r="E3" i="6"/>
  <c r="D3" i="6"/>
  <c r="C3" i="6"/>
  <c r="B3" i="6"/>
  <c r="O9" i="6"/>
  <c r="E11" i="9" s="1"/>
  <c r="O10" i="6"/>
  <c r="E12" i="9" s="1"/>
  <c r="O11" i="6"/>
  <c r="E13" i="9" s="1"/>
  <c r="O12" i="6"/>
  <c r="O13" i="6"/>
  <c r="O14" i="6"/>
  <c r="O15" i="6"/>
  <c r="O16" i="6"/>
  <c r="E18" i="9" s="1"/>
  <c r="O17" i="6"/>
  <c r="E19" i="9" s="1"/>
  <c r="O18" i="6"/>
  <c r="E20" i="9" s="1"/>
  <c r="O19" i="6"/>
  <c r="E21" i="9" s="1"/>
  <c r="O20" i="6"/>
  <c r="O21" i="6"/>
  <c r="O22" i="6"/>
  <c r="O23" i="6"/>
  <c r="O24" i="6"/>
  <c r="E26" i="9" s="1"/>
  <c r="O26" i="6"/>
  <c r="E29" i="9" s="1"/>
  <c r="O27" i="6"/>
  <c r="E30" i="9" s="1"/>
  <c r="O28" i="6"/>
  <c r="E31" i="9" s="1"/>
  <c r="O29" i="6"/>
  <c r="O30" i="6"/>
  <c r="O31" i="6"/>
  <c r="O32" i="6"/>
  <c r="E35" i="9" s="1"/>
  <c r="O33" i="6"/>
  <c r="E36" i="9" s="1"/>
  <c r="O34" i="6"/>
  <c r="E37" i="9" s="1"/>
  <c r="O35" i="6"/>
  <c r="E38" i="9" s="1"/>
  <c r="O36" i="6"/>
  <c r="E39" i="9" s="1"/>
  <c r="O37" i="6"/>
  <c r="O38" i="6"/>
  <c r="O40" i="6"/>
  <c r="E44" i="9" s="1"/>
  <c r="O41" i="6"/>
  <c r="E45" i="9" s="1"/>
  <c r="O42" i="6"/>
  <c r="E46" i="9" s="1"/>
  <c r="O43" i="6"/>
  <c r="E47" i="9" s="1"/>
  <c r="O44" i="6"/>
  <c r="O45" i="6"/>
  <c r="E49" i="9" s="1"/>
  <c r="O46" i="6"/>
  <c r="O47" i="6"/>
  <c r="O48" i="6"/>
  <c r="E52" i="9" s="1"/>
  <c r="O49" i="6"/>
  <c r="E53" i="9" s="1"/>
  <c r="O50" i="6"/>
  <c r="E54" i="9" s="1"/>
  <c r="O51" i="6"/>
  <c r="E55" i="9" s="1"/>
  <c r="O52" i="6"/>
  <c r="O53" i="6"/>
  <c r="E58" i="9" s="1"/>
  <c r="O54" i="6"/>
  <c r="O55" i="6"/>
  <c r="O56" i="6"/>
  <c r="E61" i="9" s="1"/>
  <c r="O57" i="6"/>
  <c r="E62" i="9" s="1"/>
  <c r="O58" i="6"/>
  <c r="E63" i="9" s="1"/>
  <c r="O59" i="6"/>
  <c r="E64" i="9" s="1"/>
  <c r="O60" i="6"/>
  <c r="O61" i="6"/>
  <c r="E66" i="9" s="1"/>
  <c r="O62" i="6"/>
  <c r="O4" i="6"/>
  <c r="E27" i="9" s="1"/>
  <c r="O5" i="6"/>
  <c r="O6" i="6"/>
  <c r="O7" i="6"/>
  <c r="E9" i="9" s="1"/>
  <c r="N54" i="6"/>
  <c r="N55" i="6"/>
  <c r="N56" i="6"/>
  <c r="N57" i="6"/>
  <c r="N58" i="6"/>
  <c r="N59" i="6"/>
  <c r="N60" i="6"/>
  <c r="N61" i="6"/>
  <c r="N62" i="6"/>
  <c r="N53" i="6"/>
  <c r="N41" i="6"/>
  <c r="N42" i="6"/>
  <c r="N43" i="6"/>
  <c r="N44" i="6"/>
  <c r="N45" i="6"/>
  <c r="N46" i="6"/>
  <c r="N47" i="6"/>
  <c r="N48" i="6"/>
  <c r="N49" i="6"/>
  <c r="N50" i="6"/>
  <c r="N51" i="6"/>
  <c r="N40" i="6"/>
  <c r="N27" i="6"/>
  <c r="N28" i="6"/>
  <c r="N29" i="6"/>
  <c r="N30" i="6"/>
  <c r="N31" i="6"/>
  <c r="N32" i="6"/>
  <c r="N33" i="6"/>
  <c r="N34" i="6"/>
  <c r="N35" i="6"/>
  <c r="N36" i="6"/>
  <c r="N37" i="6"/>
  <c r="N38" i="6"/>
  <c r="N26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9" i="6"/>
  <c r="N4" i="6"/>
  <c r="N5" i="6"/>
  <c r="N6" i="6"/>
  <c r="N7" i="6"/>
  <c r="M62" i="6"/>
  <c r="M61" i="6"/>
  <c r="M60" i="6"/>
  <c r="M59" i="6"/>
  <c r="M58" i="6"/>
  <c r="M57" i="6"/>
  <c r="M56" i="6"/>
  <c r="M55" i="6"/>
  <c r="M54" i="6"/>
  <c r="M53" i="6"/>
  <c r="M51" i="6"/>
  <c r="M50" i="6"/>
  <c r="M49" i="6"/>
  <c r="M48" i="6"/>
  <c r="M47" i="6"/>
  <c r="M46" i="6"/>
  <c r="M45" i="6"/>
  <c r="M44" i="6"/>
  <c r="M43" i="6"/>
  <c r="M42" i="6"/>
  <c r="M41" i="6"/>
  <c r="M40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7" i="6"/>
  <c r="M6" i="6"/>
  <c r="M5" i="6"/>
  <c r="M4" i="6"/>
  <c r="M3" i="6"/>
  <c r="N3" i="6"/>
  <c r="O3" i="6"/>
  <c r="E8" i="9" s="1"/>
  <c r="O66" i="6" l="1"/>
  <c r="C67" i="9" l="1"/>
  <c r="C66" i="9"/>
  <c r="C65" i="9"/>
  <c r="C64" i="9"/>
  <c r="C63" i="9"/>
  <c r="C62" i="9"/>
  <c r="C61" i="9"/>
  <c r="C60" i="9"/>
  <c r="C59" i="9"/>
  <c r="C58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9" i="9"/>
  <c r="C8" i="9"/>
  <c r="FT11" i="1"/>
  <c r="EM11" i="1"/>
  <c r="DF11" i="1"/>
  <c r="BY11" i="1"/>
  <c r="AQ11" i="1"/>
  <c r="FS11" i="1"/>
  <c r="EL11" i="1"/>
  <c r="DE11" i="1"/>
  <c r="BX11" i="1"/>
  <c r="L66" i="6" l="1"/>
  <c r="M66" i="6"/>
  <c r="N66" i="6"/>
  <c r="FR11" i="1" l="1"/>
  <c r="FQ11" i="1"/>
  <c r="EK11" i="1"/>
  <c r="EJ11" i="1"/>
  <c r="DD11" i="1"/>
  <c r="DC11" i="1"/>
  <c r="BV11" i="1"/>
  <c r="BW11" i="1"/>
  <c r="AP11" i="1"/>
  <c r="AO11" i="1"/>
  <c r="AM11" i="1" l="1"/>
  <c r="AN11" i="1"/>
  <c r="FO11" i="1" l="1"/>
  <c r="FP11" i="1"/>
  <c r="EH11" i="1"/>
  <c r="EI11" i="1"/>
  <c r="DB11" i="1"/>
  <c r="DA11" i="1"/>
  <c r="BU11" i="1"/>
  <c r="BT11" i="1"/>
  <c r="J66" i="6"/>
  <c r="K66" i="6"/>
  <c r="AL11" i="1"/>
  <c r="I66" i="6" l="1"/>
  <c r="FM11" i="1" l="1"/>
  <c r="FN11" i="1"/>
  <c r="EG11" i="1"/>
  <c r="CZ11" i="1"/>
  <c r="AK11" i="1"/>
  <c r="BR11" i="1" l="1"/>
  <c r="BS11" i="1"/>
  <c r="H66" i="6" l="1"/>
  <c r="G66" i="6"/>
  <c r="EF11" i="1" l="1"/>
  <c r="CY11" i="1" l="1"/>
  <c r="L67" i="10" l="1"/>
  <c r="BQ11" i="1"/>
  <c r="FL11" i="1"/>
  <c r="EE11" i="1"/>
  <c r="CX11" i="1"/>
  <c r="AJ11" i="1"/>
  <c r="AI11" i="1" l="1"/>
  <c r="BP11" i="1"/>
  <c r="CW11" i="1"/>
  <c r="ED11" i="1"/>
  <c r="FK11" i="1"/>
  <c r="D43" i="10" l="1"/>
  <c r="E28" i="10" l="1"/>
  <c r="F10" i="10"/>
  <c r="G10" i="10"/>
  <c r="G57" i="10"/>
  <c r="G43" i="10"/>
  <c r="G28" i="10"/>
  <c r="F43" i="10"/>
  <c r="F57" i="10"/>
  <c r="E57" i="10"/>
  <c r="E10" i="10"/>
  <c r="D10" i="10"/>
  <c r="D57" i="10"/>
  <c r="D28" i="10"/>
  <c r="C43" i="10"/>
  <c r="F28" i="10"/>
  <c r="E43" i="10"/>
  <c r="FJ11" i="1"/>
  <c r="EC11" i="1"/>
  <c r="CV11" i="1"/>
  <c r="AH11" i="1"/>
  <c r="C28" i="10" l="1"/>
  <c r="C57" i="10"/>
  <c r="C10" i="10"/>
  <c r="BO11" i="1" l="1"/>
  <c r="FI11" i="1" l="1"/>
  <c r="EB11" i="1"/>
  <c r="CU11" i="1"/>
  <c r="BN11" i="1"/>
  <c r="AG11" i="1"/>
  <c r="FH11" i="1"/>
  <c r="EA11" i="1"/>
  <c r="BM11" i="1"/>
  <c r="CT11" i="1"/>
  <c r="AF11" i="1"/>
  <c r="DZ11" i="1"/>
  <c r="FG11" i="1"/>
  <c r="CS11" i="1"/>
  <c r="BL11" i="1"/>
  <c r="AE11" i="1"/>
  <c r="AD11" i="1"/>
  <c r="BK11" i="1"/>
  <c r="CR11" i="1"/>
  <c r="DY11" i="1"/>
  <c r="FF11" i="1"/>
  <c r="FE11" i="1"/>
  <c r="DX11" i="1"/>
  <c r="CQ11" i="1"/>
  <c r="BJ11" i="1"/>
  <c r="AC11" i="1"/>
  <c r="C11" i="1"/>
  <c r="D11" i="1"/>
  <c r="H11" i="1"/>
  <c r="U11" i="1"/>
  <c r="V11" i="1"/>
  <c r="W11" i="1"/>
  <c r="X11" i="1"/>
  <c r="Y11" i="1"/>
  <c r="Z11" i="1"/>
  <c r="AA11" i="1"/>
  <c r="AB11" i="1"/>
  <c r="AS11" i="1"/>
  <c r="AX11" i="1"/>
  <c r="BB11" i="1"/>
  <c r="BC11" i="1"/>
  <c r="BD11" i="1"/>
  <c r="BE11" i="1"/>
  <c r="BF11" i="1"/>
  <c r="BG11" i="1"/>
  <c r="BH11" i="1"/>
  <c r="BI11" i="1"/>
  <c r="BZ11" i="1"/>
  <c r="CE11" i="1"/>
  <c r="CI11" i="1"/>
  <c r="CJ11" i="1"/>
  <c r="CK11" i="1"/>
  <c r="CL11" i="1"/>
  <c r="CM11" i="1"/>
  <c r="CN11" i="1"/>
  <c r="CO11" i="1"/>
  <c r="CP11" i="1"/>
  <c r="DG11" i="1"/>
  <c r="DL11" i="1"/>
  <c r="DP11" i="1"/>
  <c r="DQ11" i="1"/>
  <c r="DR11" i="1"/>
  <c r="DS11" i="1"/>
  <c r="DT11" i="1"/>
  <c r="DU11" i="1"/>
  <c r="DV11" i="1"/>
  <c r="DW11" i="1"/>
  <c r="EN11" i="1"/>
  <c r="ES11" i="1"/>
  <c r="EW11" i="1"/>
  <c r="EX11" i="1"/>
  <c r="EY11" i="1"/>
  <c r="EZ11" i="1"/>
  <c r="FA11" i="1"/>
  <c r="FB11" i="1"/>
  <c r="FC11" i="1"/>
  <c r="FD11" i="1"/>
  <c r="B11" i="1"/>
  <c r="R6" i="1"/>
  <c r="R11" i="1" s="1"/>
  <c r="S6" i="1"/>
  <c r="S11" i="1" s="1"/>
  <c r="T6" i="1"/>
  <c r="T11" i="1" s="1"/>
  <c r="K14" i="1"/>
  <c r="H14" i="1"/>
  <c r="O6" i="1"/>
  <c r="O11" i="1" s="1"/>
  <c r="Q6" i="1"/>
  <c r="Q11" i="1" s="1"/>
  <c r="N6" i="1"/>
  <c r="N11" i="1" s="1"/>
  <c r="M6" i="1"/>
  <c r="M11" i="1" s="1"/>
  <c r="P6" i="1"/>
  <c r="P11" i="1" s="1"/>
  <c r="EV6" i="1"/>
  <c r="EV11" i="1" s="1"/>
  <c r="EU6" i="1"/>
  <c r="EU11" i="1" s="1"/>
  <c r="ET6" i="1"/>
  <c r="ET11" i="1" s="1"/>
  <c r="EQ6" i="1"/>
  <c r="ER6" i="1" s="1"/>
  <c r="ER11" i="1" s="1"/>
  <c r="EP6" i="1"/>
  <c r="EP11" i="1" s="1"/>
  <c r="EO6" i="1"/>
  <c r="EO11" i="1" s="1"/>
  <c r="DO6" i="1"/>
  <c r="DO11" i="1" s="1"/>
  <c r="DN6" i="1"/>
  <c r="DN11" i="1" s="1"/>
  <c r="DM6" i="1"/>
  <c r="DM11" i="1" s="1"/>
  <c r="DJ6" i="1"/>
  <c r="DK6" i="1" s="1"/>
  <c r="DK11" i="1" s="1"/>
  <c r="DI6" i="1"/>
  <c r="DI11" i="1" s="1"/>
  <c r="DH6" i="1"/>
  <c r="DH11" i="1" s="1"/>
  <c r="CH6" i="1"/>
  <c r="CH11" i="1" s="1"/>
  <c r="CG6" i="1"/>
  <c r="CG11" i="1" s="1"/>
  <c r="CF6" i="1"/>
  <c r="CF11" i="1" s="1"/>
  <c r="CC6" i="1"/>
  <c r="CC11" i="1" s="1"/>
  <c r="CB6" i="1"/>
  <c r="CB11" i="1" s="1"/>
  <c r="CA6" i="1"/>
  <c r="CA11" i="1" s="1"/>
  <c r="BA6" i="1"/>
  <c r="BA11" i="1" s="1"/>
  <c r="AZ6" i="1"/>
  <c r="AZ11" i="1" s="1"/>
  <c r="AY6" i="1"/>
  <c r="AY11" i="1" s="1"/>
  <c r="AV6" i="1"/>
  <c r="AV11" i="1" s="1"/>
  <c r="AU6" i="1"/>
  <c r="AU11" i="1" s="1"/>
  <c r="AT6" i="1"/>
  <c r="AT11" i="1" s="1"/>
  <c r="EN22" i="1"/>
  <c r="DG22" i="1"/>
  <c r="BZ22" i="1"/>
  <c r="AS22" i="1"/>
  <c r="I6" i="1" l="1"/>
  <c r="I11" i="1" s="1"/>
  <c r="CD6" i="1"/>
  <c r="CD11" i="1" s="1"/>
  <c r="DJ11" i="1"/>
  <c r="AW6" i="1"/>
  <c r="AW11" i="1" s="1"/>
  <c r="EQ11" i="1"/>
  <c r="E6" i="1"/>
  <c r="E11" i="1" s="1"/>
  <c r="J6" i="1" l="1"/>
  <c r="J11" i="1" s="1"/>
  <c r="F6" i="1"/>
  <c r="K6" i="1" l="1"/>
  <c r="L6" i="1" s="1"/>
  <c r="L11" i="1" s="1"/>
  <c r="F11" i="1"/>
  <c r="G6" i="1"/>
  <c r="G11" i="1" s="1"/>
  <c r="K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  <author>jmarks</author>
    <author>JLM</author>
    <author>mloverde</author>
    <author>jennifer berg</author>
  </authors>
  <commentList>
    <comment ref="AM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Used data from IPEDS only</t>
        </r>
      </text>
    </comment>
    <comment ref="AN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All data from IPEDS</t>
        </r>
      </text>
    </comment>
    <comment ref="AO5" authorId="0" shapeId="0" xr:uid="{74A9B517-1DEC-435B-8681-E57039674C3A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double-check IPEDS data</t>
        </r>
      </text>
    </comment>
    <comment ref="BT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STARTED USING ALL IPEDS DATA</t>
        </r>
      </text>
    </comment>
    <comment ref="C6" authorId="1" shapeId="0" xr:uid="{00000000-0006-0000-0200-000004000000}">
      <text>
        <r>
          <rPr>
            <b/>
            <sz val="10"/>
            <color indexed="81"/>
            <rFont val="Tahoma"/>
            <family val="2"/>
          </rPr>
          <t>jmarks: from NCES Digest -- pub 4-yr 9-month figure</t>
        </r>
      </text>
    </comment>
    <comment ref="E6" authorId="2" shapeId="0" xr:uid="{00000000-0006-0000-02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I6" authorId="2" shapeId="0" xr:uid="{00000000-0006-0000-02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J6" authorId="2" shapeId="0" xr:uid="{00000000-0006-0000-02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K6" authorId="2" shapeId="0" xr:uid="{00000000-0006-0000-02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L6" authorId="2" shapeId="0" xr:uid="{00000000-0006-0000-02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M6" authorId="1" shapeId="0" xr:uid="{00000000-0006-0000-0200-00000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N6" authorId="1" shapeId="0" xr:uid="{00000000-0006-0000-02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O6" authorId="1" shapeId="0" xr:uid="{00000000-0006-0000-02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P6" authorId="1" shapeId="0" xr:uid="{00000000-0006-0000-02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Q6" authorId="1" shapeId="0" xr:uid="{00000000-0006-0000-02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
</t>
        </r>
      </text>
    </comment>
    <comment ref="R6" authorId="1" shapeId="0" xr:uid="{00000000-0006-0000-0200-00000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
</t>
        </r>
      </text>
    </comment>
    <comment ref="S6" authorId="1" shapeId="0" xr:uid="{00000000-0006-0000-0200-00001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T6" authorId="1" shapeId="0" xr:uid="{00000000-0006-0000-0200-00001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U6" authorId="1" shapeId="0" xr:uid="{00000000-0006-0000-0200-00001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SREB / IPEDS</t>
        </r>
      </text>
    </comment>
    <comment ref="V6" authorId="1" shapeId="0" xr:uid="{00000000-0006-0000-0200-00001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SREB / IPEDS</t>
        </r>
      </text>
    </comment>
    <comment ref="W6" authorId="1" shapeId="0" xr:uid="{00000000-0006-0000-0200-00001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X6" authorId="1" shapeId="0" xr:uid="{00000000-0006-0000-0200-00001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Y6" authorId="1" shapeId="0" xr:uid="{00000000-0006-0000-0200-00001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Z6" authorId="3" shapeId="0" xr:uid="{00000000-0006-0000-0200-000017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AA6" authorId="3" shapeId="0" xr:uid="{00000000-0006-0000-0200-000018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AB6" authorId="1" shapeId="0" xr:uid="{00000000-0006-0000-0200-00001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AAUP data</t>
        </r>
      </text>
    </comment>
    <comment ref="AD6" authorId="2" shapeId="0" xr:uid="{00000000-0006-0000-02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AE6" authorId="2" shapeId="0" xr:uid="{00000000-0006-0000-02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F6" authorId="2" shapeId="0" xr:uid="{00000000-0006-0000-02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G6" authorId="2" shapeId="0" xr:uid="{00000000-0006-0000-02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H6" authorId="2" shapeId="0" xr:uid="{00000000-0006-0000-0200-00001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I6" authorId="2" shapeId="0" xr:uid="{00000000-0006-0000-0200-00001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W6" authorId="1" shapeId="0" xr:uid="{00000000-0006-0000-0200-000020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BG6" authorId="3" shapeId="0" xr:uid="{00000000-0006-0000-0200-000021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BH6" authorId="3" shapeId="0" xr:uid="{00000000-0006-0000-0200-000022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BI6" authorId="2" shapeId="0" xr:uid="{00000000-0006-0000-0200-00002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BK6" authorId="2" shapeId="0" xr:uid="{00000000-0006-0000-0200-00002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BL6" authorId="2" shapeId="0" xr:uid="{00000000-0006-0000-0200-00002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M6" authorId="2" shapeId="0" xr:uid="{00000000-0006-0000-0200-00002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N6" authorId="2" shapeId="0" xr:uid="{00000000-0006-0000-0200-00002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O6" authorId="2" shapeId="0" xr:uid="{00000000-0006-0000-0200-00002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P6" authorId="2" shapeId="0" xr:uid="{00000000-0006-0000-0200-00002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D6" authorId="1" shapeId="0" xr:uid="{00000000-0006-0000-0200-00002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CN6" authorId="3" shapeId="0" xr:uid="{00000000-0006-0000-0200-00002B000000}">
      <text>
        <r>
          <rPr>
            <b/>
            <sz val="8"/>
            <color indexed="81"/>
            <rFont val="Tahoma"/>
            <family val="2"/>
          </rPr>
          <t>AAUP Data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O6" authorId="3" shapeId="0" xr:uid="{00000000-0006-0000-0200-00002C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CP6" authorId="2" shapeId="0" xr:uid="{00000000-0006-0000-0200-00002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CR6" authorId="2" shapeId="0" xr:uid="{00000000-0006-0000-0200-00002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CS6" authorId="2" shapeId="0" xr:uid="{00000000-0006-0000-0200-00002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T6" authorId="2" shapeId="0" xr:uid="{00000000-0006-0000-0200-00003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U6" authorId="2" shapeId="0" xr:uid="{00000000-0006-0000-0200-00003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V6" authorId="2" shapeId="0" xr:uid="{00000000-0006-0000-0200-00003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W6" authorId="2" shapeId="0" xr:uid="{00000000-0006-0000-0200-00003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K6" authorId="1" shapeId="0" xr:uid="{00000000-0006-0000-0200-00003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DU6" authorId="3" shapeId="0" xr:uid="{00000000-0006-0000-0200-000035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DV6" authorId="3" shapeId="0" xr:uid="{00000000-0006-0000-0200-000036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DW6" authorId="2" shapeId="0" xr:uid="{00000000-0006-0000-0200-00003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DY6" authorId="2" shapeId="0" xr:uid="{00000000-0006-0000-0200-00003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DZ6" authorId="2" shapeId="0" xr:uid="{00000000-0006-0000-0200-00003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A6" authorId="2" shapeId="0" xr:uid="{00000000-0006-0000-0200-00003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B6" authorId="2" shapeId="0" xr:uid="{00000000-0006-0000-0200-00003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C6" authorId="2" shapeId="0" xr:uid="{00000000-0006-0000-0200-00003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D6" authorId="2" shapeId="0" xr:uid="{00000000-0006-0000-0200-00003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R6" authorId="1" shapeId="0" xr:uid="{00000000-0006-0000-0200-00003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FB6" authorId="3" shapeId="0" xr:uid="{00000000-0006-0000-0200-00003F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FC6" authorId="3" shapeId="0" xr:uid="{00000000-0006-0000-0200-000040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FD6" authorId="2" shapeId="0" xr:uid="{00000000-0006-0000-0200-00004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FF6" authorId="2" shapeId="0" xr:uid="{00000000-0006-0000-0200-00004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FG6" authorId="2" shapeId="0" xr:uid="{00000000-0006-0000-0200-00004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FH6" authorId="2" shapeId="0" xr:uid="{00000000-0006-0000-0200-00004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FI6" authorId="2" shapeId="0" xr:uid="{00000000-0006-0000-0200-00004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FJ6" authorId="2" shapeId="0" xr:uid="{00000000-0006-0000-0200-00004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FK6" authorId="2" shapeId="0" xr:uid="{00000000-0006-0000-0200-00004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A10" authorId="1" shapeId="0" xr:uid="{00000000-0006-0000-0200-000048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SREB-State</t>
        </r>
      </text>
    </comment>
    <comment ref="B14" authorId="1" shapeId="0" xr:uid="{00000000-0006-0000-0200-00004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
</t>
        </r>
      </text>
    </comment>
    <comment ref="C14" authorId="1" shapeId="0" xr:uid="{00000000-0006-0000-0200-00004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D14" authorId="1" shapeId="0" xr:uid="{00000000-0006-0000-0200-00004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E14" authorId="1" shapeId="0" xr:uid="{00000000-0006-0000-0200-00004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F14" authorId="1" shapeId="0" xr:uid="{00000000-0006-0000-0200-00004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G14" authorId="1" shapeId="0" xr:uid="{00000000-0006-0000-0200-00004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H14" authorId="1" shapeId="0" xr:uid="{00000000-0006-0000-0200-00004F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I14" authorId="1" shapeId="0" xr:uid="{00000000-0006-0000-0200-00005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J14" authorId="1" shapeId="0" xr:uid="{00000000-0006-0000-0200-00005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K14" authorId="1" shapeId="0" xr:uid="{00000000-0006-0000-0200-00005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L14" authorId="1" shapeId="0" xr:uid="{00000000-0006-0000-0200-00005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M14" authorId="1" shapeId="0" xr:uid="{00000000-0006-0000-0200-00005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
</t>
        </r>
      </text>
    </comment>
    <comment ref="N14" authorId="3" shapeId="0" xr:uid="{00000000-0006-0000-0200-000055000000}">
      <text>
        <r>
          <rPr>
            <b/>
            <sz val="10"/>
            <color indexed="81"/>
            <rFont val="Tahoma"/>
            <family val="2"/>
          </rPr>
          <t>mloverde:</t>
        </r>
        <r>
          <rPr>
            <sz val="10"/>
            <color indexed="81"/>
            <rFont val="Tahoma"/>
            <family val="2"/>
          </rPr>
          <t xml:space="preserve">
from WebCASPAR</t>
        </r>
      </text>
    </comment>
    <comment ref="O14" authorId="3" shapeId="0" xr:uid="{00000000-0006-0000-0200-000056000000}">
      <text>
        <r>
          <rPr>
            <b/>
            <sz val="10"/>
            <color indexed="81"/>
            <rFont val="Tahoma"/>
            <family val="2"/>
          </rPr>
          <t>mloverde:</t>
        </r>
        <r>
          <rPr>
            <sz val="10"/>
            <color indexed="81"/>
            <rFont val="Tahoma"/>
            <family val="2"/>
          </rPr>
          <t xml:space="preserve">
from WebCASPAR</t>
        </r>
      </text>
    </comment>
    <comment ref="P14" authorId="3" shapeId="0" xr:uid="{00000000-0006-0000-0200-000057000000}">
      <text>
        <r>
          <rPr>
            <sz val="10"/>
            <color indexed="81"/>
            <rFont val="Tahoma"/>
            <family val="2"/>
          </rPr>
          <t>from WebCASPAR</t>
        </r>
      </text>
    </comment>
    <comment ref="Q14" authorId="1" shapeId="0" xr:uid="{00000000-0006-0000-0200-00005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R14" authorId="1" shapeId="0" xr:uid="{00000000-0006-0000-0200-00005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S14" authorId="4" shapeId="0" xr:uid="{00000000-0006-0000-0200-00005A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T14" authorId="3" shapeId="0" xr:uid="{00000000-0006-0000-0200-00005B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from WebCASPAR</t>
        </r>
      </text>
    </comment>
    <comment ref="U14" authorId="1" shapeId="0" xr:uid="{00000000-0006-0000-0200-00005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V14" authorId="1" shapeId="0" xr:uid="{00000000-0006-0000-0200-00005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W14" authorId="1" shapeId="0" xr:uid="{00000000-0006-0000-0200-00005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source unclear
</t>
        </r>
      </text>
    </comment>
    <comment ref="X14" authorId="1" shapeId="0" xr:uid="{00000000-0006-0000-0200-00005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Data Exchange
</t>
        </r>
      </text>
    </comment>
    <comment ref="Y14" authorId="1" shapeId="0" xr:uid="{00000000-0006-0000-0200-00006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Data Exchange</t>
        </r>
      </text>
    </comment>
    <comment ref="AU14" authorId="3" shapeId="0" xr:uid="{00000000-0006-0000-0200-000061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AV14" authorId="3" shapeId="0" xr:uid="{00000000-0006-0000-0200-000062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AW14" authorId="3" shapeId="0" xr:uid="{00000000-0006-0000-0200-000063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AZ14" authorId="4" shapeId="0" xr:uid="{00000000-0006-0000-0200-000064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BA14" authorId="3" shapeId="0" xr:uid="{00000000-0006-0000-0200-000065000000}">
      <text>
        <r>
          <rPr>
            <b/>
            <sz val="10"/>
            <color indexed="81"/>
            <rFont val="Tahoma"/>
            <family val="2"/>
          </rPr>
          <t>from WebCASPAR</t>
        </r>
      </text>
    </comment>
    <comment ref="CB14" authorId="3" shapeId="0" xr:uid="{00000000-0006-0000-0200-000066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CC14" authorId="3" shapeId="0" xr:uid="{00000000-0006-0000-0200-000067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CD14" authorId="3" shapeId="0" xr:uid="{00000000-0006-0000-0200-000068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CG14" authorId="4" shapeId="0" xr:uid="{00000000-0006-0000-0200-000069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CH14" authorId="3" shapeId="0" xr:uid="{00000000-0006-0000-0200-00006A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I14" authorId="3" shapeId="0" xr:uid="{00000000-0006-0000-0200-00006B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J14" authorId="3" shapeId="0" xr:uid="{00000000-0006-0000-0200-00006C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K14" authorId="3" shapeId="0" xr:uid="{00000000-0006-0000-0200-00006D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N14" authorId="4" shapeId="0" xr:uid="{00000000-0006-0000-0200-00006E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O14" authorId="3" shapeId="0" xr:uid="{00000000-0006-0000-0200-00006F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EP14" authorId="3" shapeId="0" xr:uid="{00000000-0006-0000-0200-000070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EQ14" authorId="3" shapeId="0" xr:uid="{00000000-0006-0000-0200-000071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ER14" authorId="3" shapeId="0" xr:uid="{00000000-0006-0000-0200-000072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EU14" authorId="4" shapeId="0" xr:uid="{00000000-0006-0000-0200-000073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EV14" authorId="3" shapeId="0" xr:uid="{00000000-0006-0000-0200-000074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Q15" authorId="1" shapeId="0" xr:uid="{00000000-0006-0000-0200-00007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
</t>
        </r>
      </text>
    </comment>
    <comment ref="R15" authorId="1" shapeId="0" xr:uid="{00000000-0006-0000-0200-00007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S15" authorId="1" shapeId="0" xr:uid="{00000000-0006-0000-0200-00007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T15" authorId="1" shapeId="0" xr:uid="{00000000-0006-0000-0200-000078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.75
</t>
        </r>
      </text>
    </comment>
    <comment ref="U15" authorId="1" shapeId="0" xr:uid="{00000000-0006-0000-0200-00007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V15" authorId="1" shapeId="0" xr:uid="{00000000-0006-0000-0200-00007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.75</t>
        </r>
      </text>
    </comment>
    <comment ref="W15" authorId="1" shapeId="0" xr:uid="{00000000-0006-0000-0200-00007B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X15" authorId="1" shapeId="0" xr:uid="{00000000-0006-0000-0200-00007C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.75
</t>
        </r>
      </text>
    </comment>
    <comment ref="Y15" authorId="1" shapeId="0" xr:uid="{00000000-0006-0000-0200-00007D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Z15" authorId="1" shapeId="0" xr:uid="{00000000-0006-0000-0200-00007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AA15" authorId="1" shapeId="0" xr:uid="{00000000-0006-0000-0200-00007F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U18" authorId="1" shapeId="0" xr:uid="{00000000-0006-0000-0200-000080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reporting changes went into effect</t>
        </r>
      </text>
    </comment>
  </commentList>
</comments>
</file>

<file path=xl/sharedStrings.xml><?xml version="1.0" encoding="utf-8"?>
<sst xmlns="http://schemas.openxmlformats.org/spreadsheetml/2006/main" count="554" uniqueCount="164">
  <si>
    <t>Table 82</t>
  </si>
  <si>
    <t>Average Salaries of Full-Time Instructional Faculty at Public Four-Year Colleges and Universities</t>
  </si>
  <si>
    <t>Average</t>
  </si>
  <si>
    <t>Inflation-Adjusted</t>
  </si>
  <si>
    <t>Salary</t>
  </si>
  <si>
    <t>Percent Change</t>
  </si>
  <si>
    <r>
      <t>Percent Change</t>
    </r>
    <r>
      <rPr>
        <vertAlign val="superscript"/>
        <sz val="10"/>
        <rFont val="Arial"/>
        <family val="2"/>
      </rPr>
      <t>1</t>
    </r>
  </si>
  <si>
    <t>Percent of U.S.</t>
  </si>
  <si>
    <t>National</t>
  </si>
  <si>
    <t>(all ranks)</t>
  </si>
  <si>
    <t>2014-15 to</t>
  </si>
  <si>
    <t>Average Salary</t>
  </si>
  <si>
    <t>Ranking</t>
  </si>
  <si>
    <t>2019-20</t>
  </si>
  <si>
    <t>2014-15</t>
  </si>
  <si>
    <t>50 states and D.C.</t>
  </si>
  <si>
    <t>SREB states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</si>
  <si>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</si>
  <si>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</si>
  <si>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</si>
  <si>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</si>
  <si>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</si>
  <si>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</si>
  <si>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</si>
  <si>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</si>
  <si>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</si>
  <si>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</si>
  <si>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</si>
  <si>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</si>
  <si>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</si>
  <si>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</si>
  <si>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</si>
  <si>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</si>
  <si>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</si>
  <si>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</si>
  <si>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</si>
  <si>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</si>
  <si>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</si>
  <si>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</si>
  <si>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</si>
  <si>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</si>
  <si>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</si>
  <si>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</si>
  <si>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</si>
  <si>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</si>
  <si>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</si>
  <si>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</si>
  <si>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</si>
  <si>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</si>
  <si>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</si>
  <si>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</si>
  <si>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</si>
  <si>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</si>
  <si>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</si>
  <si>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</si>
  <si>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</si>
  <si>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</si>
  <si>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</si>
  <si>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</si>
  <si>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</si>
  <si>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</si>
  <si>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</si>
  <si>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</si>
  <si>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</si>
  <si>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</si>
  <si>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</si>
  <si>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</si>
  <si>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</si>
  <si>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</si>
  <si>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</si>
  <si>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</si>
  <si>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 xml:space="preserve">Notes: </t>
  </si>
  <si>
    <t xml:space="preserve">For this table to profile the same group as the faculty salary averages, figures include all full-time faculty at public four-year colleges and universities except those at specialized institutions. (See Appendix A for examples.) </t>
  </si>
  <si>
    <t xml:space="preserve">SREB and the National Center for Education Statistics (NCES) treat two-year colleges awarding bachelor's degrees differently. NCES classifies two-year colleges awarding bachelor's degrees as four-year institutions. SREB classifies them as two-year colleges until they meet other criteria. (See Appendix A for definitions.) 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</si>
  <si>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The Consumer Price Index (CPI) increased by 7.7 percent from 2014-15 to 2019-20. The CPI in July of the year in which the academic year begins is used.</t>
    </r>
  </si>
  <si>
    <t xml:space="preserve">Source: </t>
  </si>
  <si>
    <t>SREB analysis of faculty salary data from the NCES IPEDS Human Resources survey — www.nces.ed.gov/ipeds.</t>
  </si>
  <si>
    <t xml:space="preserve">  May 2021</t>
  </si>
  <si>
    <t>Table 84</t>
  </si>
  <si>
    <t>Average Salaries of Full-Time Instructional Faculty by Rank at Public Four-Year Colleges and Universities</t>
  </si>
  <si>
    <t>Percent Change, 2014-15 to 2019-20</t>
  </si>
  <si>
    <t>Associate</t>
  </si>
  <si>
    <t>Assistant</t>
  </si>
  <si>
    <t xml:space="preserve"> </t>
  </si>
  <si>
    <r>
      <t>All Ranks</t>
    </r>
    <r>
      <rPr>
        <vertAlign val="superscript"/>
        <sz val="10"/>
        <rFont val="SWISS-C"/>
        <family val="2"/>
      </rPr>
      <t>1</t>
    </r>
  </si>
  <si>
    <t>Professor</t>
  </si>
  <si>
    <t>Instructor</t>
  </si>
  <si>
    <t xml:space="preserve">   as a percent of U.S.</t>
  </si>
  <si>
    <t>For this table to profile the same group as the faculty salary averages, figures include all full-time faculty at public four-year colleges and universities except those at specialized institutions. (See Appendix A for examples.)</t>
  </si>
  <si>
    <r>
      <rPr>
        <vertAlign val="superscript"/>
        <sz val="10"/>
        <rFont val="SWISS-C"/>
        <family val="2"/>
      </rPr>
      <t>1</t>
    </r>
    <r>
      <rPr>
        <sz val="10"/>
        <rFont val="SWISS-C"/>
        <family val="2"/>
      </rPr>
      <t xml:space="preserve"> Includes the ranks shown, plus all other full-time faculty, such as lecturers and unranked faculty.</t>
    </r>
  </si>
  <si>
    <t>Sources:</t>
  </si>
  <si>
    <t>SREB analysis of NCES IPEDS Human Resources faculty salary surveys — www.nces.ed.gov/ipeds.</t>
  </si>
  <si>
    <t>Average Salaries of Full-Time Faculty</t>
  </si>
  <si>
    <t>Public Four-Year Institutions</t>
  </si>
  <si>
    <t>All Ranks</t>
  </si>
  <si>
    <t>Associate Professor</t>
  </si>
  <si>
    <t>Assistant Professor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</si>
  <si>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</si>
  <si>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</si>
  <si>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</si>
  <si>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</si>
  <si>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</si>
  <si>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</si>
  <si>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</si>
  <si>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</si>
  <si>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</si>
  <si>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</si>
  <si>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</si>
  <si>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</si>
  <si>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</si>
  <si>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</si>
  <si>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</si>
  <si>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</si>
  <si>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</si>
  <si>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</si>
  <si>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</si>
  <si>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</si>
  <si>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</si>
  <si>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</si>
  <si>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</si>
  <si>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</si>
  <si>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</si>
  <si>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</si>
  <si>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</si>
  <si>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</si>
  <si>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</si>
  <si>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</si>
  <si>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</si>
  <si>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</si>
  <si>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</si>
  <si>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</si>
  <si>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</si>
  <si>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</si>
  <si>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</si>
  <si>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2015-16</t>
  </si>
  <si>
    <t>2016-17</t>
  </si>
  <si>
    <t>2017-18</t>
  </si>
  <si>
    <t>2018-19</t>
  </si>
  <si>
    <t>50 States and D.C.</t>
  </si>
  <si>
    <t>-</t>
  </si>
  <si>
    <t>SREB Region</t>
  </si>
  <si>
    <t>NA</t>
  </si>
  <si>
    <t>used only IPEDS data</t>
  </si>
  <si>
    <t>SREB State Data Exchange</t>
  </si>
  <si>
    <t>DE Salaries05; IPEDS</t>
  </si>
  <si>
    <t>DE Salaries06(#110)</t>
  </si>
  <si>
    <t>DE Salaries07(#110)</t>
  </si>
  <si>
    <t>DE Salaries08(#110)</t>
  </si>
  <si>
    <t>DE Salaries09 (#110)</t>
  </si>
  <si>
    <t>DE Salaries11 (#143); IPEDS</t>
  </si>
  <si>
    <t>DE Salaries12 (#143 or #146); IPEDS</t>
  </si>
  <si>
    <t>DE Salaries12 (#143); IPEDS</t>
  </si>
  <si>
    <t>DE Salaries13 (#143); IPEDS HR survey, Salaries section</t>
  </si>
  <si>
    <t>DE Salaries13 (#142); IPEDS HR survey, Salaries section</t>
  </si>
  <si>
    <t>DE Salaries11 (#146); IPEDS</t>
  </si>
  <si>
    <t>DE Salaries12 (#146); IPEDS</t>
  </si>
  <si>
    <t>DE Salaries13 (#146); IPEDS HR survey, Salaries section</t>
  </si>
  <si>
    <t>DE 22</t>
  </si>
  <si>
    <t>IPEDS</t>
  </si>
  <si>
    <t>SalEquatedData08, Salaries by Rank pivot table used for 2007-08 non-SREB data</t>
  </si>
  <si>
    <t>SalEquatedData08, Salaries by Rank pivot table</t>
  </si>
  <si>
    <t>WorkingEquatedSalaryDat12-13_final, Pivot Table by Rank</t>
  </si>
  <si>
    <r>
      <t xml:space="preserve">Public Four-Year Colleges and Unviersities, All Ranks in </t>
    </r>
    <r>
      <rPr>
        <sz val="10"/>
        <color indexed="12"/>
        <rFont val="SWISS-C"/>
      </rPr>
      <t>constant 2015-16 dollars</t>
    </r>
  </si>
  <si>
    <t>AY CPI for constant dollar calculation (from "Price Indexes" worksheet)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</si>
</sst>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3" formatCode="_(* #,##0.00_);_(* \(#,##0.00\);_(* &quot;-&quot;??_);_(@_)"/>
    <numFmt numFmtId="164" formatCode="0.0_)"/>
    <numFmt numFmtId="165" formatCode="#,##0.0_);\(#,##0.0\)"/>
    <numFmt numFmtId="166" formatCode="0.0%"/>
    <numFmt numFmtId="167" formatCode="_(* #,##0.0_);_(* \(#,##0.0\);_(* &quot;-&quot;??_);_(@_)"/>
    <numFmt numFmtId="168" formatCode="_(* #,##0_);_(* \(#,##0\);_(* &quot;-&quot;??_);_(@_)"/>
    <numFmt numFmtId="169" formatCode="&quot;$&quot;#,##0"/>
    <numFmt numFmtId="170" formatCode="0.0"/>
    <numFmt numFmtId="171" formatCode="#,##0.0"/>
  </numFmts>
  <fonts count="29">
    <font>
      <sz val="10"/>
      <name val="SWISS-C"/>
    </font>
    <font>
      <sz val="11"/>
      <color theme="1"/>
      <name val="Calibri"/>
      <family val="2"/>
      <scheme val="minor"/>
    </font>
    <font>
      <sz val="12"/>
      <name val="AGaramond"/>
      <family val="3"/>
    </font>
    <font>
      <sz val="10"/>
      <name val="SWISS-C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indexed="12"/>
      <name val="SWISS-C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indexed="16"/>
      <name val="Arial"/>
      <family val="2"/>
    </font>
    <font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rgb="FFC00000"/>
      <name val="SWISS-C"/>
    </font>
    <font>
      <b/>
      <sz val="10"/>
      <color rgb="FFC00000"/>
      <name val="SWISS-C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sz val="10"/>
      <name val="SWISS-C"/>
    </font>
    <font>
      <vertAlign val="superscript"/>
      <sz val="10"/>
      <name val="SWISS-C"/>
      <family val="2"/>
    </font>
    <font>
      <sz val="10"/>
      <name val="SWISS-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CDDC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horizontal="left" wrapText="1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9" fillId="0" borderId="0" applyNumberFormat="0" applyFill="0" applyBorder="0" applyAlignment="0" applyProtection="0"/>
  </cellStyleXfs>
  <cellXfs count="276">
    <xf numFmtId="37" fontId="0" fillId="0" borderId="0" xfId="0" applyNumberFormat="1" applyAlignment="1"/>
    <xf numFmtId="3" fontId="4" fillId="0" borderId="0" xfId="0" applyNumberFormat="1" applyFont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5" fillId="0" borderId="0" xfId="0" applyFont="1">
      <alignment horizontal="left" wrapText="1"/>
    </xf>
    <xf numFmtId="168" fontId="3" fillId="0" borderId="0" xfId="1" applyNumberFormat="1" applyFont="1" applyFill="1" applyAlignment="1" applyProtection="1">
      <alignment horizontal="left" wrapText="1"/>
    </xf>
    <xf numFmtId="0" fontId="4" fillId="0" borderId="0" xfId="0" applyFont="1">
      <alignment horizontal="left" wrapText="1"/>
    </xf>
    <xf numFmtId="168" fontId="4" fillId="0" borderId="4" xfId="1" applyNumberFormat="1" applyFont="1" applyFill="1" applyBorder="1" applyAlignment="1" applyProtection="1">
      <alignment horizontal="right"/>
    </xf>
    <xf numFmtId="37" fontId="4" fillId="0" borderId="0" xfId="0" applyNumberFormat="1" applyFont="1" applyAlignment="1"/>
    <xf numFmtId="3" fontId="4" fillId="0" borderId="10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8" fontId="10" fillId="0" borderId="0" xfId="1" applyNumberFormat="1" applyFont="1" applyFill="1" applyAlignment="1" applyProtection="1">
      <alignment horizontal="left" wrapText="1"/>
    </xf>
    <xf numFmtId="168" fontId="10" fillId="0" borderId="4" xfId="1" applyNumberFormat="1" applyFont="1" applyFill="1" applyBorder="1" applyAlignment="1" applyProtection="1">
      <alignment horizontal="left" wrapText="1"/>
    </xf>
    <xf numFmtId="37" fontId="4" fillId="0" borderId="0" xfId="0" applyNumberFormat="1" applyFont="1" applyAlignment="1">
      <alignment horizontal="left"/>
    </xf>
    <xf numFmtId="37" fontId="4" fillId="0" borderId="0" xfId="0" applyNumberFormat="1" applyFont="1" applyAlignment="1">
      <alignment horizontal="right"/>
    </xf>
    <xf numFmtId="37" fontId="4" fillId="0" borderId="5" xfId="0" applyNumberFormat="1" applyFont="1" applyBorder="1" applyAlignment="1">
      <alignment horizontal="left"/>
    </xf>
    <xf numFmtId="37" fontId="4" fillId="0" borderId="14" xfId="0" applyNumberFormat="1" applyFont="1" applyBorder="1" applyAlignment="1">
      <alignment horizontal="right"/>
    </xf>
    <xf numFmtId="37" fontId="4" fillId="0" borderId="5" xfId="0" applyNumberFormat="1" applyFont="1" applyBorder="1" applyAlignment="1">
      <alignment horizontal="right"/>
    </xf>
    <xf numFmtId="37" fontId="4" fillId="0" borderId="17" xfId="0" applyNumberFormat="1" applyFont="1" applyBorder="1" applyAlignment="1">
      <alignment horizontal="left"/>
    </xf>
    <xf numFmtId="37" fontId="4" fillId="0" borderId="6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37" fontId="4" fillId="0" borderId="8" xfId="0" applyNumberFormat="1" applyFont="1" applyBorder="1" applyAlignment="1">
      <alignment horizontal="right"/>
    </xf>
    <xf numFmtId="37" fontId="4" fillId="0" borderId="1" xfId="0" applyNumberFormat="1" applyFont="1" applyBorder="1" applyAlignment="1">
      <alignment horizontal="right"/>
    </xf>
    <xf numFmtId="37" fontId="4" fillId="0" borderId="17" xfId="0" applyNumberFormat="1" applyFont="1" applyBorder="1" applyAlignment="1">
      <alignment horizontal="right"/>
    </xf>
    <xf numFmtId="37" fontId="4" fillId="0" borderId="2" xfId="0" applyNumberFormat="1" applyFont="1" applyBorder="1" applyAlignment="1">
      <alignment horizontal="right"/>
    </xf>
    <xf numFmtId="168" fontId="4" fillId="0" borderId="0" xfId="1" applyNumberFormat="1" applyFont="1" applyFill="1" applyAlignment="1">
      <alignment horizontal="right"/>
    </xf>
    <xf numFmtId="37" fontId="4" fillId="0" borderId="0" xfId="0" applyNumberFormat="1" applyFont="1" applyAlignment="1">
      <alignment horizontal="right" wrapText="1"/>
    </xf>
    <xf numFmtId="37" fontId="4" fillId="0" borderId="12" xfId="0" applyNumberFormat="1" applyFont="1" applyBorder="1" applyAlignment="1">
      <alignment horizontal="right"/>
    </xf>
    <xf numFmtId="5" fontId="4" fillId="0" borderId="0" xfId="0" applyNumberFormat="1" applyFont="1" applyAlignment="1">
      <alignment horizontal="right"/>
    </xf>
    <xf numFmtId="37" fontId="4" fillId="0" borderId="3" xfId="0" applyNumberFormat="1" applyFont="1" applyBorder="1" applyAlignment="1">
      <alignment horizontal="right"/>
    </xf>
    <xf numFmtId="165" fontId="12" fillId="0" borderId="0" xfId="0" applyNumberFormat="1" applyFont="1" applyAlignment="1">
      <alignment horizontal="right" wrapText="1"/>
    </xf>
    <xf numFmtId="165" fontId="12" fillId="0" borderId="12" xfId="0" applyNumberFormat="1" applyFont="1" applyBorder="1" applyAlignment="1">
      <alignment horizontal="right" wrapText="1"/>
    </xf>
    <xf numFmtId="37" fontId="11" fillId="0" borderId="0" xfId="0" applyNumberFormat="1" applyFont="1" applyAlignment="1">
      <alignment horizontal="right"/>
    </xf>
    <xf numFmtId="0" fontId="4" fillId="0" borderId="0" xfId="0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7" fontId="13" fillId="0" borderId="0" xfId="0" applyNumberFormat="1" applyFont="1" applyAlignment="1">
      <alignment horizontal="right"/>
    </xf>
    <xf numFmtId="37" fontId="4" fillId="0" borderId="9" xfId="0" applyNumberFormat="1" applyFont="1" applyBorder="1" applyAlignment="1">
      <alignment horizontal="right"/>
    </xf>
    <xf numFmtId="37" fontId="4" fillId="0" borderId="4" xfId="0" applyNumberFormat="1" applyFont="1" applyBorder="1" applyAlignment="1">
      <alignment horizontal="left"/>
    </xf>
    <xf numFmtId="37" fontId="4" fillId="0" borderId="4" xfId="0" applyNumberFormat="1" applyFont="1" applyBorder="1" applyAlignment="1">
      <alignment horizontal="right" wrapText="1"/>
    </xf>
    <xf numFmtId="37" fontId="4" fillId="0" borderId="4" xfId="0" applyNumberFormat="1" applyFont="1" applyBorder="1" applyAlignment="1">
      <alignment horizontal="right"/>
    </xf>
    <xf numFmtId="37" fontId="4" fillId="0" borderId="16" xfId="0" applyNumberFormat="1" applyFont="1" applyBorder="1" applyAlignment="1">
      <alignment horizontal="right"/>
    </xf>
    <xf numFmtId="37" fontId="4" fillId="0" borderId="10" xfId="0" applyNumberFormat="1" applyFont="1" applyBorder="1" applyAlignment="1">
      <alignment horizontal="right"/>
    </xf>
    <xf numFmtId="3" fontId="4" fillId="0" borderId="0" xfId="0" applyNumberFormat="1" applyFont="1" applyAlignment="1"/>
    <xf numFmtId="3" fontId="4" fillId="0" borderId="4" xfId="0" applyNumberFormat="1" applyFont="1" applyBorder="1" applyAlignment="1"/>
    <xf numFmtId="3" fontId="4" fillId="0" borderId="0" xfId="0" applyNumberFormat="1" applyFont="1" applyAlignment="1">
      <alignment horizontal="left"/>
    </xf>
    <xf numFmtId="3" fontId="4" fillId="0" borderId="8" xfId="0" applyNumberFormat="1" applyFont="1" applyBorder="1" applyAlignment="1"/>
    <xf numFmtId="37" fontId="4" fillId="0" borderId="15" xfId="0" applyNumberFormat="1" applyFont="1" applyBorder="1" applyAlignment="1">
      <alignment horizontal="left"/>
    </xf>
    <xf numFmtId="3" fontId="4" fillId="0" borderId="12" xfId="0" applyNumberFormat="1" applyFont="1" applyBorder="1" applyAlignment="1"/>
    <xf numFmtId="3" fontId="4" fillId="0" borderId="12" xfId="0" applyNumberFormat="1" applyFont="1" applyBorder="1" applyAlignment="1">
      <alignment horizontal="left"/>
    </xf>
    <xf numFmtId="3" fontId="4" fillId="0" borderId="16" xfId="0" applyNumberFormat="1" applyFont="1" applyBorder="1" applyAlignment="1"/>
    <xf numFmtId="3" fontId="4" fillId="0" borderId="19" xfId="0" applyNumberFormat="1" applyFont="1" applyBorder="1" applyAlignment="1"/>
    <xf numFmtId="37" fontId="4" fillId="0" borderId="5" xfId="0" applyNumberFormat="1" applyFont="1" applyBorder="1" applyAlignment="1"/>
    <xf numFmtId="37" fontId="4" fillId="0" borderId="1" xfId="0" applyNumberFormat="1" applyFont="1" applyBorder="1" applyAlignment="1"/>
    <xf numFmtId="37" fontId="4" fillId="0" borderId="4" xfId="0" applyNumberFormat="1" applyFont="1" applyBorder="1" applyAlignment="1"/>
    <xf numFmtId="3" fontId="0" fillId="0" borderId="0" xfId="0" applyNumberFormat="1" applyAlignment="1"/>
    <xf numFmtId="3" fontId="0" fillId="0" borderId="4" xfId="0" applyNumberFormat="1" applyBorder="1" applyAlignment="1"/>
    <xf numFmtId="37" fontId="4" fillId="0" borderId="18" xfId="0" applyNumberFormat="1" applyFont="1" applyBorder="1" applyAlignment="1">
      <alignment horizontal="right"/>
    </xf>
    <xf numFmtId="168" fontId="4" fillId="0" borderId="4" xfId="1" applyNumberFormat="1" applyFont="1" applyBorder="1" applyAlignment="1" applyProtection="1">
      <alignment horizontal="right" wrapText="1"/>
    </xf>
    <xf numFmtId="168" fontId="11" fillId="0" borderId="4" xfId="1" applyNumberFormat="1" applyFont="1" applyBorder="1" applyAlignment="1" applyProtection="1">
      <alignment horizontal="right" wrapText="1"/>
    </xf>
    <xf numFmtId="168" fontId="4" fillId="0" borderId="18" xfId="1" applyNumberFormat="1" applyFont="1" applyFill="1" applyBorder="1" applyAlignment="1">
      <alignment horizontal="right"/>
    </xf>
    <xf numFmtId="168" fontId="4" fillId="0" borderId="16" xfId="1" applyNumberFormat="1" applyFont="1" applyFill="1" applyBorder="1" applyAlignment="1" applyProtection="1">
      <alignment horizontal="right"/>
    </xf>
    <xf numFmtId="168" fontId="11" fillId="0" borderId="4" xfId="1" applyNumberFormat="1" applyFont="1" applyFill="1" applyBorder="1" applyAlignment="1" applyProtection="1">
      <alignment horizontal="right"/>
    </xf>
    <xf numFmtId="168" fontId="4" fillId="0" borderId="4" xfId="1" applyNumberFormat="1" applyFont="1" applyFill="1" applyBorder="1" applyAlignment="1">
      <alignment horizontal="right"/>
    </xf>
    <xf numFmtId="168" fontId="4" fillId="0" borderId="7" xfId="1" applyNumberFormat="1" applyFont="1" applyFill="1" applyBorder="1" applyAlignment="1" applyProtection="1">
      <alignment horizontal="right"/>
    </xf>
    <xf numFmtId="168" fontId="4" fillId="0" borderId="4" xfId="1" applyNumberFormat="1" applyFont="1" applyFill="1" applyBorder="1" applyAlignment="1" applyProtection="1"/>
    <xf numFmtId="168" fontId="10" fillId="0" borderId="8" xfId="1" applyNumberFormat="1" applyFont="1" applyFill="1" applyBorder="1" applyAlignment="1" applyProtection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4" xfId="0" applyFont="1" applyBorder="1">
      <alignment horizontal="left" wrapText="1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Continuous"/>
    </xf>
    <xf numFmtId="0" fontId="4" fillId="0" borderId="15" xfId="0" applyFont="1" applyBorder="1">
      <alignment horizontal="left" wrapText="1"/>
    </xf>
    <xf numFmtId="0" fontId="4" fillId="0" borderId="5" xfId="0" applyFont="1" applyBorder="1" applyAlignment="1">
      <alignment horizontal="centerContinuous"/>
    </xf>
    <xf numFmtId="0" fontId="4" fillId="0" borderId="13" xfId="0" applyFont="1" applyBorder="1">
      <alignment horizontal="left" wrapText="1"/>
    </xf>
    <xf numFmtId="0" fontId="4" fillId="0" borderId="14" xfId="0" applyFont="1" applyBorder="1" applyAlignment="1">
      <alignment horizontal="centerContinuous"/>
    </xf>
    <xf numFmtId="0" fontId="4" fillId="0" borderId="23" xfId="0" applyFont="1" applyBorder="1" applyAlignment="1">
      <alignment horizontal="centerContinuous"/>
    </xf>
    <xf numFmtId="0" fontId="4" fillId="0" borderId="12" xfId="0" applyFont="1" applyBorder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4" fillId="0" borderId="11" xfId="0" applyFont="1" applyBorder="1">
      <alignment horizontal="left" wrapText="1"/>
    </xf>
    <xf numFmtId="5" fontId="4" fillId="0" borderId="4" xfId="1" applyNumberFormat="1" applyFont="1" applyFill="1" applyBorder="1" applyAlignment="1">
      <alignment horizontal="right"/>
    </xf>
    <xf numFmtId="170" fontId="4" fillId="0" borderId="25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right"/>
    </xf>
    <xf numFmtId="170" fontId="4" fillId="0" borderId="4" xfId="0" applyNumberFormat="1" applyFont="1" applyBorder="1" applyAlignment="1">
      <alignment horizontal="right"/>
    </xf>
    <xf numFmtId="168" fontId="4" fillId="0" borderId="0" xfId="1" applyNumberFormat="1" applyFont="1" applyFill="1" applyBorder="1" applyAlignment="1">
      <alignment horizontal="right"/>
    </xf>
    <xf numFmtId="170" fontId="4" fillId="0" borderId="23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right"/>
    </xf>
    <xf numFmtId="170" fontId="4" fillId="0" borderId="0" xfId="0" applyNumberFormat="1" applyFont="1" applyAlignment="1">
      <alignment horizontal="right"/>
    </xf>
    <xf numFmtId="166" fontId="4" fillId="0" borderId="0" xfId="2" applyNumberFormat="1" applyFont="1" applyFill="1" applyBorder="1" applyAlignment="1">
      <alignment horizontal="right"/>
    </xf>
    <xf numFmtId="3" fontId="4" fillId="2" borderId="0" xfId="0" applyNumberFormat="1" applyFont="1" applyFill="1" applyAlignment="1"/>
    <xf numFmtId="168" fontId="4" fillId="2" borderId="0" xfId="1" applyNumberFormat="1" applyFont="1" applyFill="1" applyBorder="1" applyAlignment="1">
      <alignment horizontal="right"/>
    </xf>
    <xf numFmtId="170" fontId="4" fillId="2" borderId="23" xfId="0" applyNumberFormat="1" applyFont="1" applyFill="1" applyBorder="1" applyAlignment="1">
      <alignment horizontal="center"/>
    </xf>
    <xf numFmtId="170" fontId="4" fillId="2" borderId="12" xfId="0" applyNumberFormat="1" applyFont="1" applyFill="1" applyBorder="1" applyAlignment="1">
      <alignment horizontal="center"/>
    </xf>
    <xf numFmtId="170" fontId="4" fillId="2" borderId="12" xfId="0" applyNumberFormat="1" applyFont="1" applyFill="1" applyBorder="1" applyAlignment="1">
      <alignment horizontal="right"/>
    </xf>
    <xf numFmtId="170" fontId="4" fillId="2" borderId="0" xfId="0" applyNumberFormat="1" applyFont="1" applyFill="1" applyAlignment="1">
      <alignment horizontal="right"/>
    </xf>
    <xf numFmtId="1" fontId="4" fillId="2" borderId="12" xfId="0" applyNumberFormat="1" applyFon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9" fontId="4" fillId="0" borderId="0" xfId="2" applyFont="1" applyFill="1" applyAlignment="1">
      <alignment horizontal="left" wrapText="1"/>
    </xf>
    <xf numFmtId="1" fontId="4" fillId="0" borderId="12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4" xfId="0" applyNumberFormat="1" applyFont="1" applyBorder="1" applyAlignment="1">
      <alignment horizontal="center"/>
    </xf>
    <xf numFmtId="168" fontId="4" fillId="0" borderId="0" xfId="1" applyNumberFormat="1" applyFont="1" applyFill="1" applyBorder="1" applyAlignment="1"/>
    <xf numFmtId="170" fontId="4" fillId="0" borderId="12" xfId="0" applyNumberFormat="1" applyFont="1" applyBorder="1" applyAlignment="1"/>
    <xf numFmtId="170" fontId="4" fillId="0" borderId="0" xfId="0" applyNumberFormat="1" applyFont="1" applyAlignment="1"/>
    <xf numFmtId="3" fontId="4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>
      <alignment horizontal="center"/>
    </xf>
    <xf numFmtId="168" fontId="4" fillId="2" borderId="0" xfId="1" applyNumberFormat="1" applyFont="1" applyFill="1" applyBorder="1" applyAlignment="1"/>
    <xf numFmtId="170" fontId="4" fillId="2" borderId="12" xfId="0" applyNumberFormat="1" applyFont="1" applyFill="1" applyBorder="1" applyAlignment="1"/>
    <xf numFmtId="170" fontId="4" fillId="2" borderId="0" xfId="0" applyNumberFormat="1" applyFont="1" applyFill="1" applyAlignment="1"/>
    <xf numFmtId="3" fontId="4" fillId="2" borderId="4" xfId="0" applyNumberFormat="1" applyFont="1" applyFill="1" applyBorder="1" applyAlignment="1"/>
    <xf numFmtId="170" fontId="4" fillId="2" borderId="16" xfId="0" applyNumberFormat="1" applyFont="1" applyFill="1" applyBorder="1" applyAlignment="1">
      <alignment vertical="top" wrapText="1"/>
    </xf>
    <xf numFmtId="1" fontId="4" fillId="2" borderId="16" xfId="0" applyNumberFormat="1" applyFont="1" applyFill="1" applyBorder="1" applyAlignment="1">
      <alignment horizontal="center" vertical="top" wrapText="1"/>
    </xf>
    <xf numFmtId="1" fontId="4" fillId="2" borderId="4" xfId="0" applyNumberFormat="1" applyFont="1" applyFill="1" applyBorder="1" applyAlignment="1">
      <alignment horizontal="center" vertical="top" wrapText="1"/>
    </xf>
    <xf numFmtId="168" fontId="4" fillId="0" borderId="0" xfId="1" applyNumberFormat="1" applyFont="1" applyFill="1" applyBorder="1" applyAlignment="1" applyProtection="1"/>
    <xf numFmtId="1" fontId="4" fillId="2" borderId="12" xfId="0" applyNumberFormat="1" applyFont="1" applyFill="1" applyBorder="1" applyAlignment="1">
      <alignment horizontal="center" vertical="top" wrapText="1"/>
    </xf>
    <xf numFmtId="1" fontId="4" fillId="2" borderId="0" xfId="0" applyNumberFormat="1" applyFont="1" applyFill="1" applyAlignment="1">
      <alignment horizontal="center" vertical="top" wrapText="1"/>
    </xf>
    <xf numFmtId="170" fontId="4" fillId="2" borderId="25" xfId="0" applyNumberFormat="1" applyFont="1" applyFill="1" applyBorder="1" applyAlignment="1">
      <alignment horizontal="center"/>
    </xf>
    <xf numFmtId="170" fontId="4" fillId="2" borderId="16" xfId="0" applyNumberFormat="1" applyFont="1" applyFill="1" applyBorder="1" applyAlignment="1"/>
    <xf numFmtId="1" fontId="4" fillId="2" borderId="16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70" fontId="4" fillId="0" borderId="23" xfId="0" applyNumberFormat="1" applyFont="1" applyBorder="1" applyAlignment="1">
      <alignment horizontal="center" vertical="top" wrapText="1"/>
    </xf>
    <xf numFmtId="170" fontId="4" fillId="0" borderId="12" xfId="0" applyNumberFormat="1" applyFont="1" applyBorder="1" applyAlignment="1">
      <alignment horizontal="center" vertical="top" wrapText="1"/>
    </xf>
    <xf numFmtId="170" fontId="4" fillId="0" borderId="12" xfId="0" applyNumberFormat="1" applyFont="1" applyBorder="1" applyAlignment="1">
      <alignment vertical="top" wrapText="1"/>
    </xf>
    <xf numFmtId="170" fontId="4" fillId="0" borderId="0" xfId="0" applyNumberFormat="1" applyFont="1" applyAlignment="1">
      <alignment vertical="top" wrapText="1"/>
    </xf>
    <xf numFmtId="1" fontId="4" fillId="0" borderId="12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168" fontId="4" fillId="2" borderId="0" xfId="1" applyNumberFormat="1" applyFont="1" applyFill="1" applyBorder="1" applyAlignment="1" applyProtection="1"/>
    <xf numFmtId="170" fontId="4" fillId="2" borderId="23" xfId="0" applyNumberFormat="1" applyFont="1" applyFill="1" applyBorder="1" applyAlignment="1">
      <alignment horizontal="center" vertical="top" wrapText="1"/>
    </xf>
    <xf numFmtId="170" fontId="4" fillId="2" borderId="12" xfId="0" applyNumberFormat="1" applyFont="1" applyFill="1" applyBorder="1" applyAlignment="1">
      <alignment horizontal="center" vertical="top" wrapText="1"/>
    </xf>
    <xf numFmtId="170" fontId="4" fillId="2" borderId="12" xfId="0" applyNumberFormat="1" applyFont="1" applyFill="1" applyBorder="1" applyAlignment="1">
      <alignment vertical="top" wrapText="1"/>
    </xf>
    <xf numFmtId="170" fontId="4" fillId="2" borderId="0" xfId="0" applyNumberFormat="1" applyFont="1" applyFill="1" applyAlignment="1">
      <alignment vertical="top" wrapText="1"/>
    </xf>
    <xf numFmtId="170" fontId="4" fillId="0" borderId="16" xfId="0" applyNumberFormat="1" applyFont="1" applyBorder="1" applyAlignment="1">
      <alignment vertical="top" wrapText="1"/>
    </xf>
    <xf numFmtId="3" fontId="4" fillId="2" borderId="8" xfId="0" applyNumberFormat="1" applyFont="1" applyFill="1" applyBorder="1" applyAlignment="1"/>
    <xf numFmtId="170" fontId="4" fillId="2" borderId="26" xfId="0" applyNumberFormat="1" applyFont="1" applyFill="1" applyBorder="1" applyAlignment="1">
      <alignment horizontal="center" vertical="top" wrapText="1"/>
    </xf>
    <xf numFmtId="170" fontId="4" fillId="2" borderId="19" xfId="0" applyNumberFormat="1" applyFont="1" applyFill="1" applyBorder="1" applyAlignment="1">
      <alignment horizontal="center" vertical="top" wrapText="1"/>
    </xf>
    <xf numFmtId="170" fontId="4" fillId="2" borderId="8" xfId="0" applyNumberFormat="1" applyFont="1" applyFill="1" applyBorder="1" applyAlignment="1">
      <alignment vertical="top" wrapText="1"/>
    </xf>
    <xf numFmtId="1" fontId="4" fillId="2" borderId="19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Alignment="1">
      <alignment horizontal="right"/>
    </xf>
    <xf numFmtId="167" fontId="4" fillId="0" borderId="0" xfId="1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top"/>
    </xf>
    <xf numFmtId="166" fontId="4" fillId="0" borderId="0" xfId="2" applyNumberFormat="1" applyFont="1" applyAlignment="1">
      <alignment horizontal="left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/>
    <xf numFmtId="0" fontId="0" fillId="0" borderId="0" xfId="0" applyAlignment="1">
      <alignment wrapText="1"/>
    </xf>
    <xf numFmtId="0" fontId="17" fillId="0" borderId="0" xfId="0" applyFont="1">
      <alignment horizontal="left" wrapText="1"/>
    </xf>
    <xf numFmtId="168" fontId="18" fillId="0" borderId="0" xfId="0" applyNumberFormat="1" applyFont="1" applyAlignment="1"/>
    <xf numFmtId="168" fontId="18" fillId="0" borderId="4" xfId="0" applyNumberFormat="1" applyFont="1" applyBorder="1" applyAlignment="1"/>
    <xf numFmtId="37" fontId="4" fillId="3" borderId="1" xfId="0" applyNumberFormat="1" applyFont="1" applyFill="1" applyBorder="1" applyAlignment="1">
      <alignment horizontal="right"/>
    </xf>
    <xf numFmtId="168" fontId="4" fillId="3" borderId="4" xfId="1" applyNumberFormat="1" applyFont="1" applyFill="1" applyBorder="1" applyAlignment="1" applyProtection="1">
      <alignment horizontal="right"/>
    </xf>
    <xf numFmtId="3" fontId="4" fillId="3" borderId="0" xfId="0" applyNumberFormat="1" applyFont="1" applyFill="1" applyAlignment="1"/>
    <xf numFmtId="37" fontId="4" fillId="3" borderId="0" xfId="0" applyNumberFormat="1" applyFont="1" applyFill="1" applyAlignment="1">
      <alignment horizontal="right"/>
    </xf>
    <xf numFmtId="165" fontId="12" fillId="3" borderId="0" xfId="0" applyNumberFormat="1" applyFont="1" applyFill="1" applyAlignment="1">
      <alignment horizontal="right" wrapText="1"/>
    </xf>
    <xf numFmtId="3" fontId="4" fillId="3" borderId="0" xfId="0" applyNumberFormat="1" applyFont="1" applyFill="1" applyAlignment="1">
      <alignment horizontal="right"/>
    </xf>
    <xf numFmtId="37" fontId="4" fillId="3" borderId="4" xfId="0" applyNumberFormat="1" applyFont="1" applyFill="1" applyBorder="1" applyAlignment="1">
      <alignment horizontal="right"/>
    </xf>
    <xf numFmtId="3" fontId="4" fillId="3" borderId="4" xfId="0" applyNumberFormat="1" applyFont="1" applyFill="1" applyBorder="1" applyAlignment="1"/>
    <xf numFmtId="3" fontId="4" fillId="3" borderId="8" xfId="0" applyNumberFormat="1" applyFont="1" applyFill="1" applyBorder="1" applyAlignment="1"/>
    <xf numFmtId="3" fontId="17" fillId="0" borderId="0" xfId="0" applyNumberFormat="1" applyFont="1" applyAlignment="1"/>
    <xf numFmtId="0" fontId="20" fillId="0" borderId="0" xfId="0" applyFont="1">
      <alignment horizontal="left" wrapText="1"/>
    </xf>
    <xf numFmtId="170" fontId="17" fillId="0" borderId="0" xfId="0" applyNumberFormat="1" applyFont="1" applyAlignment="1">
      <alignment horizontal="right"/>
    </xf>
    <xf numFmtId="37" fontId="17" fillId="0" borderId="0" xfId="0" applyNumberFormat="1" applyFont="1" applyAlignment="1"/>
    <xf numFmtId="168" fontId="21" fillId="0" borderId="0" xfId="1" applyNumberFormat="1" applyFont="1" applyFill="1" applyAlignment="1" applyProtection="1">
      <alignment horizontal="left" wrapText="1"/>
    </xf>
    <xf numFmtId="166" fontId="21" fillId="0" borderId="0" xfId="2" applyNumberFormat="1" applyFont="1" applyFill="1" applyAlignment="1" applyProtection="1">
      <alignment horizontal="right" wrapText="1"/>
    </xf>
    <xf numFmtId="0" fontId="4" fillId="0" borderId="8" xfId="0" applyFont="1" applyBorder="1" applyAlignment="1">
      <alignment horizontal="right" wrapText="1"/>
    </xf>
    <xf numFmtId="0" fontId="4" fillId="0" borderId="15" xfId="0" applyFont="1" applyBorder="1" applyAlignment="1">
      <alignment horizontal="centerContinuous"/>
    </xf>
    <xf numFmtId="0" fontId="4" fillId="0" borderId="12" xfId="0" applyFont="1" applyBorder="1" applyAlignment="1">
      <alignment horizontal="centerContinuous"/>
    </xf>
    <xf numFmtId="168" fontId="4" fillId="0" borderId="27" xfId="1" applyNumberFormat="1" applyFont="1" applyFill="1" applyBorder="1" applyAlignment="1"/>
    <xf numFmtId="168" fontId="4" fillId="0" borderId="27" xfId="1" applyNumberFormat="1" applyFont="1" applyFill="1" applyBorder="1" applyAlignment="1" applyProtection="1"/>
    <xf numFmtId="168" fontId="4" fillId="0" borderId="14" xfId="1" applyNumberFormat="1" applyFont="1" applyFill="1" applyBorder="1" applyAlignment="1" applyProtection="1"/>
    <xf numFmtId="168" fontId="4" fillId="0" borderId="14" xfId="1" applyNumberFormat="1" applyFont="1" applyFill="1" applyBorder="1" applyAlignment="1" applyProtection="1">
      <alignment horizontal="right"/>
    </xf>
    <xf numFmtId="168" fontId="4" fillId="2" borderId="14" xfId="1" applyNumberFormat="1" applyFont="1" applyFill="1" applyBorder="1" applyAlignment="1" applyProtection="1"/>
    <xf numFmtId="170" fontId="4" fillId="0" borderId="28" xfId="0" applyNumberFormat="1" applyFont="1" applyBorder="1" applyAlignment="1">
      <alignment horizontal="right"/>
    </xf>
    <xf numFmtId="170" fontId="4" fillId="2" borderId="28" xfId="0" applyNumberFormat="1" applyFont="1" applyFill="1" applyBorder="1" applyAlignment="1">
      <alignment horizontal="right"/>
    </xf>
    <xf numFmtId="0" fontId="5" fillId="0" borderId="4" xfId="0" applyFont="1" applyBorder="1">
      <alignment horizontal="left" wrapText="1"/>
    </xf>
    <xf numFmtId="170" fontId="4" fillId="2" borderId="16" xfId="0" applyNumberFormat="1" applyFont="1" applyFill="1" applyBorder="1" applyAlignment="1">
      <alignment horizontal="right"/>
    </xf>
    <xf numFmtId="1" fontId="4" fillId="0" borderId="16" xfId="0" applyNumberFormat="1" applyFont="1" applyBorder="1" applyAlignment="1">
      <alignment horizontal="center"/>
    </xf>
    <xf numFmtId="170" fontId="4" fillId="2" borderId="28" xfId="0" applyNumberFormat="1" applyFont="1" applyFill="1" applyBorder="1" applyAlignment="1"/>
    <xf numFmtId="170" fontId="4" fillId="0" borderId="16" xfId="0" applyNumberFormat="1" applyFont="1" applyBorder="1" applyAlignment="1">
      <alignment horizontal="center"/>
    </xf>
    <xf numFmtId="170" fontId="4" fillId="0" borderId="29" xfId="0" applyNumberFormat="1" applyFont="1" applyBorder="1" applyAlignment="1">
      <alignment horizontal="center" vertical="top" wrapText="1"/>
    </xf>
    <xf numFmtId="37" fontId="22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166" fontId="24" fillId="0" borderId="0" xfId="2" applyNumberFormat="1" applyFont="1" applyAlignment="1">
      <alignment horizontal="left"/>
    </xf>
    <xf numFmtId="168" fontId="0" fillId="0" borderId="0" xfId="1" applyNumberFormat="1" applyFont="1" applyFill="1" applyAlignment="1" applyProtection="1">
      <alignment horizontal="left"/>
    </xf>
    <xf numFmtId="0" fontId="24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37" fontId="25" fillId="0" borderId="0" xfId="0" applyNumberFormat="1" applyFont="1" applyAlignment="1">
      <alignment horizontal="right"/>
    </xf>
    <xf numFmtId="37" fontId="25" fillId="0" borderId="0" xfId="0" applyNumberFormat="1" applyFont="1" applyAlignment="1"/>
    <xf numFmtId="0" fontId="26" fillId="0" borderId="0" xfId="0" applyFont="1" applyAlignment="1"/>
    <xf numFmtId="37" fontId="4" fillId="4" borderId="1" xfId="0" applyNumberFormat="1" applyFont="1" applyFill="1" applyBorder="1" applyAlignment="1">
      <alignment horizontal="right"/>
    </xf>
    <xf numFmtId="0" fontId="4" fillId="4" borderId="0" xfId="0" applyFont="1" applyFill="1">
      <alignment horizontal="left" wrapText="1"/>
    </xf>
    <xf numFmtId="165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Continuous"/>
    </xf>
    <xf numFmtId="37" fontId="4" fillId="0" borderId="1" xfId="0" applyNumberFormat="1" applyFont="1" applyBorder="1" applyAlignment="1">
      <alignment horizontal="centerContinuous"/>
    </xf>
    <xf numFmtId="37" fontId="4" fillId="0" borderId="15" xfId="0" applyNumberFormat="1" applyFont="1" applyBorder="1" applyAlignment="1">
      <alignment horizontal="centerContinuous"/>
    </xf>
    <xf numFmtId="0" fontId="4" fillId="0" borderId="0" xfId="0" applyFont="1" applyAlignment="1">
      <alignment horizontal="left" vertical="top" wrapText="1"/>
    </xf>
    <xf numFmtId="0" fontId="4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37" fontId="0" fillId="0" borderId="0" xfId="0" applyNumberFormat="1" applyAlignment="1">
      <alignment wrapText="1"/>
    </xf>
    <xf numFmtId="37" fontId="0" fillId="0" borderId="0" xfId="0" applyNumberFormat="1" applyAlignment="1">
      <alignment vertical="top" wrapText="1"/>
    </xf>
    <xf numFmtId="37" fontId="4" fillId="0" borderId="0" xfId="0" applyNumberFormat="1" applyFont="1" applyAlignment="1">
      <alignment horizontal="center"/>
    </xf>
    <xf numFmtId="37" fontId="3" fillId="0" borderId="0" xfId="0" applyNumberFormat="1" applyFont="1" applyAlignment="1">
      <alignment wrapText="1"/>
    </xf>
    <xf numFmtId="37" fontId="4" fillId="0" borderId="0" xfId="0" applyNumberFormat="1" applyFont="1" applyAlignment="1">
      <alignment horizontal="centerContinuous"/>
    </xf>
    <xf numFmtId="37" fontId="4" fillId="0" borderId="5" xfId="0" applyNumberFormat="1" applyFont="1" applyBorder="1" applyAlignment="1">
      <alignment horizontal="centerContinuous"/>
    </xf>
    <xf numFmtId="37" fontId="4" fillId="0" borderId="5" xfId="0" applyNumberFormat="1" applyFont="1" applyBorder="1" applyAlignment="1">
      <alignment horizontal="center"/>
    </xf>
    <xf numFmtId="37" fontId="4" fillId="0" borderId="12" xfId="0" applyNumberFormat="1" applyFont="1" applyBorder="1" applyAlignment="1">
      <alignment horizontal="center"/>
    </xf>
    <xf numFmtId="37" fontId="4" fillId="0" borderId="13" xfId="0" applyNumberFormat="1" applyFont="1" applyBorder="1" applyAlignment="1">
      <alignment horizontal="center"/>
    </xf>
    <xf numFmtId="37" fontId="4" fillId="0" borderId="15" xfId="0" applyNumberFormat="1" applyFont="1" applyBorder="1" applyAlignment="1">
      <alignment horizontal="center"/>
    </xf>
    <xf numFmtId="37" fontId="4" fillId="0" borderId="4" xfId="0" applyNumberFormat="1" applyFont="1" applyBorder="1" applyAlignment="1">
      <alignment horizontal="center"/>
    </xf>
    <xf numFmtId="37" fontId="4" fillId="0" borderId="16" xfId="0" applyNumberFormat="1" applyFont="1" applyBorder="1" applyAlignment="1">
      <alignment horizontal="center"/>
    </xf>
    <xf numFmtId="37" fontId="4" fillId="0" borderId="25" xfId="0" applyNumberFormat="1" applyFont="1" applyBorder="1" applyAlignment="1">
      <alignment horizontal="center"/>
    </xf>
    <xf numFmtId="5" fontId="4" fillId="0" borderId="16" xfId="1" applyNumberFormat="1" applyFont="1" applyFill="1" applyBorder="1" applyAlignment="1">
      <alignment horizontal="right"/>
    </xf>
    <xf numFmtId="171" fontId="4" fillId="0" borderId="16" xfId="1" applyNumberFormat="1" applyFont="1" applyFill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71" fontId="4" fillId="0" borderId="4" xfId="0" applyNumberFormat="1" applyFont="1" applyBorder="1" applyAlignment="1"/>
    <xf numFmtId="168" fontId="4" fillId="0" borderId="12" xfId="1" applyNumberFormat="1" applyFont="1" applyFill="1" applyBorder="1" applyAlignment="1">
      <alignment horizontal="right"/>
    </xf>
    <xf numFmtId="171" fontId="4" fillId="0" borderId="12" xfId="1" applyNumberFormat="1" applyFont="1" applyFill="1" applyBorder="1" applyAlignment="1">
      <alignment horizontal="center"/>
    </xf>
    <xf numFmtId="170" fontId="4" fillId="0" borderId="0" xfId="0" applyNumberFormat="1" applyFont="1" applyAlignment="1">
      <alignment horizontal="center"/>
    </xf>
    <xf numFmtId="171" fontId="4" fillId="0" borderId="0" xfId="0" applyNumberFormat="1" applyFont="1" applyAlignment="1"/>
    <xf numFmtId="167" fontId="4" fillId="0" borderId="0" xfId="1" applyNumberFormat="1" applyFont="1" applyFill="1" applyBorder="1" applyAlignment="1">
      <alignment horizontal="right"/>
    </xf>
    <xf numFmtId="167" fontId="4" fillId="0" borderId="12" xfId="1" applyNumberFormat="1" applyFont="1" applyFill="1" applyBorder="1" applyAlignment="1">
      <alignment horizontal="right"/>
    </xf>
    <xf numFmtId="171" fontId="4" fillId="0" borderId="12" xfId="2" applyNumberFormat="1" applyFont="1" applyFill="1" applyBorder="1" applyAlignment="1">
      <alignment horizontal="center"/>
    </xf>
    <xf numFmtId="168" fontId="4" fillId="2" borderId="12" xfId="1" applyNumberFormat="1" applyFont="1" applyFill="1" applyBorder="1" applyAlignment="1">
      <alignment horizontal="right"/>
    </xf>
    <xf numFmtId="171" fontId="4" fillId="2" borderId="12" xfId="1" applyNumberFormat="1" applyFont="1" applyFill="1" applyBorder="1" applyAlignment="1">
      <alignment horizontal="center"/>
    </xf>
    <xf numFmtId="170" fontId="4" fillId="2" borderId="0" xfId="0" applyNumberFormat="1" applyFont="1" applyFill="1" applyAlignment="1">
      <alignment horizontal="center"/>
    </xf>
    <xf numFmtId="171" fontId="4" fillId="2" borderId="0" xfId="0" applyNumberFormat="1" applyFont="1" applyFill="1" applyAlignment="1"/>
    <xf numFmtId="168" fontId="4" fillId="0" borderId="28" xfId="1" applyNumberFormat="1" applyFont="1" applyFill="1" applyBorder="1" applyAlignment="1">
      <alignment horizontal="right"/>
    </xf>
    <xf numFmtId="168" fontId="4" fillId="0" borderId="16" xfId="1" applyNumberFormat="1" applyFont="1" applyFill="1" applyBorder="1" applyAlignment="1">
      <alignment horizontal="right"/>
    </xf>
    <xf numFmtId="171" fontId="4" fillId="0" borderId="25" xfId="1" applyNumberFormat="1" applyFont="1" applyFill="1" applyBorder="1" applyAlignment="1">
      <alignment horizontal="center"/>
    </xf>
    <xf numFmtId="168" fontId="4" fillId="0" borderId="12" xfId="1" applyNumberFormat="1" applyFont="1" applyFill="1" applyBorder="1" applyAlignment="1"/>
    <xf numFmtId="171" fontId="4" fillId="2" borderId="0" xfId="0" applyNumberFormat="1" applyFont="1" applyFill="1" applyAlignment="1">
      <alignment horizontal="right"/>
    </xf>
    <xf numFmtId="171" fontId="4" fillId="0" borderId="0" xfId="0" applyNumberFormat="1" applyFont="1" applyAlignment="1">
      <alignment horizontal="right"/>
    </xf>
    <xf numFmtId="168" fontId="4" fillId="2" borderId="28" xfId="1" applyNumberFormat="1" applyFont="1" applyFill="1" applyBorder="1" applyAlignment="1">
      <alignment horizontal="right"/>
    </xf>
    <xf numFmtId="168" fontId="4" fillId="2" borderId="16" xfId="1" applyNumberFormat="1" applyFont="1" applyFill="1" applyBorder="1" applyAlignment="1">
      <alignment horizontal="right"/>
    </xf>
    <xf numFmtId="168" fontId="4" fillId="2" borderId="4" xfId="1" applyNumberFormat="1" applyFont="1" applyFill="1" applyBorder="1" applyAlignment="1">
      <alignment horizontal="right"/>
    </xf>
    <xf numFmtId="171" fontId="4" fillId="2" borderId="25" xfId="1" applyNumberFormat="1" applyFont="1" applyFill="1" applyBorder="1" applyAlignment="1">
      <alignment horizontal="center"/>
    </xf>
    <xf numFmtId="170" fontId="4" fillId="2" borderId="16" xfId="0" applyNumberFormat="1" applyFont="1" applyFill="1" applyBorder="1" applyAlignment="1">
      <alignment horizontal="center"/>
    </xf>
    <xf numFmtId="170" fontId="4" fillId="2" borderId="4" xfId="0" applyNumberFormat="1" applyFont="1" applyFill="1" applyBorder="1" applyAlignment="1">
      <alignment horizontal="center"/>
    </xf>
    <xf numFmtId="170" fontId="4" fillId="2" borderId="4" xfId="0" applyNumberFormat="1" applyFont="1" applyFill="1" applyBorder="1" applyAlignment="1">
      <alignment horizontal="right"/>
    </xf>
    <xf numFmtId="168" fontId="4" fillId="0" borderId="12" xfId="1" applyNumberFormat="1" applyFont="1" applyFill="1" applyBorder="1" applyAlignment="1" applyProtection="1"/>
    <xf numFmtId="171" fontId="4" fillId="0" borderId="12" xfId="1" applyNumberFormat="1" applyFont="1" applyFill="1" applyBorder="1" applyAlignment="1" applyProtection="1">
      <alignment horizontal="center"/>
    </xf>
    <xf numFmtId="168" fontId="4" fillId="2" borderId="12" xfId="1" applyNumberFormat="1" applyFont="1" applyFill="1" applyBorder="1" applyAlignment="1"/>
    <xf numFmtId="168" fontId="4" fillId="2" borderId="28" xfId="1" applyNumberFormat="1" applyFont="1" applyFill="1" applyBorder="1" applyAlignment="1"/>
    <xf numFmtId="168" fontId="4" fillId="2" borderId="16" xfId="1" applyNumberFormat="1" applyFont="1" applyFill="1" applyBorder="1" applyAlignment="1"/>
    <xf numFmtId="168" fontId="4" fillId="2" borderId="4" xfId="1" applyNumberFormat="1" applyFont="1" applyFill="1" applyBorder="1" applyAlignment="1"/>
    <xf numFmtId="170" fontId="4" fillId="2" borderId="4" xfId="0" applyNumberFormat="1" applyFont="1" applyFill="1" applyBorder="1" applyAlignment="1"/>
    <xf numFmtId="170" fontId="4" fillId="0" borderId="0" xfId="0" applyNumberFormat="1" applyFont="1" applyAlignment="1">
      <alignment horizontal="center" vertical="top" wrapText="1"/>
    </xf>
    <xf numFmtId="168" fontId="4" fillId="2" borderId="12" xfId="1" applyNumberFormat="1" applyFont="1" applyFill="1" applyBorder="1" applyAlignment="1" applyProtection="1"/>
    <xf numFmtId="171" fontId="4" fillId="2" borderId="12" xfId="1" applyNumberFormat="1" applyFont="1" applyFill="1" applyBorder="1" applyAlignment="1" applyProtection="1">
      <alignment horizontal="center"/>
    </xf>
    <xf numFmtId="170" fontId="4" fillId="2" borderId="0" xfId="0" applyNumberFormat="1" applyFont="1" applyFill="1" applyAlignment="1">
      <alignment horizontal="center" vertical="top" wrapText="1"/>
    </xf>
    <xf numFmtId="168" fontId="4" fillId="0" borderId="28" xfId="1" applyNumberFormat="1" applyFont="1" applyFill="1" applyBorder="1" applyAlignment="1" applyProtection="1"/>
    <xf numFmtId="168" fontId="4" fillId="0" borderId="16" xfId="1" applyNumberFormat="1" applyFont="1" applyFill="1" applyBorder="1" applyAlignment="1" applyProtection="1"/>
    <xf numFmtId="171" fontId="4" fillId="0" borderId="25" xfId="1" applyNumberFormat="1" applyFont="1" applyFill="1" applyBorder="1" applyAlignment="1" applyProtection="1">
      <alignment horizontal="center"/>
    </xf>
    <xf numFmtId="170" fontId="4" fillId="0" borderId="16" xfId="0" applyNumberFormat="1" applyFont="1" applyBorder="1" applyAlignment="1">
      <alignment horizontal="center" vertical="top" wrapText="1"/>
    </xf>
    <xf numFmtId="170" fontId="4" fillId="0" borderId="4" xfId="0" applyNumberFormat="1" applyFont="1" applyBorder="1" applyAlignment="1">
      <alignment horizontal="center" vertical="top" wrapText="1"/>
    </xf>
    <xf numFmtId="170" fontId="4" fillId="0" borderId="4" xfId="0" applyNumberFormat="1" applyFont="1" applyBorder="1" applyAlignment="1">
      <alignment vertical="top" wrapText="1"/>
    </xf>
    <xf numFmtId="168" fontId="4" fillId="2" borderId="28" xfId="1" applyNumberFormat="1" applyFont="1" applyFill="1" applyBorder="1" applyAlignment="1" applyProtection="1"/>
    <xf numFmtId="168" fontId="4" fillId="2" borderId="16" xfId="1" applyNumberFormat="1" applyFont="1" applyFill="1" applyBorder="1" applyAlignment="1" applyProtection="1"/>
    <xf numFmtId="168" fontId="4" fillId="2" borderId="4" xfId="1" applyNumberFormat="1" applyFont="1" applyFill="1" applyBorder="1" applyAlignment="1" applyProtection="1"/>
    <xf numFmtId="171" fontId="4" fillId="2" borderId="25" xfId="1" applyNumberFormat="1" applyFont="1" applyFill="1" applyBorder="1" applyAlignment="1" applyProtection="1">
      <alignment horizontal="center"/>
    </xf>
    <xf numFmtId="170" fontId="4" fillId="2" borderId="16" xfId="0" applyNumberFormat="1" applyFont="1" applyFill="1" applyBorder="1" applyAlignment="1">
      <alignment horizontal="center" vertical="top" wrapText="1"/>
    </xf>
    <xf numFmtId="170" fontId="4" fillId="2" borderId="4" xfId="0" applyNumberFormat="1" applyFont="1" applyFill="1" applyBorder="1" applyAlignment="1">
      <alignment horizontal="center" vertical="top" wrapText="1"/>
    </xf>
    <xf numFmtId="170" fontId="4" fillId="2" borderId="4" xfId="0" applyNumberFormat="1" applyFont="1" applyFill="1" applyBorder="1" applyAlignment="1">
      <alignment vertical="top" wrapText="1"/>
    </xf>
    <xf numFmtId="171" fontId="4" fillId="2" borderId="8" xfId="0" applyNumberFormat="1" applyFont="1" applyFill="1" applyBorder="1" applyAlignment="1"/>
    <xf numFmtId="0" fontId="3" fillId="0" borderId="0" xfId="0" applyFont="1" applyAlignment="1">
      <alignment vertical="top" wrapText="1"/>
    </xf>
    <xf numFmtId="37" fontId="3" fillId="0" borderId="0" xfId="0" applyNumberFormat="1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37" fontId="4" fillId="0" borderId="0" xfId="0" applyNumberFormat="1" applyFont="1" applyAlignment="1">
      <alignment horizontal="left" vertical="top"/>
    </xf>
    <xf numFmtId="37" fontId="3" fillId="0" borderId="0" xfId="0" applyNumberFormat="1" applyFont="1" applyAlignment="1"/>
    <xf numFmtId="37" fontId="4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top"/>
    </xf>
    <xf numFmtId="169" fontId="4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2CDDC"/>
      <color rgb="FF006600"/>
      <color rgb="FF990033"/>
      <color rgb="FF00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Salaries of Full-Time Instructional Faculty at Public Four-Year Colleges and Universities</a:t>
            </a:r>
          </a:p>
        </c:rich>
      </c:tx>
      <c:layout>
        <c:manualLayout>
          <c:xMode val="edge"/>
          <c:yMode val="edge"/>
          <c:x val="0.1699304461942259"/>
          <c:y val="3.30578512396694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555555555555565E-2"/>
          <c:y val="0.27554682111017131"/>
          <c:w val="0.93888888888888922"/>
          <c:h val="0.68808954252619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82'!$A$8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82'!$C$8</c:f>
              <c:numCache>
                <c:formatCode>"$"#,##0_);\("$"#,##0\)</c:formatCode>
                <c:ptCount val="1"/>
                <c:pt idx="0">
                  <c:v>91033.678980485012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C-48E4-8C70-F2FD93F83196}"/>
            </c:ext>
          </c:extLst>
        </c:ser>
        <c:ser>
          <c:idx val="1"/>
          <c:order val="1"/>
          <c:tx>
            <c:strRef>
              <c:f>'TABLE 82'!$A$9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82'!$C$9</c:f>
              <c:numCache>
                <c:formatCode>_(* #,##0_);_(* \(#,##0\);_(* "-"??_);_(@_)</c:formatCode>
                <c:ptCount val="1"/>
                <c:pt idx="0">
                  <c:v>85571.97464205038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6C-48E4-8C70-F2FD93F8319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82'!$C$11</c:f>
              <c:numCache>
                <c:formatCode>_(* #,##0_);_(* \(#,##0\);_(* "-"??_);_(@_)</c:formatCode>
                <c:ptCount val="1"/>
                <c:pt idx="0">
                  <c:v>83647.058149527351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6C-48E4-8C70-F2FD93F831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367460200"/>
        <c:axId val="367019760"/>
      </c:barChart>
      <c:catAx>
        <c:axId val="367460200"/>
        <c:scaling>
          <c:orientation val="minMax"/>
        </c:scaling>
        <c:delete val="1"/>
        <c:axPos val="b"/>
        <c:majorTickMark val="none"/>
        <c:minorTickMark val="none"/>
        <c:tickLblPos val="none"/>
        <c:crossAx val="367019760"/>
        <c:crosses val="autoZero"/>
        <c:auto val="1"/>
        <c:lblAlgn val="ctr"/>
        <c:lblOffset val="100"/>
        <c:noMultiLvlLbl val="0"/>
      </c:catAx>
      <c:valAx>
        <c:axId val="367019760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3674602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Changes in Average Salaries, 2014-15 to 2019-20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52990889547056"/>
          <c:y val="0.19447889958862991"/>
          <c:w val="0.68791454770022997"/>
          <c:h val="0.57787065263231652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82'!$D$4:$E$5</c:f>
              <c:multiLvlStrCache>
                <c:ptCount val="2"/>
                <c:lvl>
                  <c:pt idx="0">
                    <c:v>Percent Change</c:v>
                  </c:pt>
                  <c:pt idx="1">
                    <c:v>Percent Change1</c:v>
                  </c:pt>
                </c:lvl>
                <c:lvl>
                  <c:pt idx="1">
                    <c:v>Inflation-Adjusted</c:v>
                  </c:pt>
                </c:lvl>
              </c:multiLvlStrCache>
            </c:multiLvlStrRef>
          </c:cat>
          <c:val>
            <c:numRef>
              <c:f>'TABLE 82'!$D$11:$E$11</c:f>
              <c:numCache>
                <c:formatCode>0.0</c:formatCode>
                <c:ptCount val="2"/>
                <c:pt idx="0">
                  <c:v>9.9580908491375055</c:v>
                </c:pt>
                <c:pt idx="1">
                  <c:v>2.1161849156253525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E-46C6-B897-DB3638D9DF05}"/>
            </c:ext>
          </c:extLst>
        </c:ser>
        <c:ser>
          <c:idx val="1"/>
          <c:order val="1"/>
          <c:tx>
            <c:strRef>
              <c:f>'TABLE 82'!$A$9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82'!$D$4:$E$5</c:f>
              <c:multiLvlStrCache>
                <c:ptCount val="2"/>
                <c:lvl>
                  <c:pt idx="0">
                    <c:v>Percent Change</c:v>
                  </c:pt>
                  <c:pt idx="1">
                    <c:v>Percent Change1</c:v>
                  </c:pt>
                </c:lvl>
                <c:lvl>
                  <c:pt idx="1">
                    <c:v>Inflation-Adjusted</c:v>
                  </c:pt>
                </c:lvl>
              </c:multiLvlStrCache>
            </c:multiLvlStrRef>
          </c:cat>
          <c:val>
            <c:numRef>
              <c:f>'TABLE 82'!$D$9:$E$9</c:f>
              <c:numCache>
                <c:formatCode>0.0</c:formatCode>
                <c:ptCount val="2"/>
                <c:pt idx="0">
                  <c:v>10.991740924543878</c:v>
                </c:pt>
                <c:pt idx="1">
                  <c:v>3.0761179357708714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5E-46C6-B897-DB3638D9DF05}"/>
            </c:ext>
          </c:extLst>
        </c:ser>
        <c:ser>
          <c:idx val="0"/>
          <c:order val="2"/>
          <c:tx>
            <c:strRef>
              <c:f>'TABLE 82'!$A$8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82'!$D$4:$E$5</c:f>
              <c:multiLvlStrCache>
                <c:ptCount val="2"/>
                <c:lvl>
                  <c:pt idx="0">
                    <c:v>Percent Change</c:v>
                  </c:pt>
                  <c:pt idx="1">
                    <c:v>Percent Change1</c:v>
                  </c:pt>
                </c:lvl>
                <c:lvl>
                  <c:pt idx="1">
                    <c:v>Inflation-Adjusted</c:v>
                  </c:pt>
                </c:lvl>
              </c:multiLvlStrCache>
            </c:multiLvlStrRef>
          </c:cat>
          <c:val>
            <c:numRef>
              <c:f>'TABLE 82'!$D$8:$E$8</c:f>
              <c:numCache>
                <c:formatCode>0.0</c:formatCode>
                <c:ptCount val="2"/>
                <c:pt idx="0">
                  <c:v>11.773767102999406</c:v>
                </c:pt>
                <c:pt idx="1">
                  <c:v>3.8023721771034942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5E-46C6-B897-DB3638D9DF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367259576"/>
        <c:axId val="367491448"/>
      </c:barChart>
      <c:catAx>
        <c:axId val="3672595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367491448"/>
        <c:crosses val="autoZero"/>
        <c:auto val="1"/>
        <c:lblAlgn val="ctr"/>
        <c:lblOffset val="100"/>
        <c:noMultiLvlLbl val="1"/>
      </c:catAx>
      <c:valAx>
        <c:axId val="36749144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one"/>
        <c:crossAx val="367259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of U.S.</a:t>
            </a:r>
            <a:r>
              <a:rPr lang="en-US" sz="1200" baseline="0"/>
              <a:t> </a:t>
            </a:r>
            <a:r>
              <a:rPr lang="en-US" sz="1200"/>
              <a:t>Average Salaries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52990889547067"/>
          <c:y val="0.19447889958862991"/>
          <c:w val="0.68791454770022975"/>
          <c:h val="0.57787065263231685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82'!$F$7:$G$7</c:f>
              <c:strCache>
                <c:ptCount val="2"/>
                <c:pt idx="0">
                  <c:v>2014-15</c:v>
                </c:pt>
                <c:pt idx="1">
                  <c:v>2019-20</c:v>
                </c:pt>
              </c:strCache>
            </c:strRef>
          </c:cat>
          <c:val>
            <c:numRef>
              <c:f>'TABLE 82'!$F$11:$G$11</c:f>
              <c:numCache>
                <c:formatCode>0.0</c:formatCode>
                <c:ptCount val="2"/>
                <c:pt idx="0">
                  <c:v>93.403096564348914</c:v>
                </c:pt>
                <c:pt idx="1">
                  <c:v>91.88583729265612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4-4141-B0EC-83F3FCE0665F}"/>
            </c:ext>
          </c:extLst>
        </c:ser>
        <c:ser>
          <c:idx val="1"/>
          <c:order val="1"/>
          <c:tx>
            <c:strRef>
              <c:f>'TABLE 82'!$A$9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82'!$F$7:$G$7</c:f>
              <c:strCache>
                <c:ptCount val="2"/>
                <c:pt idx="0">
                  <c:v>2014-15</c:v>
                </c:pt>
                <c:pt idx="1">
                  <c:v>2019-20</c:v>
                </c:pt>
              </c:strCache>
            </c:strRef>
          </c:cat>
          <c:val>
            <c:numRef>
              <c:f>'TABLE 82'!$F$9:$G$9</c:f>
              <c:numCache>
                <c:formatCode>0.0</c:formatCode>
                <c:ptCount val="2"/>
                <c:pt idx="0">
                  <c:v>94.662655695926958</c:v>
                </c:pt>
                <c:pt idx="1">
                  <c:v>94.000347564108154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4-4141-B0EC-83F3FCE066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366848400"/>
        <c:axId val="168033032"/>
      </c:barChart>
      <c:catAx>
        <c:axId val="3668484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168033032"/>
        <c:crosses val="autoZero"/>
        <c:auto val="1"/>
        <c:lblAlgn val="ctr"/>
        <c:lblOffset val="100"/>
        <c:noMultiLvlLbl val="1"/>
      </c:catAx>
      <c:valAx>
        <c:axId val="16803303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one"/>
        <c:crossAx val="366848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Average Salaries of Full-Time Instructional Faculty by Rank at Public Four-Year Colleges and Universities, 2019-20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9247591398848005E-2"/>
          <c:y val="0.2153532737937959"/>
          <c:w val="0.96150481720230441"/>
          <c:h val="0.6871001779140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84'!$A$8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84'!$C$5:$G$6</c:f>
              <c:multiLvlStrCache>
                <c:ptCount val="5"/>
                <c:lvl>
                  <c:pt idx="0">
                    <c:v>All Ranks1</c:v>
                  </c:pt>
                  <c:pt idx="1">
                    <c:v>Professor</c:v>
                  </c:pt>
                  <c:pt idx="2">
                    <c:v>Professor</c:v>
                  </c:pt>
                  <c:pt idx="3">
                    <c:v>Professor</c:v>
                  </c:pt>
                  <c:pt idx="4">
                    <c:v>Instructor</c:v>
                  </c:pt>
                </c:lvl>
                <c:lvl>
                  <c:pt idx="2">
                    <c:v>Associate</c:v>
                  </c:pt>
                  <c:pt idx="3">
                    <c:v>Assistant</c:v>
                  </c:pt>
                  <c:pt idx="4">
                    <c:v> </c:v>
                  </c:pt>
                </c:lvl>
              </c:multiLvlStrCache>
            </c:multiLvlStrRef>
          </c:cat>
          <c:val>
            <c:numRef>
              <c:f>'TABLE 84'!$C$8:$G$8</c:f>
              <c:numCache>
                <c:formatCode>"$"#,##0_);\("$"#,##0\)</c:formatCode>
                <c:ptCount val="5"/>
                <c:pt idx="0">
                  <c:v>91033.678980485012</c:v>
                </c:pt>
                <c:pt idx="1">
                  <c:v>126235.20693061438</c:v>
                </c:pt>
                <c:pt idx="2">
                  <c:v>90025.83067215218</c:v>
                </c:pt>
                <c:pt idx="3">
                  <c:v>77920.156665645933</c:v>
                </c:pt>
                <c:pt idx="4">
                  <c:v>54149.706612763497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5-467E-B6CC-CFEDC266ABF7}"/>
            </c:ext>
          </c:extLst>
        </c:ser>
        <c:ser>
          <c:idx val="1"/>
          <c:order val="1"/>
          <c:tx>
            <c:strRef>
              <c:f>'TABLE 84'!$A$9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84'!$C$5:$G$6</c:f>
              <c:multiLvlStrCache>
                <c:ptCount val="5"/>
                <c:lvl>
                  <c:pt idx="0">
                    <c:v>All Ranks1</c:v>
                  </c:pt>
                  <c:pt idx="1">
                    <c:v>Professor</c:v>
                  </c:pt>
                  <c:pt idx="2">
                    <c:v>Professor</c:v>
                  </c:pt>
                  <c:pt idx="3">
                    <c:v>Professor</c:v>
                  </c:pt>
                  <c:pt idx="4">
                    <c:v>Instructor</c:v>
                  </c:pt>
                </c:lvl>
                <c:lvl>
                  <c:pt idx="2">
                    <c:v>Associate</c:v>
                  </c:pt>
                  <c:pt idx="3">
                    <c:v>Assistant</c:v>
                  </c:pt>
                  <c:pt idx="4">
                    <c:v> </c:v>
                  </c:pt>
                </c:lvl>
              </c:multiLvlStrCache>
            </c:multiLvlStrRef>
          </c:cat>
          <c:val>
            <c:numRef>
              <c:f>'TABLE 84'!$C$9:$G$9</c:f>
              <c:numCache>
                <c:formatCode>_(* #,##0_);_(* \(#,##0\);_(* "-"??_);_(@_)</c:formatCode>
                <c:ptCount val="5"/>
                <c:pt idx="0">
                  <c:v>85571.97464205038</c:v>
                </c:pt>
                <c:pt idx="1">
                  <c:v>120625.30849336009</c:v>
                </c:pt>
                <c:pt idx="2">
                  <c:v>86406.777505784514</c:v>
                </c:pt>
                <c:pt idx="3">
                  <c:v>74918.59264148389</c:v>
                </c:pt>
                <c:pt idx="4">
                  <c:v>53345.293594474409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65-467E-B6CC-CFEDC266ABF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84'!$C$5:$G$6</c:f>
              <c:multiLvlStrCache>
                <c:ptCount val="5"/>
                <c:lvl>
                  <c:pt idx="0">
                    <c:v>All Ranks1</c:v>
                  </c:pt>
                  <c:pt idx="1">
                    <c:v>Professor</c:v>
                  </c:pt>
                  <c:pt idx="2">
                    <c:v>Professor</c:v>
                  </c:pt>
                  <c:pt idx="3">
                    <c:v>Professor</c:v>
                  </c:pt>
                  <c:pt idx="4">
                    <c:v>Instructor</c:v>
                  </c:pt>
                </c:lvl>
                <c:lvl>
                  <c:pt idx="2">
                    <c:v>Associate</c:v>
                  </c:pt>
                  <c:pt idx="3">
                    <c:v>Assistant</c:v>
                  </c:pt>
                  <c:pt idx="4">
                    <c:v> </c:v>
                  </c:pt>
                </c:lvl>
              </c:multiLvlStrCache>
            </c:multiLvlStrRef>
          </c:cat>
          <c:val>
            <c:numRef>
              <c:f>'TABLE 84'!$C$11:$G$11</c:f>
              <c:numCache>
                <c:formatCode>_(* #,##0_);_(* \(#,##0\);_(* "-"??_);_(@_)</c:formatCode>
                <c:ptCount val="5"/>
                <c:pt idx="0">
                  <c:v>83647.058149527351</c:v>
                </c:pt>
                <c:pt idx="1">
                  <c:v>120353.30453431372</c:v>
                </c:pt>
                <c:pt idx="2">
                  <c:v>86496.79724517907</c:v>
                </c:pt>
                <c:pt idx="3">
                  <c:v>72297.212290502794</c:v>
                </c:pt>
                <c:pt idx="4">
                  <c:v>54306.572421784476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65-467E-B6CC-CFEDC266AB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69044360"/>
        <c:axId val="368544720"/>
      </c:barChart>
      <c:catAx>
        <c:axId val="169044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68544720"/>
        <c:crosses val="autoZero"/>
        <c:auto val="1"/>
        <c:lblAlgn val="ctr"/>
        <c:lblOffset val="100"/>
        <c:noMultiLvlLbl val="0"/>
      </c:catAx>
      <c:valAx>
        <c:axId val="368544720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1690443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519417907979615"/>
          <c:y val="0.12863587997446266"/>
          <c:w val="0.44314960629921257"/>
          <c:h val="3.882345787857600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1121833</xdr:colOff>
      <xdr:row>1</xdr:row>
      <xdr:rowOff>31749</xdr:rowOff>
    </xdr:from>
    <xdr:to>
      <xdr:col>16</xdr:col>
      <xdr:colOff>201083</xdr:colOff>
      <xdr:row>25</xdr:row>
      <xdr:rowOff>52916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1111250</xdr:colOff>
      <xdr:row>25</xdr:row>
      <xdr:rowOff>31750</xdr:rowOff>
    </xdr:from>
    <xdr:to>
      <xdr:col>16</xdr:col>
      <xdr:colOff>190501</xdr:colOff>
      <xdr:row>38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1121833</xdr:colOff>
      <xdr:row>38</xdr:row>
      <xdr:rowOff>31750</xdr:rowOff>
    </xdr:from>
    <xdr:to>
      <xdr:col>16</xdr:col>
      <xdr:colOff>201084</xdr:colOff>
      <xdr:row>51</xdr:row>
      <xdr:rowOff>31750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349250</xdr:colOff>
      <xdr:row>4</xdr:row>
      <xdr:rowOff>31749</xdr:rowOff>
    </xdr:from>
    <xdr:to>
      <xdr:col>20</xdr:col>
      <xdr:colOff>22225</xdr:colOff>
      <xdr:row>15</xdr:row>
      <xdr:rowOff>128056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784667" y="666749"/>
          <a:ext cx="1609725" cy="1853140"/>
        </a:xfrm>
        <a:prstGeom prst="wedgeEllipseCallout">
          <a:avLst>
            <a:gd name="adj1" fmla="val -148477"/>
            <a:gd name="adj2" fmla="val 8165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400049</xdr:colOff>
      <xdr:row>7</xdr:row>
      <xdr:rowOff>76200</xdr:rowOff>
    </xdr:from>
    <xdr:to>
      <xdr:col>25</xdr:col>
      <xdr:colOff>428625</xdr:colOff>
      <xdr:row>42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371475</xdr:colOff>
      <xdr:row>0</xdr:row>
      <xdr:rowOff>0</xdr:rowOff>
    </xdr:from>
    <xdr:to>
      <xdr:col>15</xdr:col>
      <xdr:colOff>9525</xdr:colOff>
      <xdr:row>11</xdr:row>
      <xdr:rowOff>62440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362950" y="0"/>
          <a:ext cx="1609725" cy="1853140"/>
        </a:xfrm>
        <a:prstGeom prst="wedgeEllipseCallout">
          <a:avLst>
            <a:gd name="adj1" fmla="val 103989"/>
            <a:gd name="adj2" fmla="val 15647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M76"/>
  <sheetViews>
    <sheetView showGridLines="0" view="pageBreakPreview" zoomScale="89" zoomScaleSheetLayoutView="89" workbookViewId="0">
      <selection activeCell="D23" sqref="D23"/>
    </sheetView>
  </sheetViews>
  <sheetFormatPr defaultColWidth="9.7109375" defaultRowHeight="12.6"/>
  <cols>
    <col min="1" max="1" width="8.85546875" style="5" customWidth="1"/>
    <col min="2" max="2" width="9.85546875" style="5" customWidth="1"/>
    <col min="3" max="3" width="10.7109375" style="5" customWidth="1"/>
    <col min="4" max="4" width="15.42578125" style="5" customWidth="1"/>
    <col min="5" max="5" width="16" style="5" customWidth="1"/>
    <col min="6" max="7" width="10" style="5" customWidth="1"/>
    <col min="8" max="8" width="9.42578125" style="5" customWidth="1"/>
    <col min="9" max="9" width="9.7109375" style="5" customWidth="1"/>
    <col min="10" max="10" width="21.42578125" style="5" customWidth="1"/>
    <col min="11" max="11" width="9.7109375" style="5"/>
    <col min="12" max="12" width="12.5703125" style="5" bestFit="1" customWidth="1"/>
    <col min="13" max="16384" width="9.7109375" style="5"/>
  </cols>
  <sheetData>
    <row r="1" spans="1:10">
      <c r="A1" s="65" t="s">
        <v>0</v>
      </c>
      <c r="B1" s="65"/>
      <c r="C1" s="66"/>
      <c r="D1" s="65"/>
      <c r="E1" s="66"/>
      <c r="F1" s="66"/>
      <c r="G1" s="66"/>
    </row>
    <row r="2" spans="1:10">
      <c r="A2" s="65" t="s">
        <v>1</v>
      </c>
      <c r="B2" s="65"/>
      <c r="C2" s="66"/>
      <c r="D2" s="66"/>
      <c r="E2" s="66"/>
      <c r="F2" s="66"/>
      <c r="G2" s="66"/>
    </row>
    <row r="3" spans="1:10">
      <c r="A3" s="67"/>
      <c r="B3" s="67"/>
      <c r="C3" s="67"/>
      <c r="D3" s="67"/>
      <c r="E3" s="67"/>
      <c r="F3" s="67"/>
      <c r="G3" s="67"/>
      <c r="H3" s="68"/>
      <c r="I3" s="68"/>
    </row>
    <row r="4" spans="1:10">
      <c r="C4" s="69" t="s">
        <v>2</v>
      </c>
      <c r="D4" s="70"/>
      <c r="E4" s="164" t="s">
        <v>3</v>
      </c>
      <c r="F4" s="71"/>
      <c r="G4" s="72"/>
      <c r="H4" s="73"/>
      <c r="I4" s="74"/>
    </row>
    <row r="5" spans="1:10" ht="14.45">
      <c r="C5" s="69" t="s">
        <v>4</v>
      </c>
      <c r="D5" s="75" t="s">
        <v>5</v>
      </c>
      <c r="E5" s="165" t="s">
        <v>6</v>
      </c>
      <c r="F5" s="199" t="s">
        <v>7</v>
      </c>
      <c r="G5" s="200"/>
      <c r="H5" s="76" t="s">
        <v>8</v>
      </c>
      <c r="I5" s="77"/>
    </row>
    <row r="6" spans="1:10" ht="16.5" customHeight="1">
      <c r="C6" s="193" t="s">
        <v>9</v>
      </c>
      <c r="D6" s="194" t="s">
        <v>10</v>
      </c>
      <c r="E6" s="194" t="s">
        <v>10</v>
      </c>
      <c r="F6" s="165" t="s">
        <v>11</v>
      </c>
      <c r="G6" s="67"/>
      <c r="H6" s="195" t="s">
        <v>12</v>
      </c>
      <c r="I6" s="67"/>
    </row>
    <row r="7" spans="1:10">
      <c r="A7" s="78"/>
      <c r="B7" s="78"/>
      <c r="C7" s="184" t="s">
        <v>13</v>
      </c>
      <c r="D7" s="185" t="s">
        <v>13</v>
      </c>
      <c r="E7" s="185" t="s">
        <v>13</v>
      </c>
      <c r="F7" s="186" t="s">
        <v>14</v>
      </c>
      <c r="G7" s="184" t="s">
        <v>13</v>
      </c>
      <c r="H7" s="186" t="s">
        <v>14</v>
      </c>
      <c r="I7" s="184" t="s">
        <v>13</v>
      </c>
    </row>
    <row r="8" spans="1:10">
      <c r="A8" s="42" t="s">
        <v>15</v>
      </c>
      <c r="B8" s="42"/>
      <c r="C8" s="79">
        <f>+'Salary DATA'!AR6</f>
        <v>91033.678980485012</v>
      </c>
      <c r="D8" s="80">
        <f>(('Salary DATA'!AR6-'Salary DATA'!AM6)/+'Salary DATA'!AM6)*100</f>
        <v>11.773767102999406</v>
      </c>
      <c r="E8" s="177">
        <f>(('All Ranks Constant $'!O3-'All Ranks Constant $'!J3)/'All Ranks Constant $'!J3)*100</f>
        <v>3.8023721771034942</v>
      </c>
      <c r="F8" s="81"/>
      <c r="G8" s="82"/>
      <c r="H8" s="81"/>
      <c r="I8" s="82"/>
    </row>
    <row r="9" spans="1:10">
      <c r="A9" s="41" t="s">
        <v>16</v>
      </c>
      <c r="B9" s="41"/>
      <c r="C9" s="83">
        <f>+'Salary DATA'!AR10</f>
        <v>85571.97464205038</v>
      </c>
      <c r="D9" s="84">
        <f>(('Salary DATA'!AR10-'Salary DATA'!AM10)/+'Salary DATA'!AM10)*100</f>
        <v>10.991740924543878</v>
      </c>
      <c r="E9" s="85">
        <f>(('All Ranks Constant $'!O7-'All Ranks Constant $'!J7)/'All Ranks Constant $'!J7)*100</f>
        <v>3.0761179357708714</v>
      </c>
      <c r="F9" s="86">
        <f>('Salary DATA'!AM10/'Salary DATA'!$AM$6)*100</f>
        <v>94.662655695926958</v>
      </c>
      <c r="G9" s="87">
        <f>('Salary DATA'!AR10/'Salary DATA'!$AR$6)*100</f>
        <v>94.000347564108154</v>
      </c>
      <c r="H9" s="86"/>
      <c r="I9" s="87"/>
    </row>
    <row r="10" spans="1:10">
      <c r="A10" s="41"/>
      <c r="B10" s="41"/>
      <c r="C10" s="88"/>
      <c r="D10" s="84"/>
      <c r="E10" s="85"/>
      <c r="F10" s="86"/>
      <c r="G10" s="87"/>
      <c r="H10" s="86"/>
      <c r="I10" s="87"/>
    </row>
    <row r="11" spans="1:10">
      <c r="A11" s="89" t="s">
        <v>17</v>
      </c>
      <c r="B11" s="89"/>
      <c r="C11" s="90">
        <f>+'Salary DATA'!AR12</f>
        <v>83647.058149527351</v>
      </c>
      <c r="D11" s="91">
        <f>(('Salary DATA'!AR12-'Salary DATA'!AM12)/+'Salary DATA'!AM12)*100</f>
        <v>9.9580908491375055</v>
      </c>
      <c r="E11" s="92">
        <f>(('All Ranks Constant $'!O9-'All Ranks Constant $'!J9)/'All Ranks Constant $'!J9)*100</f>
        <v>2.1161849156253525</v>
      </c>
      <c r="F11" s="93">
        <f>('Salary DATA'!AM12/'Salary DATA'!$AM$6)*100</f>
        <v>93.403096564348914</v>
      </c>
      <c r="G11" s="94">
        <f>('Salary DATA'!AR12/'Salary DATA'!$AR$6)*100</f>
        <v>91.88583729265612</v>
      </c>
      <c r="H11" s="95">
        <f>RANK('Salary DATA'!AM12,'Salary DATA'!$AM$12:$AM$64)</f>
        <v>33</v>
      </c>
      <c r="I11" s="96">
        <f>RANK('Salary DATA'!AR12,'Salary DATA'!$AR$12:$AR$64)</f>
        <v>33</v>
      </c>
      <c r="J11" s="97"/>
    </row>
    <row r="12" spans="1:10">
      <c r="A12" s="89" t="s">
        <v>18</v>
      </c>
      <c r="B12" s="89"/>
      <c r="C12" s="90">
        <f>+'Salary DATA'!AR13</f>
        <v>70741.839877613456</v>
      </c>
      <c r="D12" s="91">
        <f>(('Salary DATA'!AR13-'Salary DATA'!AM13)/+'Salary DATA'!AM13)*100</f>
        <v>6.7251526196137554</v>
      </c>
      <c r="E12" s="92">
        <f>(('All Ranks Constant $'!O10-'All Ranks Constant $'!J10)/'All Ranks Constant $'!J10)*100</f>
        <v>-0.88618912995340537</v>
      </c>
      <c r="F12" s="93">
        <f>('Salary DATA'!AM13/'Salary DATA'!$AM$6)*100</f>
        <v>81.385560751496584</v>
      </c>
      <c r="G12" s="94">
        <f>('Salary DATA'!AR13/'Salary DATA'!$AR$6)*100</f>
        <v>77.709525386509384</v>
      </c>
      <c r="H12" s="95">
        <f>RANK('Salary DATA'!AM13,'Salary DATA'!$AM$12:$AM$64)</f>
        <v>49</v>
      </c>
      <c r="I12" s="96">
        <f>RANK('Salary DATA'!AR13,'Salary DATA'!$AR$12:$AR$64)</f>
        <v>49</v>
      </c>
      <c r="J12" s="97"/>
    </row>
    <row r="13" spans="1:10">
      <c r="A13" s="89" t="s">
        <v>19</v>
      </c>
      <c r="B13" s="89"/>
      <c r="C13" s="90">
        <f>+'Salary DATA'!AR14</f>
        <v>112455.92727272728</v>
      </c>
      <c r="D13" s="91">
        <f>(('Salary DATA'!AR14-'Salary DATA'!AM14)/+'Salary DATA'!AM14)*100</f>
        <v>11.68470048095238</v>
      </c>
      <c r="E13" s="92">
        <f>(('All Ranks Constant $'!O11-'All Ranks Constant $'!J11)/'All Ranks Constant $'!J11)*100</f>
        <v>3.7196575394035496</v>
      </c>
      <c r="F13" s="93">
        <f>('Salary DATA'!AM14/'Salary DATA'!$AM$6)*100</f>
        <v>123.63073776131077</v>
      </c>
      <c r="G13" s="94">
        <f>('Salary DATA'!AR14/'Salary DATA'!$AR$6)*100</f>
        <v>123.53222294447154</v>
      </c>
      <c r="H13" s="95">
        <f>RANK('Salary DATA'!AM14,'Salary DATA'!$AM$12:$AM$64)</f>
        <v>1</v>
      </c>
      <c r="I13" s="96">
        <f>RANK('Salary DATA'!AR14,'Salary DATA'!$AR$12:$AR$64)</f>
        <v>2</v>
      </c>
      <c r="J13" s="97"/>
    </row>
    <row r="14" spans="1:10">
      <c r="A14" s="89" t="s">
        <v>20</v>
      </c>
      <c r="B14" s="89"/>
      <c r="C14" s="90">
        <f>+'Salary DATA'!AR15</f>
        <v>94266.635595435146</v>
      </c>
      <c r="D14" s="91">
        <f>(('Salary DATA'!AR15-'Salary DATA'!AM15)/+'Salary DATA'!AM15)*100</f>
        <v>12.179530960067428</v>
      </c>
      <c r="E14" s="92">
        <f>(('All Ranks Constant $'!O12-'All Ranks Constant $'!J12)/'All Ranks Constant $'!J12)*100</f>
        <v>4.1791980817773497</v>
      </c>
      <c r="F14" s="93">
        <f>('Salary DATA'!AM15/'Salary DATA'!$AM$6)*100</f>
        <v>103.17683016706161</v>
      </c>
      <c r="G14" s="94">
        <f>('Salary DATA'!AR15/'Salary DATA'!$AR$6)*100</f>
        <v>103.55138521386485</v>
      </c>
      <c r="H14" s="95">
        <f>RANK('Salary DATA'!AM15,'Salary DATA'!$AM$12:$AM$64)</f>
        <v>17</v>
      </c>
      <c r="I14" s="96">
        <f>RANK('Salary DATA'!AR15,'Salary DATA'!$AR$12:$AR$64)</f>
        <v>14</v>
      </c>
      <c r="J14" s="97"/>
    </row>
    <row r="15" spans="1:10">
      <c r="A15" s="41" t="s">
        <v>21</v>
      </c>
      <c r="B15" s="41"/>
      <c r="C15" s="83">
        <f>+'Salary DATA'!AR16</f>
        <v>76965.706332637434</v>
      </c>
      <c r="D15" s="84">
        <f>(('Salary DATA'!AR16-'Salary DATA'!AM16)/+'Salary DATA'!AM16)*100</f>
        <v>10.899597730779401</v>
      </c>
      <c r="E15" s="85">
        <f>(('All Ranks Constant $'!O13-'All Ranks Constant $'!J13)/'All Ranks Constant $'!J13)*100</f>
        <v>2.990546138911661</v>
      </c>
      <c r="F15" s="86">
        <f>('Salary DATA'!AM16/'Salary DATA'!$AM$6)*100</f>
        <v>85.212848329343274</v>
      </c>
      <c r="G15" s="87">
        <f>('Salary DATA'!AR16/'Salary DATA'!$AR$6)*100</f>
        <v>84.546408751794658</v>
      </c>
      <c r="H15" s="98">
        <f>RANK('Salary DATA'!AM16,'Salary DATA'!$AM$12:$AM$64)</f>
        <v>42</v>
      </c>
      <c r="I15" s="99">
        <f>RANK('Salary DATA'!AR16,'Salary DATA'!$AR$12:$AR$64)</f>
        <v>41</v>
      </c>
      <c r="J15" s="97"/>
    </row>
    <row r="16" spans="1:10">
      <c r="A16" s="41" t="s">
        <v>22</v>
      </c>
      <c r="B16" s="41"/>
      <c r="C16" s="83">
        <f>+'Salary DATA'!AR17</f>
        <v>77255.204509803923</v>
      </c>
      <c r="D16" s="84">
        <f>(('Salary DATA'!AR17-'Salary DATA'!AM17)/+'Salary DATA'!AM17)*100</f>
        <v>5.5151637175684947</v>
      </c>
      <c r="E16" s="85">
        <f>(('All Ranks Constant $'!O14-'All Ranks Constant $'!J14)/'All Ranks Constant $'!J14)*100</f>
        <v>-2.009884980917493</v>
      </c>
      <c r="F16" s="86">
        <f>('Salary DATA'!AM17/'Salary DATA'!$AM$6)*100</f>
        <v>89.898131085088679</v>
      </c>
      <c r="G16" s="87">
        <f>('Salary DATA'!AR17/'Salary DATA'!$AR$6)*100</f>
        <v>84.864420920926648</v>
      </c>
      <c r="H16" s="98">
        <f>RANK('Salary DATA'!AM17,'Salary DATA'!$AM$12:$AM$64)</f>
        <v>38</v>
      </c>
      <c r="I16" s="99">
        <f>RANK('Salary DATA'!AR17,'Salary DATA'!$AR$12:$AR$64)</f>
        <v>40</v>
      </c>
      <c r="J16" s="97"/>
    </row>
    <row r="17" spans="1:10">
      <c r="A17" s="41" t="s">
        <v>23</v>
      </c>
      <c r="B17" s="41"/>
      <c r="C17" s="83">
        <f>+'Salary DATA'!AR18</f>
        <v>72150.865612648224</v>
      </c>
      <c r="D17" s="84">
        <f>(('Salary DATA'!AR18-'Salary DATA'!AM18)/+'Salary DATA'!AM18)*100</f>
        <v>8.1253999933032439</v>
      </c>
      <c r="E17" s="85">
        <f>(('All Ranks Constant $'!O15-'All Ranks Constant $'!J15)/'All Ranks Constant $'!J15)*100</f>
        <v>0.41419648637630435</v>
      </c>
      <c r="F17" s="86">
        <f>('Salary DATA'!AM18/'Salary DATA'!$AM$6)*100</f>
        <v>81.931633285744809</v>
      </c>
      <c r="G17" s="87">
        <f>('Salary DATA'!AR18/'Salary DATA'!$AR$6)*100</f>
        <v>79.257332473748846</v>
      </c>
      <c r="H17" s="98">
        <f>RANK('Salary DATA'!AM18,'Salary DATA'!$AM$12:$AM$64)</f>
        <v>48</v>
      </c>
      <c r="I17" s="99">
        <f>RANK('Salary DATA'!AR18,'Salary DATA'!$AR$12:$AR$64)</f>
        <v>48</v>
      </c>
      <c r="J17" s="97"/>
    </row>
    <row r="18" spans="1:10">
      <c r="A18" s="41" t="s">
        <v>24</v>
      </c>
      <c r="B18" s="41"/>
      <c r="C18" s="83">
        <f>+'Salary DATA'!AR19</f>
        <v>93972.159280303036</v>
      </c>
      <c r="D18" s="84">
        <f>(('Salary DATA'!AR19-'Salary DATA'!AM19)/+'Salary DATA'!AM19)*100</f>
        <v>8.2234707616676008</v>
      </c>
      <c r="E18" s="85">
        <f>(('All Ranks Constant $'!O16-'All Ranks Constant $'!J16)/'All Ranks Constant $'!J16)*100</f>
        <v>0.50527311966246047</v>
      </c>
      <c r="F18" s="86">
        <f>('Salary DATA'!AM19/'Salary DATA'!$AM$6)*100</f>
        <v>106.61432020863101</v>
      </c>
      <c r="G18" s="87">
        <f>('Salary DATA'!AR19/'Salary DATA'!$AR$6)*100</f>
        <v>103.22790458732088</v>
      </c>
      <c r="H18" s="98">
        <f>RANK('Salary DATA'!AM19,'Salary DATA'!$AM$12:$AM$64)</f>
        <v>10</v>
      </c>
      <c r="I18" s="99">
        <f>RANK('Salary DATA'!AR19,'Salary DATA'!$AR$12:$AR$64)</f>
        <v>15</v>
      </c>
      <c r="J18" s="97"/>
    </row>
    <row r="19" spans="1:10">
      <c r="A19" s="89" t="s">
        <v>25</v>
      </c>
      <c r="B19" s="89"/>
      <c r="C19" s="90">
        <f>+'Salary DATA'!AR20</f>
        <v>73814.598564329106</v>
      </c>
      <c r="D19" s="91">
        <f>(('Salary DATA'!AR20-'Salary DATA'!AM20)/+'Salary DATA'!AM20)*100</f>
        <v>6.5589741927707808</v>
      </c>
      <c r="E19" s="92">
        <f>(('All Ranks Constant $'!O17-'All Ranks Constant $'!J17)/'All Ranks Constant $'!J17)*100</f>
        <v>-1.0405161724969694</v>
      </c>
      <c r="F19" s="93">
        <f>('Salary DATA'!AM20/'Salary DATA'!$AM$6)*100</f>
        <v>85.053076033144976</v>
      </c>
      <c r="G19" s="94">
        <f>('Salary DATA'!AR20/'Salary DATA'!$AR$6)*100</f>
        <v>81.08493404968597</v>
      </c>
      <c r="H19" s="95">
        <f>RANK('Salary DATA'!AM20,'Salary DATA'!$AM$12:$AM$64)</f>
        <v>43</v>
      </c>
      <c r="I19" s="96">
        <f>RANK('Salary DATA'!AR20,'Salary DATA'!$AR$12:$AR$64)</f>
        <v>46</v>
      </c>
      <c r="J19" s="97"/>
    </row>
    <row r="20" spans="1:10">
      <c r="A20" s="89" t="s">
        <v>26</v>
      </c>
      <c r="B20" s="89"/>
      <c r="C20" s="90">
        <f>+'Salary DATA'!AR21</f>
        <v>87097.208571428579</v>
      </c>
      <c r="D20" s="91">
        <f>(('Salary DATA'!AR21-'Salary DATA'!AM21)/+'Salary DATA'!AM21)*100</f>
        <v>13.956920920807583</v>
      </c>
      <c r="E20" s="92">
        <f>(('All Ranks Constant $'!O18-'All Ranks Constant $'!J18)/'All Ranks Constant $'!J18)*100</f>
        <v>5.8298295223244141</v>
      </c>
      <c r="F20" s="93">
        <f>('Salary DATA'!AM21/'Salary DATA'!$AM$6)*100</f>
        <v>93.842879175401293</v>
      </c>
      <c r="G20" s="94">
        <f>('Salary DATA'!AR21/'Salary DATA'!$AR$6)*100</f>
        <v>95.675808719210067</v>
      </c>
      <c r="H20" s="95">
        <f>RANK('Salary DATA'!AM21,'Salary DATA'!$AM$12:$AM$64)</f>
        <v>32</v>
      </c>
      <c r="I20" s="96">
        <f>RANK('Salary DATA'!AR21,'Salary DATA'!$AR$12:$AR$64)</f>
        <v>25</v>
      </c>
      <c r="J20" s="97"/>
    </row>
    <row r="21" spans="1:10">
      <c r="A21" s="89" t="s">
        <v>27</v>
      </c>
      <c r="B21" s="89"/>
      <c r="C21" s="90">
        <f>+'Salary DATA'!AR22</f>
        <v>76541.100853911834</v>
      </c>
      <c r="D21" s="91">
        <f>(('Salary DATA'!AR22-'Salary DATA'!AM22)/+'Salary DATA'!AM22)*100</f>
        <v>10.592689668792673</v>
      </c>
      <c r="E21" s="92">
        <f>(('All Ranks Constant $'!O19-'All Ranks Constant $'!J19)/'All Ranks Constant $'!J19)*100</f>
        <v>2.7055259083136955</v>
      </c>
      <c r="F21" s="93">
        <f>('Salary DATA'!AM22/'Salary DATA'!$AM$6)*100</f>
        <v>84.977916248255397</v>
      </c>
      <c r="G21" s="94">
        <f>('Salary DATA'!AR22/'Salary DATA'!$AR$6)*100</f>
        <v>84.079981948570961</v>
      </c>
      <c r="H21" s="95">
        <f>RANK('Salary DATA'!AM22,'Salary DATA'!$AM$12:$AM$64)</f>
        <v>44</v>
      </c>
      <c r="I21" s="96">
        <f>RANK('Salary DATA'!AR22,'Salary DATA'!$AR$12:$AR$64)</f>
        <v>42</v>
      </c>
      <c r="J21" s="97"/>
    </row>
    <row r="22" spans="1:10">
      <c r="A22" s="89" t="s">
        <v>28</v>
      </c>
      <c r="B22" s="89"/>
      <c r="C22" s="90">
        <f>+'Salary DATA'!AR23</f>
        <v>83976.802378255947</v>
      </c>
      <c r="D22" s="91">
        <f>(('Salary DATA'!AR23-'Salary DATA'!AM23)/+'Salary DATA'!AM23)*100</f>
        <v>7.0100180535600298</v>
      </c>
      <c r="E22" s="92">
        <f>(('All Ranks Constant $'!O20-'All Ranks Constant $'!J20)/'All Ranks Constant $'!J20)*100</f>
        <v>-0.62163950832675785</v>
      </c>
      <c r="F22" s="93">
        <f>('Salary DATA'!AM23/'Salary DATA'!$AM$6)*100</f>
        <v>96.354652668572953</v>
      </c>
      <c r="G22" s="94">
        <f>('Salary DATA'!AR23/'Salary DATA'!$AR$6)*100</f>
        <v>92.248059529987955</v>
      </c>
      <c r="H22" s="95">
        <f>RANK('Salary DATA'!AM23,'Salary DATA'!$AM$12:$AM$64)</f>
        <v>30</v>
      </c>
      <c r="I22" s="96">
        <f>RANK('Salary DATA'!AR23,'Salary DATA'!$AR$12:$AR$64)</f>
        <v>32</v>
      </c>
      <c r="J22" s="97"/>
    </row>
    <row r="23" spans="1:10">
      <c r="A23" s="41" t="s">
        <v>29</v>
      </c>
      <c r="B23" s="41"/>
      <c r="C23" s="83">
        <f>+'Salary DATA'!AR24</f>
        <v>81474.153858948775</v>
      </c>
      <c r="D23" s="84">
        <f>(('Salary DATA'!AR24-'Salary DATA'!AM24)/+'Salary DATA'!AM24)*100</f>
        <v>11.026551487695281</v>
      </c>
      <c r="E23" s="85">
        <f>(('All Ranks Constant $'!O21-'All Ranks Constant $'!J21)/'All Ranks Constant $'!J21)*100</f>
        <v>3.1084459061488006</v>
      </c>
      <c r="F23" s="86">
        <f>('Salary DATA'!AM24/'Salary DATA'!$AM$6)*100</f>
        <v>90.101247048205394</v>
      </c>
      <c r="G23" s="87">
        <f>('Salary DATA'!AR24/'Salary DATA'!$AR$6)*100</f>
        <v>89.498913777190609</v>
      </c>
      <c r="H23" s="98">
        <f>RANK('Salary DATA'!AM24,'Salary DATA'!$AM$12:$AM$64)</f>
        <v>37</v>
      </c>
      <c r="I23" s="99">
        <f>RANK('Salary DATA'!AR24,'Salary DATA'!$AR$12:$AR$64)</f>
        <v>35</v>
      </c>
      <c r="J23" s="97"/>
    </row>
    <row r="24" spans="1:10">
      <c r="A24" s="41" t="s">
        <v>30</v>
      </c>
      <c r="B24" s="41"/>
      <c r="C24" s="83">
        <f>+'Salary DATA'!AR25</f>
        <v>89628.764165848246</v>
      </c>
      <c r="D24" s="84">
        <f>(('Salary DATA'!AR25-'Salary DATA'!AM25)/+'Salary DATA'!AM25)*100</f>
        <v>12.253621574394423</v>
      </c>
      <c r="E24" s="85">
        <f>(('All Ranks Constant $'!O22-'All Ranks Constant $'!J22)/'All Ranks Constant $'!J22)*100</f>
        <v>4.2480047590732299</v>
      </c>
      <c r="F24" s="86">
        <f>('Salary DATA'!AM25/'Salary DATA'!$AM$6)*100</f>
        <v>98.035832409533768</v>
      </c>
      <c r="G24" s="87">
        <f>('Salary DATA'!AR25/'Salary DATA'!$AR$6)*100</f>
        <v>98.456708736403002</v>
      </c>
      <c r="H24" s="98">
        <f>RANK('Salary DATA'!AM25,'Salary DATA'!$AM$12:$AM$64)</f>
        <v>24</v>
      </c>
      <c r="I24" s="99">
        <f>RANK('Salary DATA'!AR25,'Salary DATA'!$AR$12:$AR$64)</f>
        <v>20</v>
      </c>
      <c r="J24" s="97"/>
    </row>
    <row r="25" spans="1:10">
      <c r="A25" s="41" t="s">
        <v>31</v>
      </c>
      <c r="B25" s="41"/>
      <c r="C25" s="83">
        <f>+'Salary DATA'!AR26</f>
        <v>96672.007004608298</v>
      </c>
      <c r="D25" s="84">
        <f>(('Salary DATA'!AR26-'Salary DATA'!AM26)/+'Salary DATA'!AM26)*100</f>
        <v>12.701869738669297</v>
      </c>
      <c r="E25" s="85">
        <f>(('All Ranks Constant $'!O23-'All Ranks Constant $'!J23)/'All Ranks Constant $'!J23)*100</f>
        <v>4.6642851080471184</v>
      </c>
      <c r="F25" s="86">
        <f>('Salary DATA'!AM26/'Salary DATA'!$AM$6)*100</f>
        <v>105.31916511755146</v>
      </c>
      <c r="G25" s="87">
        <f>('Salary DATA'!AR26/'Salary DATA'!$AR$6)*100</f>
        <v>106.19367259158226</v>
      </c>
      <c r="H25" s="98">
        <f>RANK('Salary DATA'!AM26,'Salary DATA'!$AM$12:$AM$64)</f>
        <v>14</v>
      </c>
      <c r="I25" s="99">
        <f>RANK('Salary DATA'!AR26,'Salary DATA'!$AR$12:$AR$64)</f>
        <v>10</v>
      </c>
      <c r="J25" s="97"/>
    </row>
    <row r="26" spans="1:10">
      <c r="A26" s="42" t="s">
        <v>32</v>
      </c>
      <c r="B26" s="42"/>
      <c r="C26" s="83">
        <f>+'Salary DATA'!AR27</f>
        <v>77621.514029618076</v>
      </c>
      <c r="D26" s="80">
        <f>(('Salary DATA'!AR27-'Salary DATA'!AM27)/+'Salary DATA'!AM27)*100</f>
        <v>8.7380090675860789</v>
      </c>
      <c r="E26" s="80">
        <f>(('All Ranks Constant $'!O24-'All Ranks Constant $'!J24)/'All Ranks Constant $'!J24)*100</f>
        <v>0.98311598131629263</v>
      </c>
      <c r="F26" s="81">
        <f>('Salary DATA'!AM27/'Salary DATA'!$AM$6)*100</f>
        <v>87.647296806176442</v>
      </c>
      <c r="G26" s="171">
        <f>('Salary DATA'!AR27/'Salary DATA'!$AR$6)*100</f>
        <v>85.266809931144152</v>
      </c>
      <c r="H26" s="175">
        <f>RANK('Salary DATA'!AM27,'Salary DATA'!$AM$12:$AM$64)</f>
        <v>41</v>
      </c>
      <c r="I26" s="100">
        <f>RANK('Salary DATA'!AR27,'Salary DATA'!$AR$12:$AR$64)</f>
        <v>39</v>
      </c>
      <c r="J26" s="97"/>
    </row>
    <row r="27" spans="1:10">
      <c r="A27" s="41" t="s">
        <v>33</v>
      </c>
      <c r="B27" s="41"/>
      <c r="C27" s="166">
        <f>+'Salary DATA'!AR7</f>
        <v>100911.37107189643</v>
      </c>
      <c r="D27" s="84">
        <f>(('Salary DATA'!AR7-'Salary DATA'!AM7)/+'Salary DATA'!AM7)*100</f>
        <v>16.12208924731274</v>
      </c>
      <c r="E27" s="85">
        <f>(('All Ranks Constant $'!O4-'All Ranks Constant $'!J4)/'All Ranks Constant $'!J4)*100</f>
        <v>7.840584051576867</v>
      </c>
      <c r="F27" s="102">
        <f>('Salary DATA'!AM7/'Salary DATA'!$AM$6)*100</f>
        <v>106.69966594031759</v>
      </c>
      <c r="G27" s="103">
        <f>('Salary DATA'!AR7/'Salary DATA'!$AR$6)*100</f>
        <v>110.85059090441563</v>
      </c>
      <c r="H27" s="98"/>
      <c r="I27" s="99"/>
    </row>
    <row r="28" spans="1:10">
      <c r="A28" s="41"/>
      <c r="B28" s="41"/>
      <c r="C28" s="88"/>
      <c r="D28" s="84"/>
      <c r="E28" s="85"/>
      <c r="F28" s="102"/>
      <c r="G28" s="103"/>
      <c r="H28" s="98"/>
      <c r="I28" s="99"/>
    </row>
    <row r="29" spans="1:10">
      <c r="A29" s="104" t="s">
        <v>34</v>
      </c>
      <c r="B29" s="105"/>
      <c r="C29" s="90">
        <f>+'Salary DATA'!AR29</f>
        <v>83090.290167865707</v>
      </c>
      <c r="D29" s="91">
        <f>(('Salary DATA'!AR29-'Salary DATA'!AM29)/+'Salary DATA'!AM29)*100</f>
        <v>5.1710972084197495</v>
      </c>
      <c r="E29" s="92">
        <f>(('All Ranks Constant $'!O26-'All Ranks Constant $'!J26)/'All Ranks Constant $'!J26)*100</f>
        <v>-2.3294136213311529</v>
      </c>
      <c r="F29" s="93">
        <f>('Salary DATA'!AM29/'Salary DATA'!$AM$6)*100</f>
        <v>97.004451561568217</v>
      </c>
      <c r="G29" s="94">
        <f>('Salary DATA'!AR29/'Salary DATA'!$AR$6)*100</f>
        <v>91.274230700571664</v>
      </c>
      <c r="H29" s="95">
        <f>RANK('Salary DATA'!AM29,'Salary DATA'!$AM$12:$AM$64)</f>
        <v>27</v>
      </c>
      <c r="I29" s="96">
        <f>RANK('Salary DATA'!AR29,'Salary DATA'!$AR$12:$AR$64)</f>
        <v>34</v>
      </c>
    </row>
    <row r="30" spans="1:10">
      <c r="A30" s="89" t="s">
        <v>35</v>
      </c>
      <c r="B30" s="89"/>
      <c r="C30" s="90">
        <f>+'Salary DATA'!AR30</f>
        <v>93712.812526154274</v>
      </c>
      <c r="D30" s="91">
        <f>(('Salary DATA'!AR30-'Salary DATA'!AM30)/+'Salary DATA'!AM30)*100</f>
        <v>8.5547163472686378</v>
      </c>
      <c r="E30" s="92">
        <f>(('All Ranks Constant $'!O27-'All Ranks Constant $'!J27)/'All Ranks Constant $'!J27)*100</f>
        <v>0.81289518922102399</v>
      </c>
      <c r="F30" s="93">
        <f>('Salary DATA'!AM30/'Salary DATA'!$AM$6)*100</f>
        <v>105.99565650654172</v>
      </c>
      <c r="G30" s="94">
        <f>('Salary DATA'!AR30/'Salary DATA'!$AR$6)*100</f>
        <v>102.94301359197358</v>
      </c>
      <c r="H30" s="95">
        <f>RANK('Salary DATA'!AM30,'Salary DATA'!$AM$12:$AM$64)</f>
        <v>12</v>
      </c>
      <c r="I30" s="96">
        <f>RANK('Salary DATA'!AR30,'Salary DATA'!$AR$12:$AR$64)</f>
        <v>16</v>
      </c>
    </row>
    <row r="31" spans="1:10">
      <c r="A31" s="89" t="s">
        <v>36</v>
      </c>
      <c r="B31" s="89"/>
      <c r="C31" s="90">
        <f>+'Salary DATA'!AR31</f>
        <v>118922.39663508786</v>
      </c>
      <c r="D31" s="91">
        <f>(('Salary DATA'!AR31-'Salary DATA'!AM31)/+'Salary DATA'!AM31)*100</f>
        <v>20.730817520953202</v>
      </c>
      <c r="E31" s="92">
        <f>(('All Ranks Constant $'!O28-'All Ranks Constant $'!J28)/'All Ranks Constant $'!J28)*100</f>
        <v>12.120630612794802</v>
      </c>
      <c r="F31" s="93">
        <f>('Salary DATA'!AM31/'Salary DATA'!$AM$6)*100</f>
        <v>120.94371518435034</v>
      </c>
      <c r="G31" s="94">
        <f>('Salary DATA'!AR31/'Salary DATA'!$AR$6)*100</f>
        <v>130.6356042806766</v>
      </c>
      <c r="H31" s="95">
        <f>RANK('Salary DATA'!AM31,'Salary DATA'!$AM$12:$AM$64)</f>
        <v>2</v>
      </c>
      <c r="I31" s="96">
        <f>RANK('Salary DATA'!AR31,'Salary DATA'!$AR$12:$AR$64)</f>
        <v>1</v>
      </c>
    </row>
    <row r="32" spans="1:10">
      <c r="A32" s="89" t="s">
        <v>37</v>
      </c>
      <c r="B32" s="89"/>
      <c r="C32" s="90">
        <f>+'Salary DATA'!AR32</f>
        <v>88460.785884663957</v>
      </c>
      <c r="D32" s="91">
        <f>(('Salary DATA'!AR32-'Salary DATA'!AM32)/+'Salary DATA'!AM32)*100</f>
        <v>11.461576790255871</v>
      </c>
      <c r="E32" s="92">
        <f>(('All Ranks Constant $'!O29-'All Ranks Constant $'!J29)/'All Ranks Constant $'!J29)*100</f>
        <v>3.5124464112157963</v>
      </c>
      <c r="F32" s="93">
        <f>('Salary DATA'!AM32/'Salary DATA'!$AM$6)*100</f>
        <v>97.44586264615495</v>
      </c>
      <c r="G32" s="94">
        <f>('Salary DATA'!AR32/'Salary DATA'!$AR$6)*100</f>
        <v>97.173690962909888</v>
      </c>
      <c r="H32" s="95">
        <f>RANK('Salary DATA'!AM32,'Salary DATA'!$AM$12:$AM$64)</f>
        <v>25</v>
      </c>
      <c r="I32" s="96">
        <f>RANK('Salary DATA'!AR32,'Salary DATA'!$AR$12:$AR$64)</f>
        <v>23</v>
      </c>
    </row>
    <row r="33" spans="1:10">
      <c r="A33" s="41" t="s">
        <v>38</v>
      </c>
      <c r="B33" s="41"/>
      <c r="C33" s="83">
        <f>+'Salary DATA'!AR33</f>
        <v>106503.74472891567</v>
      </c>
      <c r="D33" s="84">
        <f>(('Salary DATA'!AR33-'Salary DATA'!AM33)/+'Salary DATA'!AM33)*100</f>
        <v>14.30258753251</v>
      </c>
      <c r="E33" s="85">
        <f>(('All Ranks Constant $'!O30-'All Ranks Constant $'!J30)/'All Ranks Constant $'!J30)*100</f>
        <v>6.1508441504175044</v>
      </c>
      <c r="F33" s="86">
        <f>('Salary DATA'!AM33/'Salary DATA'!$AM$6)*100</f>
        <v>114.40542267489384</v>
      </c>
      <c r="G33" s="87">
        <f>('Salary DATA'!AR33/'Salary DATA'!$AR$6)*100</f>
        <v>116.99378287429974</v>
      </c>
      <c r="H33" s="98">
        <f>RANK('Salary DATA'!AM33,'Salary DATA'!$AM$12:$AM$64)</f>
        <v>5</v>
      </c>
      <c r="I33" s="99">
        <f>RANK('Salary DATA'!AR33,'Salary DATA'!$AR$12:$AR$64)</f>
        <v>3</v>
      </c>
    </row>
    <row r="34" spans="1:10">
      <c r="A34" s="41" t="s">
        <v>39</v>
      </c>
      <c r="B34" s="41"/>
      <c r="C34" s="83">
        <f>+'Salary DATA'!AR34</f>
        <v>75132.495391705073</v>
      </c>
      <c r="D34" s="84">
        <f>(('Salary DATA'!AR34-'Salary DATA'!AM34)/+'Salary DATA'!AM34)*100</f>
        <v>17.660468551308227</v>
      </c>
      <c r="E34" s="85">
        <f>(('All Ranks Constant $'!O31-'All Ranks Constant $'!J31)/'All Ranks Constant $'!J31)*100</f>
        <v>9.2692504122242632</v>
      </c>
      <c r="F34" s="86">
        <f>('Salary DATA'!AM34/'Salary DATA'!$AM$6)*100</f>
        <v>78.403424764004882</v>
      </c>
      <c r="G34" s="87">
        <f>('Salary DATA'!AR34/'Salary DATA'!$AR$6)*100</f>
        <v>82.532636528741534</v>
      </c>
      <c r="H34" s="98">
        <f>RANK('Salary DATA'!AM34,'Salary DATA'!$AM$12:$AM$64)</f>
        <v>50</v>
      </c>
      <c r="I34" s="99">
        <f>RANK('Salary DATA'!AR34,'Salary DATA'!$AR$12:$AR$64)</f>
        <v>45</v>
      </c>
    </row>
    <row r="35" spans="1:10">
      <c r="A35" s="41" t="s">
        <v>40</v>
      </c>
      <c r="B35" s="41"/>
      <c r="C35" s="83">
        <f>+'Salary DATA'!AR35</f>
        <v>68277.980283425757</v>
      </c>
      <c r="D35" s="84">
        <f>(('Salary DATA'!AR35-'Salary DATA'!AM35)/+'Salary DATA'!AM35)*100</f>
        <v>-1.1255945911961986</v>
      </c>
      <c r="E35" s="85">
        <f>(('All Ranks Constant $'!O32-'All Ranks Constant $'!J32)/'All Ranks Constant $'!J32)*100</f>
        <v>-8.1770428335232079</v>
      </c>
      <c r="F35" s="86">
        <f>('Salary DATA'!AM35/'Salary DATA'!$AM$6)*100</f>
        <v>84.788035853807258</v>
      </c>
      <c r="G35" s="87">
        <f>('Salary DATA'!AR35/'Salary DATA'!$AR$6)*100</f>
        <v>75.002989056459626</v>
      </c>
      <c r="H35" s="98">
        <f>RANK('Salary DATA'!AM35,'Salary DATA'!$AM$12:$AM$64)</f>
        <v>45</v>
      </c>
      <c r="I35" s="99">
        <f>RANK('Salary DATA'!AR35,'Salary DATA'!$AR$12:$AR$64)</f>
        <v>50</v>
      </c>
    </row>
    <row r="36" spans="1:10" ht="12.95">
      <c r="A36" s="41" t="s">
        <v>41</v>
      </c>
      <c r="B36" s="41"/>
      <c r="C36" s="83">
        <f>+'Salary DATA'!AR36</f>
        <v>94650.779016725792</v>
      </c>
      <c r="D36" s="84">
        <f>(('Salary DATA'!AR36-'Salary DATA'!AM36)/+'Salary DATA'!AM36)*100</f>
        <v>5.4815393772308649</v>
      </c>
      <c r="E36" s="85">
        <f>(('All Ranks Constant $'!O33-'All Ranks Constant $'!J33)/'All Ranks Constant $'!J33)*100</f>
        <v>-2.0411113266012779</v>
      </c>
      <c r="F36" s="86">
        <f>('Salary DATA'!AM36/'Salary DATA'!$AM$6)*100</f>
        <v>110.17562614166631</v>
      </c>
      <c r="G36" s="87">
        <f>('Salary DATA'!AR36/'Salary DATA'!$AR$6)*100</f>
        <v>103.97336466761513</v>
      </c>
      <c r="H36" s="98">
        <f>RANK('Salary DATA'!AM36,'Salary DATA'!$AM$12:$AM$64)</f>
        <v>9</v>
      </c>
      <c r="I36" s="99">
        <f>RANK('Salary DATA'!AR36,'Salary DATA'!$AR$12:$AR$64)</f>
        <v>13</v>
      </c>
      <c r="J36" s="145"/>
    </row>
    <row r="37" spans="1:10">
      <c r="A37" s="89" t="s">
        <v>42</v>
      </c>
      <c r="B37" s="89"/>
      <c r="C37" s="90">
        <f>+'Salary DATA'!AR37</f>
        <v>78371.380037488285</v>
      </c>
      <c r="D37" s="91">
        <f>(('Salary DATA'!AR37-'Salary DATA'!AM37)/+'Salary DATA'!AM37)*100</f>
        <v>6.2862094870850784</v>
      </c>
      <c r="E37" s="92">
        <f>(('All Ranks Constant $'!O34-'All Ranks Constant $'!J34)/'All Ranks Constant $'!J34)*100</f>
        <v>-1.2938280562261384</v>
      </c>
      <c r="F37" s="93">
        <f>('Salary DATA'!AM37/'Salary DATA'!$AM$6)*100</f>
        <v>90.535388406885005</v>
      </c>
      <c r="G37" s="94">
        <f>('Salary DATA'!AR37/'Salary DATA'!$AR$6)*100</f>
        <v>86.090533652153994</v>
      </c>
      <c r="H37" s="95">
        <f>RANK('Salary DATA'!AM37,'Salary DATA'!$AM$12:$AM$64)</f>
        <v>36</v>
      </c>
      <c r="I37" s="96">
        <f>RANK('Salary DATA'!AR37,'Salary DATA'!$AR$12:$AR$64)</f>
        <v>38</v>
      </c>
    </row>
    <row r="38" spans="1:10">
      <c r="A38" s="89" t="s">
        <v>43</v>
      </c>
      <c r="B38" s="89"/>
      <c r="C38" s="90">
        <f>+'Salary DATA'!AR38</f>
        <v>88665.670185907729</v>
      </c>
      <c r="D38" s="91">
        <f>(('Salary DATA'!AR38-'Salary DATA'!AM38)/+'Salary DATA'!AM38)*100</f>
        <v>13.706711295181492</v>
      </c>
      <c r="E38" s="92">
        <f>(('All Ranks Constant $'!O35-'All Ranks Constant $'!J35)/'All Ranks Constant $'!J35)*100</f>
        <v>5.5974641529296401</v>
      </c>
      <c r="F38" s="93">
        <f>('Salary DATA'!AM38/'Salary DATA'!$AM$6)*100</f>
        <v>95.743036286150826</v>
      </c>
      <c r="G38" s="94">
        <f>('Salary DATA'!AR38/'Salary DATA'!$AR$6)*100</f>
        <v>97.398755250696922</v>
      </c>
      <c r="H38" s="95">
        <f>RANK('Salary DATA'!AM38,'Salary DATA'!$AM$12:$AM$64)</f>
        <v>31</v>
      </c>
      <c r="I38" s="96">
        <f>RANK('Salary DATA'!AR38,'Salary DATA'!$AR$12:$AR$64)</f>
        <v>22</v>
      </c>
    </row>
    <row r="39" spans="1:10">
      <c r="A39" s="89" t="s">
        <v>44</v>
      </c>
      <c r="B39" s="89"/>
      <c r="C39" s="90">
        <f>+'Salary DATA'!AR39</f>
        <v>84323.779751332142</v>
      </c>
      <c r="D39" s="91">
        <f>(('Salary DATA'!AR39-'Salary DATA'!AM39)/+'Salary DATA'!AM39)*100</f>
        <v>17.850855623967306</v>
      </c>
      <c r="E39" s="92">
        <f>(('All Ranks Constant $'!O36-'All Ranks Constant $'!J36)/'All Ranks Constant $'!J36)*100</f>
        <v>9.4460596071371956</v>
      </c>
      <c r="F39" s="93">
        <f>('Salary DATA'!AM39/'Salary DATA'!$AM$6)*100</f>
        <v>87.852701160059709</v>
      </c>
      <c r="G39" s="94">
        <f>('Salary DATA'!AR39/'Salary DATA'!$AR$6)*100</f>
        <v>92.629212282422117</v>
      </c>
      <c r="H39" s="95">
        <f>RANK('Salary DATA'!AM39,'Salary DATA'!$AM$12:$AM$64)</f>
        <v>40</v>
      </c>
      <c r="I39" s="96">
        <f>RANK('Salary DATA'!AR39,'Salary DATA'!$AR$12:$AR$64)</f>
        <v>30</v>
      </c>
    </row>
    <row r="40" spans="1:10">
      <c r="A40" s="89" t="s">
        <v>45</v>
      </c>
      <c r="B40" s="89"/>
      <c r="C40" s="90">
        <f>+'Salary DATA'!AR40</f>
        <v>100100.10116236833</v>
      </c>
      <c r="D40" s="91">
        <f>(('Salary DATA'!AR40-'Salary DATA'!AM40)/+'Salary DATA'!AM40)*100</f>
        <v>15.966666762284602</v>
      </c>
      <c r="E40" s="92">
        <f>(('All Ranks Constant $'!O37-'All Ranks Constant $'!J37)/'All Ranks Constant $'!J37)*100</f>
        <v>7.6962458669229141</v>
      </c>
      <c r="F40" s="93">
        <f>('Salary DATA'!AM40/'Salary DATA'!$AM$6)*100</f>
        <v>105.98371431440367</v>
      </c>
      <c r="G40" s="94">
        <f>('Salary DATA'!AR40/'Salary DATA'!$AR$6)*100</f>
        <v>109.95941533223863</v>
      </c>
      <c r="H40" s="95">
        <f>RANK('Salary DATA'!AM40,'Salary DATA'!$AM$12:$AM$64)</f>
        <v>13</v>
      </c>
      <c r="I40" s="96">
        <f>RANK('Salary DATA'!AR40,'Salary DATA'!$AR$12:$AR$64)</f>
        <v>6</v>
      </c>
    </row>
    <row r="41" spans="1:10">
      <c r="A41" s="109" t="s">
        <v>46</v>
      </c>
      <c r="B41" s="109"/>
      <c r="C41" s="90">
        <f>+'Salary DATA'!AR41</f>
        <v>89099.916782246873</v>
      </c>
      <c r="D41" s="91">
        <f>(('Salary DATA'!AR41-'Salary DATA'!AM41)/+'Salary DATA'!AM41)*100</f>
        <v>8.4998362187051342</v>
      </c>
      <c r="E41" s="116">
        <f>(('All Ranks Constant $'!O38-'All Ranks Constant $'!J38)/'All Ranks Constant $'!J38)*100</f>
        <v>0.76192895914822123</v>
      </c>
      <c r="F41" s="174">
        <f>('Salary DATA'!AM41/'Salary DATA'!$AM$6)*100</f>
        <v>100.82912759851685</v>
      </c>
      <c r="G41" s="172">
        <f>('Salary DATA'!AR41/'Salary DATA'!$AR$6)*100</f>
        <v>97.875772769051011</v>
      </c>
      <c r="H41" s="118">
        <f>RANK('Salary DATA'!AM41,'Salary DATA'!$AM$12:$AM$64)</f>
        <v>20</v>
      </c>
      <c r="I41" s="119">
        <f>RANK('Salary DATA'!AR41,'Salary DATA'!$AR$12:$AR$64)</f>
        <v>21</v>
      </c>
    </row>
    <row r="42" spans="1:10">
      <c r="A42" s="41" t="s">
        <v>47</v>
      </c>
      <c r="B42" s="41"/>
      <c r="C42" s="167">
        <f>+'Salary DATA'!AR8</f>
        <v>89297.321123558126</v>
      </c>
      <c r="D42" s="84">
        <f>(('Salary DATA'!AR8-'Salary DATA'!AM8)/+'Salary DATA'!AM8)*100</f>
        <v>10.355373342367754</v>
      </c>
      <c r="E42" s="85">
        <f>(('All Ranks Constant $'!O5-'All Ranks Constant $'!J5)/'All Ranks Constant $'!J5)*100</f>
        <v>2.4851343237967014</v>
      </c>
      <c r="F42" s="102">
        <f>('Salary DATA'!AM8/'Salary DATA'!$AM$6)*100</f>
        <v>99.353401386347571</v>
      </c>
      <c r="G42" s="87">
        <f>('Salary DATA'!AR8/'Salary DATA'!$AR$6)*100</f>
        <v>98.092620361636591</v>
      </c>
      <c r="H42" s="98"/>
      <c r="I42" s="99"/>
    </row>
    <row r="43" spans="1:10">
      <c r="A43" s="41"/>
      <c r="B43" s="41"/>
      <c r="C43" s="113"/>
      <c r="D43" s="84"/>
      <c r="E43" s="85"/>
      <c r="F43" s="102"/>
      <c r="G43" s="103"/>
      <c r="H43" s="98"/>
      <c r="I43" s="99"/>
    </row>
    <row r="44" spans="1:10" ht="12.95">
      <c r="A44" s="89" t="s">
        <v>48</v>
      </c>
      <c r="B44" s="89"/>
      <c r="C44" s="106">
        <f>+'Salary DATA'!AR43</f>
        <v>91900.244344930528</v>
      </c>
      <c r="D44" s="91">
        <f>(('Salary DATA'!AR43-'Salary DATA'!AM43)/+'Salary DATA'!AM43)*100</f>
        <v>11.563508344204816</v>
      </c>
      <c r="E44" s="92">
        <f>(('All Ranks Constant $'!O40-'All Ranks Constant $'!J40)/'All Ranks Constant $'!J40)*100</f>
        <v>3.6071084895713481</v>
      </c>
      <c r="F44" s="107">
        <f>('Salary DATA'!AM43/'Salary DATA'!$AM$6)*100</f>
        <v>101.14217689530689</v>
      </c>
      <c r="G44" s="108">
        <f>('Salary DATA'!AR43/'Salary DATA'!$AR$6)*100</f>
        <v>100.95191732790596</v>
      </c>
      <c r="H44" s="114">
        <f>RANK('Salary DATA'!AM43,'Salary DATA'!$AM$12:$AM$64)</f>
        <v>19</v>
      </c>
      <c r="I44" s="115">
        <f>RANK('Salary DATA'!AR43,'Salary DATA'!$AR$12:$AR$64)</f>
        <v>18</v>
      </c>
      <c r="J44" s="145"/>
    </row>
    <row r="45" spans="1:10" ht="12.95">
      <c r="A45" s="89" t="s">
        <v>49</v>
      </c>
      <c r="B45" s="89"/>
      <c r="C45" s="106">
        <f>+'Salary DATA'!AR44</f>
        <v>84925.361428251621</v>
      </c>
      <c r="D45" s="91">
        <f>(('Salary DATA'!AR44-'Salary DATA'!AM44)/+'Salary DATA'!AM44)*100</f>
        <v>8.0361292338749344</v>
      </c>
      <c r="E45" s="92">
        <f>(('All Ranks Constant $'!O41-'All Ranks Constant $'!J41)/'All Ranks Constant $'!J41)*100</f>
        <v>0.33129226980667664</v>
      </c>
      <c r="F45" s="107">
        <f>('Salary DATA'!AM44/'Salary DATA'!$AM$6)*100</f>
        <v>96.517526142432175</v>
      </c>
      <c r="G45" s="108">
        <f>('Salary DATA'!AR44/'Salary DATA'!$AR$6)*100</f>
        <v>93.290046474401151</v>
      </c>
      <c r="H45" s="114">
        <f>RANK('Salary DATA'!AM44,'Salary DATA'!$AM$12:$AM$64)</f>
        <v>29</v>
      </c>
      <c r="I45" s="115">
        <f>RANK('Salary DATA'!AR44,'Salary DATA'!$AR$12:$AR$64)</f>
        <v>29</v>
      </c>
      <c r="J45" s="145"/>
    </row>
    <row r="46" spans="1:10" ht="12.95">
      <c r="A46" s="89" t="s">
        <v>50</v>
      </c>
      <c r="B46" s="89"/>
      <c r="C46" s="106">
        <f>+'Salary DATA'!AR45</f>
        <v>97943.273699851416</v>
      </c>
      <c r="D46" s="91">
        <f>(('Salary DATA'!AR45-'Salary DATA'!AM45)/+'Salary DATA'!AM45)*100</f>
        <v>5.9976402258027273</v>
      </c>
      <c r="E46" s="92">
        <f>(('All Ranks Constant $'!O42-'All Ranks Constant $'!J42)/'All Ranks Constant $'!J42)*100</f>
        <v>-1.5618173585004309</v>
      </c>
      <c r="F46" s="107">
        <f>('Salary DATA'!AM45/'Salary DATA'!$AM$6)*100</f>
        <v>113.45305971481037</v>
      </c>
      <c r="G46" s="108">
        <f>('Salary DATA'!AR45/'Salary DATA'!$AR$6)*100</f>
        <v>107.59015212474014</v>
      </c>
      <c r="H46" s="114">
        <f>RANK('Salary DATA'!AM45,'Salary DATA'!$AM$12:$AM$64)</f>
        <v>6</v>
      </c>
      <c r="I46" s="115">
        <f>RANK('Salary DATA'!AR45,'Salary DATA'!$AR$12:$AR$64)</f>
        <v>8</v>
      </c>
      <c r="J46" s="145"/>
    </row>
    <row r="47" spans="1:10" ht="12.95">
      <c r="A47" s="89" t="s">
        <v>51</v>
      </c>
      <c r="B47" s="89"/>
      <c r="C47" s="106">
        <f>+'Salary DATA'!AR46</f>
        <v>80214.079609279608</v>
      </c>
      <c r="D47" s="91">
        <f>(('Salary DATA'!AR46-'Salary DATA'!AM46)/+'Salary DATA'!AM46)*100</f>
        <v>7.8694395505981767</v>
      </c>
      <c r="E47" s="92">
        <f>(('All Ranks Constant $'!O43-'All Ranks Constant $'!J43)/'All Ranks Constant $'!J43)*100</f>
        <v>0.17649043221958557</v>
      </c>
      <c r="F47" s="107">
        <f>('Salary DATA'!AM46/'Salary DATA'!$AM$6)*100</f>
        <v>91.30403613909121</v>
      </c>
      <c r="G47" s="108">
        <f>('Salary DATA'!AR46/'Salary DATA'!$AR$6)*100</f>
        <v>88.114729084469047</v>
      </c>
      <c r="H47" s="114">
        <f>RANK('Salary DATA'!AM46,'Salary DATA'!$AM$12:$AM$64)</f>
        <v>35</v>
      </c>
      <c r="I47" s="115">
        <f>RANK('Salary DATA'!AR46,'Salary DATA'!$AR$12:$AR$64)</f>
        <v>36</v>
      </c>
      <c r="J47" s="145"/>
    </row>
    <row r="48" spans="1:10" ht="12.95">
      <c r="A48" s="41" t="s">
        <v>52</v>
      </c>
      <c r="B48" s="41"/>
      <c r="C48" s="101">
        <f>+'Salary DATA'!AR47</f>
        <v>97859.402049030366</v>
      </c>
      <c r="D48" s="84">
        <f>(('Salary DATA'!AR47-'Salary DATA'!AM47)/+'Salary DATA'!AM47)*100</f>
        <v>13.080468549953563</v>
      </c>
      <c r="E48" s="85">
        <f>(('All Ranks Constant $'!O44-'All Ranks Constant $'!J44)/'All Ranks Constant $'!J44)*100</f>
        <v>5.0158833026263938</v>
      </c>
      <c r="F48" s="102">
        <f>('Salary DATA'!AM47/'Salary DATA'!$AM$6)*100</f>
        <v>106.25582612038687</v>
      </c>
      <c r="G48" s="103">
        <f>('Salary DATA'!AR47/'Salary DATA'!$AR$6)*100</f>
        <v>107.49801957362241</v>
      </c>
      <c r="H48" s="124">
        <f>RANK('Salary DATA'!AM47,'Salary DATA'!$AM$12:$AM$64)</f>
        <v>11</v>
      </c>
      <c r="I48" s="125">
        <f>RANK('Salary DATA'!AR47,'Salary DATA'!$AR$12:$AR$64)</f>
        <v>9</v>
      </c>
      <c r="J48" s="145"/>
    </row>
    <row r="49" spans="1:10" ht="12.95">
      <c r="A49" s="41" t="s">
        <v>53</v>
      </c>
      <c r="B49" s="41"/>
      <c r="C49" s="101">
        <f>+'Salary DATA'!AR48</f>
        <v>96309.425780463236</v>
      </c>
      <c r="D49" s="84">
        <f>(('Salary DATA'!AR48-'Salary DATA'!AM48)/+'Salary DATA'!AM48)*100</f>
        <v>12.955128874830759</v>
      </c>
      <c r="E49" s="85">
        <f>(('All Ranks Constant $'!O45-'All Ranks Constant $'!J45)/'All Ranks Constant $'!J45)*100</f>
        <v>4.899482505347506</v>
      </c>
      <c r="F49" s="102">
        <f>('Salary DATA'!AM48/'Salary DATA'!$AM$6)*100</f>
        <v>104.68889886807158</v>
      </c>
      <c r="G49" s="103">
        <f>('Salary DATA'!AR48/'Salary DATA'!$AR$6)*100</f>
        <v>105.79537909382877</v>
      </c>
      <c r="H49" s="124">
        <f>RANK('Salary DATA'!AM48,'Salary DATA'!$AM$12:$AM$64)</f>
        <v>16</v>
      </c>
      <c r="I49" s="125">
        <f>RANK('Salary DATA'!AR48,'Salary DATA'!$AR$12:$AR$64)</f>
        <v>11</v>
      </c>
      <c r="J49" s="145"/>
    </row>
    <row r="50" spans="1:10" ht="12.95">
      <c r="A50" s="41" t="s">
        <v>54</v>
      </c>
      <c r="B50" s="41"/>
      <c r="C50" s="101">
        <f>+'Salary DATA'!AR49</f>
        <v>75654.555004766444</v>
      </c>
      <c r="D50" s="84">
        <f>(('Salary DATA'!AR49-'Salary DATA'!AM49)/+'Salary DATA'!AM49)*100</f>
        <v>5.1125219048904373</v>
      </c>
      <c r="E50" s="85">
        <f>(('All Ranks Constant $'!O46-'All Ranks Constant $'!J46)/'All Ranks Constant $'!J46)*100</f>
        <v>-2.3838114967443813</v>
      </c>
      <c r="F50" s="102">
        <f>('Salary DATA'!AM49/'Salary DATA'!$AM$6)*100</f>
        <v>88.37276001910287</v>
      </c>
      <c r="G50" s="103">
        <f>('Salary DATA'!AR49/'Salary DATA'!$AR$6)*100</f>
        <v>83.106116167165553</v>
      </c>
      <c r="H50" s="124">
        <f>RANK('Salary DATA'!AM49,'Salary DATA'!$AM$12:$AM$64)</f>
        <v>39</v>
      </c>
      <c r="I50" s="125">
        <f>RANK('Salary DATA'!AR49,'Salary DATA'!$AR$12:$AR$64)</f>
        <v>44</v>
      </c>
      <c r="J50" s="145"/>
    </row>
    <row r="51" spans="1:10" ht="12.95">
      <c r="A51" s="41" t="s">
        <v>55</v>
      </c>
      <c r="B51" s="41"/>
      <c r="C51" s="101">
        <f>+'Salary DATA'!AR50</f>
        <v>86595.519265394309</v>
      </c>
      <c r="D51" s="84">
        <f>(('Salary DATA'!AR50-'Salary DATA'!AM50)/+'Salary DATA'!AM50)*100</f>
        <v>9.4185405689587594</v>
      </c>
      <c r="E51" s="85">
        <f>(('All Ranks Constant $'!O47-'All Ranks Constant $'!J47)/'All Ranks Constant $'!J47)*100</f>
        <v>1.6151138643136067</v>
      </c>
      <c r="F51" s="102">
        <f>('Salary DATA'!AM50/'Salary DATA'!$AM$6)*100</f>
        <v>97.172258478105022</v>
      </c>
      <c r="G51" s="103">
        <f>('Salary DATA'!AR50/'Salary DATA'!$AR$6)*100</f>
        <v>95.124705751986454</v>
      </c>
      <c r="H51" s="124">
        <f>RANK('Salary DATA'!AM50,'Salary DATA'!$AM$12:$AM$64)</f>
        <v>26</v>
      </c>
      <c r="I51" s="125">
        <f>RANK('Salary DATA'!AR50,'Salary DATA'!$AR$12:$AR$64)</f>
        <v>27</v>
      </c>
      <c r="J51" s="145"/>
    </row>
    <row r="52" spans="1:10" ht="12.95">
      <c r="A52" s="89" t="s">
        <v>56</v>
      </c>
      <c r="B52" s="89"/>
      <c r="C52" s="106">
        <f>+'Salary DATA'!AR51</f>
        <v>76456.342310418142</v>
      </c>
      <c r="D52" s="91">
        <f>(('Salary DATA'!AR51-'Salary DATA'!AM51)/+'Salary DATA'!AM51)*100</f>
        <v>10.898221734225585</v>
      </c>
      <c r="E52" s="92">
        <f>(('All Ranks Constant $'!O48-'All Ranks Constant $'!J48)/'All Ranks Constant $'!J48)*100</f>
        <v>2.9892682746140116</v>
      </c>
      <c r="F52" s="107">
        <f>('Salary DATA'!AM51/'Salary DATA'!$AM$6)*100</f>
        <v>84.649954489797778</v>
      </c>
      <c r="G52" s="108">
        <f>('Salary DATA'!AR51/'Salary DATA'!$AR$6)*100</f>
        <v>83.986875150688107</v>
      </c>
      <c r="H52" s="114">
        <f>RANK('Salary DATA'!AM51,'Salary DATA'!$AM$12:$AM$64)</f>
        <v>46</v>
      </c>
      <c r="I52" s="115">
        <f>RANK('Salary DATA'!AR51,'Salary DATA'!$AR$12:$AR$64)</f>
        <v>43</v>
      </c>
      <c r="J52" s="145"/>
    </row>
    <row r="53" spans="1:10" ht="12.95">
      <c r="A53" s="89" t="s">
        <v>57</v>
      </c>
      <c r="B53" s="89"/>
      <c r="C53" s="106">
        <f>+'Salary DATA'!AR52</f>
        <v>91833.117282792271</v>
      </c>
      <c r="D53" s="91">
        <f>(('Salary DATA'!AR52-'Salary DATA'!AM52)/+'Salary DATA'!AM52)*100</f>
        <v>10.697329991705228</v>
      </c>
      <c r="E53" s="92">
        <f>(('All Ranks Constant $'!O49-'All Ranks Constant $'!J49)/'All Ranks Constant $'!J49)*100</f>
        <v>2.80270357374651</v>
      </c>
      <c r="F53" s="107">
        <f>('Salary DATA'!AM52/'Salary DATA'!$AM$6)*100</f>
        <v>101.85913285588694</v>
      </c>
      <c r="G53" s="108">
        <f>('Salary DATA'!AR52/'Salary DATA'!$AR$6)*100</f>
        <v>100.8781786161566</v>
      </c>
      <c r="H53" s="114">
        <f>RANK('Salary DATA'!AM52,'Salary DATA'!$AM$12:$AM$64)</f>
        <v>18</v>
      </c>
      <c r="I53" s="115">
        <f>RANK('Salary DATA'!AR52,'Salary DATA'!$AR$12:$AR$64)</f>
        <v>19</v>
      </c>
      <c r="J53" s="145"/>
    </row>
    <row r="54" spans="1:10" ht="12.95">
      <c r="A54" s="89" t="s">
        <v>58</v>
      </c>
      <c r="B54" s="89"/>
      <c r="C54" s="106">
        <f>+'Salary DATA'!AR53</f>
        <v>73791.608262108261</v>
      </c>
      <c r="D54" s="91">
        <f>(('Salary DATA'!AR53-'Salary DATA'!AM53)/+'Salary DATA'!AM53)*100</f>
        <v>7.3219245512731987</v>
      </c>
      <c r="E54" s="92">
        <f>(('All Ranks Constant $'!O50-'All Ranks Constant $'!J50)/'All Ranks Constant $'!J50)*100</f>
        <v>-0.33197731656897067</v>
      </c>
      <c r="F54" s="107">
        <f>('Salary DATA'!AM53/'Salary DATA'!$AM$6)*100</f>
        <v>84.422132351239782</v>
      </c>
      <c r="G54" s="108">
        <f>('Salary DATA'!AR53/'Salary DATA'!$AR$6)*100</f>
        <v>81.05967932805072</v>
      </c>
      <c r="H54" s="114">
        <f>RANK('Salary DATA'!AM53,'Salary DATA'!$AM$12:$AM$64)</f>
        <v>47</v>
      </c>
      <c r="I54" s="115">
        <f>RANK('Salary DATA'!AR53,'Salary DATA'!$AR$12:$AR$64)</f>
        <v>47</v>
      </c>
      <c r="J54" s="145"/>
    </row>
    <row r="55" spans="1:10" ht="12.95">
      <c r="A55" s="109" t="s">
        <v>59</v>
      </c>
      <c r="B55" s="109"/>
      <c r="C55" s="106">
        <f>+'Salary DATA'!AR54</f>
        <v>84166.578550724633</v>
      </c>
      <c r="D55" s="91">
        <f>(('Salary DATA'!AR54-'Salary DATA'!AM54)/+'Salary DATA'!AM54)*100</f>
        <v>11.0145094270472</v>
      </c>
      <c r="E55" s="116">
        <f>(('All Ranks Constant $'!O51-'All Ranks Constant $'!J51)/'All Ranks Constant $'!J51)*100</f>
        <v>3.0972626518524722</v>
      </c>
      <c r="F55" s="117">
        <f>('Salary DATA'!AM54/'Salary DATA'!$AM$6)*100</f>
        <v>93.088862336669649</v>
      </c>
      <c r="G55" s="176">
        <f>('Salary DATA'!AR54/'Salary DATA'!$AR$6)*100</f>
        <v>92.456527620692469</v>
      </c>
      <c r="H55" s="111">
        <f>RANK('Salary DATA'!AM54,'Salary DATA'!$AM$12:$AM$64)</f>
        <v>34</v>
      </c>
      <c r="I55" s="112">
        <f>RANK('Salary DATA'!AR54,'Salary DATA'!$AR$12:$AR$64)</f>
        <v>31</v>
      </c>
      <c r="J55" s="145"/>
    </row>
    <row r="56" spans="1:10">
      <c r="A56" s="41" t="s">
        <v>60</v>
      </c>
      <c r="B56" s="41"/>
      <c r="C56" s="168">
        <f>+'Salary DATA'!AR9</f>
        <v>93880.97591916188</v>
      </c>
      <c r="D56" s="178">
        <f>(('Salary DATA'!AR9-'Salary DATA'!AM9)/+'Salary DATA'!AM9)*100</f>
        <v>8.5133320226992204</v>
      </c>
      <c r="E56" s="121">
        <f>(('All Ranks Constant $'!O6-'All Ranks Constant $'!J6)/'All Ranks Constant $'!J6)*100</f>
        <v>0.77446227984888416</v>
      </c>
      <c r="F56" s="122">
        <f>('Salary DATA'!AM9/'Salary DATA'!$AM$6)*100</f>
        <v>106.22635759029552</v>
      </c>
      <c r="G56" s="103">
        <f>('Salary DATA'!AR9/'Salary DATA'!$AR$6)*100</f>
        <v>103.1277401622835</v>
      </c>
      <c r="H56" s="124"/>
      <c r="I56" s="125"/>
    </row>
    <row r="57" spans="1:10" ht="12.95">
      <c r="A57" s="41"/>
      <c r="B57" s="41"/>
      <c r="C57" s="113"/>
      <c r="D57" s="120"/>
      <c r="E57" s="121"/>
      <c r="F57" s="122"/>
      <c r="G57" s="123"/>
      <c r="H57" s="124"/>
      <c r="I57" s="125"/>
      <c r="J57" s="145"/>
    </row>
    <row r="58" spans="1:10" ht="12.95">
      <c r="A58" s="89" t="s">
        <v>61</v>
      </c>
      <c r="B58" s="89"/>
      <c r="C58" s="126">
        <f>+'Salary DATA'!AR56</f>
        <v>99748.115936826987</v>
      </c>
      <c r="D58" s="127">
        <f>(('Salary DATA'!AR56-'Salary DATA'!AM56)/+'Salary DATA'!AM56)*100</f>
        <v>6.7018791630259766</v>
      </c>
      <c r="E58" s="128">
        <f>(('All Ranks Constant $'!O53-'All Ranks Constant $'!J53)/'All Ranks Constant $'!J53)*100</f>
        <v>-0.90780278819528482</v>
      </c>
      <c r="F58" s="129">
        <f>('Salary DATA'!AM56/'Salary DATA'!$AM$6)*100</f>
        <v>114.78111181076062</v>
      </c>
      <c r="G58" s="130">
        <f>('Salary DATA'!AR56/'Salary DATA'!$AR$6)*100</f>
        <v>109.57276148117676</v>
      </c>
      <c r="H58" s="114">
        <f>RANK('Salary DATA'!AM56,'Salary DATA'!$AM$12:$AM$64)</f>
        <v>4</v>
      </c>
      <c r="I58" s="115">
        <f>RANK('Salary DATA'!AR56,'Salary DATA'!$AR$12:$AR$64)</f>
        <v>7</v>
      </c>
      <c r="J58" s="145"/>
    </row>
    <row r="59" spans="1:10" ht="12.95">
      <c r="A59" s="89" t="s">
        <v>62</v>
      </c>
      <c r="B59" s="89"/>
      <c r="C59" s="126">
        <f>+'Salary DATA'!AR57</f>
        <v>80193.746031746035</v>
      </c>
      <c r="D59" s="127">
        <f>(('Salary DATA'!AR57-'Salary DATA'!AM57)/+'Salary DATA'!AM57)*100</f>
        <v>1.5342730252605843</v>
      </c>
      <c r="E59" s="128">
        <f>(('All Ranks Constant $'!O54-'All Ranks Constant $'!J54)/'All Ranks Constant $'!J54)*100</f>
        <v>-5.7068695950132611</v>
      </c>
      <c r="F59" s="129">
        <f>('Salary DATA'!AM57/'Salary DATA'!$AM$6)*100</f>
        <v>96.976304636554829</v>
      </c>
      <c r="G59" s="130">
        <f>('Salary DATA'!AR57/'Salary DATA'!$AR$6)*100</f>
        <v>88.092392760416999</v>
      </c>
      <c r="H59" s="114">
        <f>RANK('Salary DATA'!AM57,'Salary DATA'!$AM$12:$AM$64)</f>
        <v>28</v>
      </c>
      <c r="I59" s="115">
        <f>RANK('Salary DATA'!AR57,'Salary DATA'!$AR$12:$AR$64)</f>
        <v>37</v>
      </c>
      <c r="J59" s="145"/>
    </row>
    <row r="60" spans="1:10" ht="12.95">
      <c r="A60" s="89" t="s">
        <v>63</v>
      </c>
      <c r="B60" s="89"/>
      <c r="C60" s="126">
        <f>+'Salary DATA'!AR58</f>
        <v>101178.09053750256</v>
      </c>
      <c r="D60" s="127">
        <f>(('Salary DATA'!AR58-'Salary DATA'!AM58)/+'Salary DATA'!AM58)*100</f>
        <v>12.545082683890355</v>
      </c>
      <c r="E60" s="128">
        <f>(('All Ranks Constant $'!O55-'All Ranks Constant $'!J55)/'All Ranks Constant $'!J55)*100</f>
        <v>4.518679670970652</v>
      </c>
      <c r="F60" s="129">
        <f>('Salary DATA'!AM58/'Salary DATA'!$AM$6)*100</f>
        <v>110.3818702442674</v>
      </c>
      <c r="G60" s="130">
        <f>('Salary DATA'!AR58/'Salary DATA'!$AR$6)*100</f>
        <v>111.14358078309921</v>
      </c>
      <c r="H60" s="114">
        <f>RANK('Salary DATA'!AM58,'Salary DATA'!$AM$12:$AM$64)</f>
        <v>8</v>
      </c>
      <c r="I60" s="115">
        <f>RANK('Salary DATA'!AR58,'Salary DATA'!$AR$12:$AR$64)</f>
        <v>5</v>
      </c>
      <c r="J60" s="145"/>
    </row>
    <row r="61" spans="1:10" ht="12.95">
      <c r="A61" s="89" t="s">
        <v>64</v>
      </c>
      <c r="B61" s="89"/>
      <c r="C61" s="126">
        <f>+'Salary DATA'!AR59</f>
        <v>93645.664685908312</v>
      </c>
      <c r="D61" s="127">
        <f>(('Salary DATA'!AR59-'Salary DATA'!AM59)/+'Salary DATA'!AM59)*100</f>
        <v>2.1568639673152163</v>
      </c>
      <c r="E61" s="128">
        <f>(('All Ranks Constant $'!O56-'All Ranks Constant $'!J56)/'All Ranks Constant $'!J56)*100</f>
        <v>-5.1286801114138187</v>
      </c>
      <c r="F61" s="129">
        <f>('Salary DATA'!AM59/'Salary DATA'!$AM$6)*100</f>
        <v>112.55321840145378</v>
      </c>
      <c r="G61" s="130">
        <f>('Salary DATA'!AR59/'Salary DATA'!$AR$6)*100</f>
        <v>102.86925205558619</v>
      </c>
      <c r="H61" s="114">
        <f>RANK('Salary DATA'!AM59,'Salary DATA'!$AM$12:$AM$64)</f>
        <v>7</v>
      </c>
      <c r="I61" s="115">
        <f>RANK('Salary DATA'!AR59,'Salary DATA'!$AR$12:$AR$64)</f>
        <v>17</v>
      </c>
      <c r="J61" s="145"/>
    </row>
    <row r="62" spans="1:10" ht="12.95">
      <c r="A62" s="41" t="s">
        <v>65</v>
      </c>
      <c r="B62" s="41"/>
      <c r="C62" s="113">
        <f>+'Salary DATA'!AR60</f>
        <v>102686.06382352942</v>
      </c>
      <c r="D62" s="120">
        <f>(('Salary DATA'!AR60-'Salary DATA'!AM60)/+'Salary DATA'!AM60)*100</f>
        <v>8.9625720459271108</v>
      </c>
      <c r="E62" s="121">
        <f>(('All Ranks Constant $'!O57-'All Ranks Constant $'!J57)/'All Ranks Constant $'!J57)*100</f>
        <v>1.191663751147428</v>
      </c>
      <c r="F62" s="122">
        <f>('Salary DATA'!AM60/'Salary DATA'!$AM$6)*100</f>
        <v>115.71028262509154</v>
      </c>
      <c r="G62" s="123">
        <f>('Salary DATA'!AR60/'Salary DATA'!$AR$6)*100</f>
        <v>112.80008121559312</v>
      </c>
      <c r="H62" s="124">
        <f>RANK('Salary DATA'!AM60,'Salary DATA'!$AM$12:$AM$64)</f>
        <v>3</v>
      </c>
      <c r="I62" s="125">
        <f>RANK('Salary DATA'!AR60,'Salary DATA'!$AR$12:$AR$64)</f>
        <v>4</v>
      </c>
      <c r="J62" s="145"/>
    </row>
    <row r="63" spans="1:10" ht="12.95">
      <c r="A63" s="41" t="s">
        <v>66</v>
      </c>
      <c r="B63" s="41"/>
      <c r="C63" s="113">
        <f>+'Salary DATA'!AR61</f>
        <v>87105.713946117277</v>
      </c>
      <c r="D63" s="120">
        <f>(('Salary DATA'!AR61-'Salary DATA'!AM61)/+'Salary DATA'!AM61)*100</f>
        <v>6.1529615014544055</v>
      </c>
      <c r="E63" s="121">
        <f>(('All Ranks Constant $'!O58-'All Ranks Constant $'!J58)/'All Ranks Constant $'!J58)*100</f>
        <v>-1.4175731652510442</v>
      </c>
      <c r="F63" s="122">
        <f>('Salary DATA'!AM61/'Salary DATA'!$AM$6)*100</f>
        <v>100.75168628594402</v>
      </c>
      <c r="G63" s="123">
        <f>('Salary DATA'!AR61/'Salary DATA'!$AR$6)*100</f>
        <v>95.685151826930152</v>
      </c>
      <c r="H63" s="124">
        <f>RANK('Salary DATA'!AM61,'Salary DATA'!$AM$12:$AM$64)</f>
        <v>21</v>
      </c>
      <c r="I63" s="125">
        <f>RANK('Salary DATA'!AR61,'Salary DATA'!$AR$12:$AR$64)</f>
        <v>24</v>
      </c>
      <c r="J63" s="145"/>
    </row>
    <row r="64" spans="1:10" ht="12.95">
      <c r="A64" s="41" t="s">
        <v>67</v>
      </c>
      <c r="B64" s="41"/>
      <c r="C64" s="113">
        <f>+'Salary DATA'!AR62</f>
        <v>94799.410587426479</v>
      </c>
      <c r="D64" s="120">
        <f>(('Salary DATA'!AR62-'Salary DATA'!AM62)/+'Salary DATA'!AM62)*100</f>
        <v>10.84340617806941</v>
      </c>
      <c r="E64" s="121">
        <f>(('All Ranks Constant $'!O59-'All Ranks Constant $'!J59)/'All Ranks Constant $'!J59)*100</f>
        <v>2.938362011823612</v>
      </c>
      <c r="F64" s="122">
        <f>('Salary DATA'!AM62/'Salary DATA'!$AM$6)*100</f>
        <v>105.01070347793014</v>
      </c>
      <c r="G64" s="123">
        <f>('Salary DATA'!AR62/'Salary DATA'!$AR$6)*100</f>
        <v>104.13663563761794</v>
      </c>
      <c r="H64" s="124">
        <f>RANK('Salary DATA'!AM62,'Salary DATA'!$AM$12:$AM$64)</f>
        <v>15</v>
      </c>
      <c r="I64" s="125">
        <f>RANK('Salary DATA'!AR62,'Salary DATA'!$AR$12:$AR$64)</f>
        <v>12</v>
      </c>
      <c r="J64" s="145"/>
    </row>
    <row r="65" spans="1:13" ht="12.95">
      <c r="A65" s="41" t="s">
        <v>68</v>
      </c>
      <c r="B65" s="41"/>
      <c r="C65" s="113">
        <f>+'Salary DATA'!AR63</f>
        <v>87000.995433789954</v>
      </c>
      <c r="D65" s="120">
        <f>(('Salary DATA'!AR63-'Salary DATA'!AM63)/+'Salary DATA'!AM63)*100</f>
        <v>8.7581201308162022</v>
      </c>
      <c r="E65" s="121">
        <f>(('All Ranks Constant $'!O60-'All Ranks Constant $'!J60)/'All Ranks Constant $'!J60)*100</f>
        <v>1.001792779319947</v>
      </c>
      <c r="F65" s="122">
        <f>('Salary DATA'!AM63/'Salary DATA'!$AM$6)*100</f>
        <v>98.220088971698658</v>
      </c>
      <c r="G65" s="123">
        <f>('Salary DATA'!AR63/'Salary DATA'!$AR$6)*100</f>
        <v>95.570119112115037</v>
      </c>
      <c r="H65" s="124">
        <f>RANK('Salary DATA'!AM63,'Salary DATA'!$AM$12:$AM$64)</f>
        <v>23</v>
      </c>
      <c r="I65" s="125">
        <f>RANK('Salary DATA'!AR63,'Salary DATA'!$AR$12:$AR$64)</f>
        <v>26</v>
      </c>
      <c r="J65" s="145"/>
    </row>
    <row r="66" spans="1:13">
      <c r="A66" s="42" t="s">
        <v>69</v>
      </c>
      <c r="B66" s="42"/>
      <c r="C66" s="113">
        <f>+'Salary DATA'!AR64</f>
        <v>86268.238979118323</v>
      </c>
      <c r="D66" s="120">
        <f>(('Salary DATA'!AR64-'Salary DATA'!AM64)/+'Salary DATA'!AM64)*100</f>
        <v>7.7759974812425599</v>
      </c>
      <c r="E66" s="121">
        <f>(('All Ranks Constant $'!O61-'All Ranks Constant $'!J61)/'All Ranks Constant $'!J61)*100</f>
        <v>8.9712391972339267E-2</v>
      </c>
      <c r="F66" s="131">
        <f>('Salary DATA'!AM64/'Salary DATA'!$AM$6)*100</f>
        <v>98.280345716561982</v>
      </c>
      <c r="G66" s="123">
        <f>('Salary DATA'!AR64/'Salary DATA'!$AR$6)*100</f>
        <v>94.765190142004187</v>
      </c>
      <c r="H66" s="124">
        <f>RANK('Salary DATA'!AM64,'Salary DATA'!$AM$12:$AM$64)</f>
        <v>22</v>
      </c>
      <c r="I66" s="125">
        <f>RANK('Salary DATA'!AR64,'Salary DATA'!$AR$12:$AR$64)</f>
        <v>28</v>
      </c>
    </row>
    <row r="67" spans="1:13">
      <c r="A67" s="132" t="s">
        <v>70</v>
      </c>
      <c r="B67" s="132"/>
      <c r="C67" s="170">
        <f>+'Salary DATA'!AR65</f>
        <v>77711.313725490196</v>
      </c>
      <c r="D67" s="133">
        <f>(('Salary DATA'!AR65-'Salary DATA'!AM65)/+'Salary DATA'!AM65)*100</f>
        <v>-1.6139775962405276</v>
      </c>
      <c r="E67" s="134">
        <f>(('All Ranks Constant $'!O62-'All Ranks Constant $'!J62)/'All Ranks Constant $'!J62)*100</f>
        <v>-8.6305957177869086</v>
      </c>
      <c r="F67" s="110">
        <f>('Salary DATA'!AM65/'Salary DATA'!$AM$6)*100</f>
        <v>96.981442957622406</v>
      </c>
      <c r="G67" s="135">
        <f>('Salary DATA'!AR65/'Salary DATA'!$AR$6)*100</f>
        <v>85.36545440742789</v>
      </c>
      <c r="H67" s="136"/>
      <c r="I67" s="135"/>
    </row>
    <row r="68" spans="1:13" ht="9" customHeight="1">
      <c r="A68" s="65"/>
      <c r="C68" s="169"/>
      <c r="D68" s="137"/>
      <c r="E68" s="137"/>
      <c r="F68" s="138"/>
      <c r="G68" s="138"/>
      <c r="H68" s="139"/>
      <c r="I68" s="139"/>
    </row>
    <row r="69" spans="1:13" s="143" customFormat="1" ht="39.75" customHeight="1">
      <c r="A69" s="140" t="s">
        <v>71</v>
      </c>
      <c r="B69" s="201" t="s">
        <v>72</v>
      </c>
      <c r="C69" s="202"/>
      <c r="D69" s="202"/>
      <c r="E69" s="202"/>
      <c r="F69" s="202"/>
      <c r="G69" s="202"/>
      <c r="H69" s="202"/>
      <c r="I69" s="202"/>
      <c r="J69" s="144"/>
      <c r="K69" s="144"/>
      <c r="L69" s="144"/>
      <c r="M69" s="142"/>
    </row>
    <row r="70" spans="1:13" s="143" customFormat="1" ht="52.5" customHeight="1">
      <c r="A70" s="140"/>
      <c r="B70" s="201" t="s">
        <v>73</v>
      </c>
      <c r="C70" s="202"/>
      <c r="D70" s="202"/>
      <c r="E70" s="202"/>
      <c r="F70" s="202"/>
      <c r="G70" s="202"/>
      <c r="H70" s="202"/>
      <c r="I70" s="202"/>
      <c r="J70" s="144"/>
      <c r="K70" s="144"/>
      <c r="L70" s="144"/>
      <c r="M70" s="142"/>
    </row>
    <row r="71" spans="1:13" s="65" customFormat="1" ht="38.25" customHeight="1">
      <c r="A71" s="198" t="s">
        <v>74</v>
      </c>
      <c r="B71" s="203"/>
      <c r="C71" s="203"/>
      <c r="D71" s="203"/>
      <c r="E71" s="203"/>
      <c r="F71" s="203"/>
      <c r="G71" s="203"/>
      <c r="H71" s="203"/>
      <c r="I71" s="203"/>
    </row>
    <row r="72" spans="1:13" s="65" customFormat="1" ht="27" customHeight="1">
      <c r="A72" s="140" t="s">
        <v>75</v>
      </c>
      <c r="B72" s="198" t="s">
        <v>76</v>
      </c>
      <c r="C72" s="198"/>
      <c r="D72" s="198"/>
      <c r="E72" s="198"/>
      <c r="F72" s="198"/>
      <c r="G72" s="198"/>
      <c r="H72" s="198"/>
      <c r="I72" s="198"/>
    </row>
    <row r="73" spans="1:13" s="65" customFormat="1" ht="28.5" customHeight="1">
      <c r="B73" s="198"/>
      <c r="C73" s="198"/>
      <c r="D73" s="198"/>
      <c r="E73" s="198"/>
      <c r="F73" s="198"/>
      <c r="G73" s="198"/>
      <c r="H73" s="198"/>
      <c r="I73" s="198"/>
    </row>
    <row r="74" spans="1:13" ht="12.95">
      <c r="A74" s="181"/>
      <c r="B74" s="180"/>
      <c r="C74" s="141"/>
      <c r="I74" s="13" t="s">
        <v>77</v>
      </c>
    </row>
    <row r="75" spans="1:13" s="65" customFormat="1" ht="12.95">
      <c r="A75" s="183"/>
    </row>
    <row r="76" spans="1:13" ht="12.95">
      <c r="A76" s="183"/>
    </row>
  </sheetData>
  <mergeCells count="6">
    <mergeCell ref="B73:I73"/>
    <mergeCell ref="F5:G5"/>
    <mergeCell ref="B69:I69"/>
    <mergeCell ref="A71:I71"/>
    <mergeCell ref="B72:I72"/>
    <mergeCell ref="B70:I70"/>
  </mergeCells>
  <printOptions horizontalCentered="1"/>
  <pageMargins left="0.75" right="0.75" top="1" bottom="0.75" header="0.5" footer="0.5"/>
  <pageSetup scale="64" orientation="portrait" r:id="rId1"/>
  <headerFooter alignWithMargins="0">
    <oddFooter>&amp;L&amp;"Helvetica-Narrow,Regular"&amp;8SREB Fact Book&amp;R&amp;"Helvetica-Narrow,Regular"&amp;8&amp;D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C00000"/>
  </sheetPr>
  <dimension ref="A1:IQ98"/>
  <sheetViews>
    <sheetView showGridLines="0" tabSelected="1" view="pageBreakPreview" topLeftCell="A19" zoomScale="90" zoomScaleSheetLayoutView="90" workbookViewId="0">
      <selection activeCell="H56" sqref="H56"/>
    </sheetView>
  </sheetViews>
  <sheetFormatPr defaultColWidth="9.85546875" defaultRowHeight="12.6"/>
  <cols>
    <col min="1" max="2" width="9.85546875" style="188"/>
    <col min="3" max="3" width="10" style="188" bestFit="1" customWidth="1"/>
    <col min="4" max="4" width="10.140625" style="188" bestFit="1" customWidth="1"/>
    <col min="5" max="6" width="10" style="188" bestFit="1" customWidth="1"/>
    <col min="7" max="7" width="10" style="187" bestFit="1" customWidth="1"/>
    <col min="8" max="12" width="10" style="188" bestFit="1" customWidth="1"/>
    <col min="13" max="16384" width="9.85546875" style="188"/>
  </cols>
  <sheetData>
    <row r="1" spans="1:12">
      <c r="A1" s="12" t="s">
        <v>78</v>
      </c>
      <c r="B1" s="12"/>
      <c r="C1" s="204"/>
      <c r="D1" s="204"/>
      <c r="E1" s="204"/>
      <c r="F1" s="204"/>
      <c r="G1" s="13"/>
      <c r="H1" s="204"/>
      <c r="I1" s="204"/>
      <c r="J1" s="204"/>
      <c r="K1" s="204"/>
      <c r="L1" s="204"/>
    </row>
    <row r="2" spans="1:12" ht="12" customHeight="1">
      <c r="A2" s="12" t="s">
        <v>79</v>
      </c>
      <c r="B2" s="205"/>
      <c r="C2" s="205"/>
      <c r="D2" s="205"/>
      <c r="E2" s="205"/>
      <c r="F2" s="205"/>
      <c r="G2" s="205"/>
      <c r="H2" s="7"/>
      <c r="I2" s="7"/>
      <c r="J2" s="7"/>
      <c r="K2" s="7"/>
      <c r="L2" s="7"/>
    </row>
    <row r="3" spans="1:12">
      <c r="A3" s="204"/>
      <c r="B3" s="204"/>
      <c r="C3" s="204"/>
      <c r="D3" s="204"/>
      <c r="E3" s="204"/>
      <c r="F3" s="204"/>
      <c r="G3" s="13"/>
      <c r="H3" s="7"/>
      <c r="I3" s="52"/>
      <c r="J3" s="7"/>
      <c r="K3" s="7"/>
      <c r="L3" s="7"/>
    </row>
    <row r="4" spans="1:12">
      <c r="A4" s="50"/>
      <c r="B4" s="50"/>
      <c r="C4" s="196" t="s">
        <v>13</v>
      </c>
      <c r="D4" s="196"/>
      <c r="E4" s="196"/>
      <c r="F4" s="196"/>
      <c r="G4" s="196"/>
      <c r="H4" s="197" t="s">
        <v>80</v>
      </c>
      <c r="I4" s="206"/>
      <c r="J4" s="207"/>
      <c r="K4" s="207"/>
      <c r="L4" s="207"/>
    </row>
    <row r="5" spans="1:12">
      <c r="A5" s="7"/>
      <c r="B5" s="7"/>
      <c r="C5" s="208"/>
      <c r="D5" s="209"/>
      <c r="E5" s="208" t="s">
        <v>81</v>
      </c>
      <c r="F5" s="208" t="s">
        <v>82</v>
      </c>
      <c r="G5" s="16" t="s">
        <v>83</v>
      </c>
      <c r="H5" s="210"/>
      <c r="I5" s="211"/>
      <c r="J5" s="208" t="s">
        <v>81</v>
      </c>
      <c r="K5" s="208" t="s">
        <v>82</v>
      </c>
      <c r="L5" s="208" t="s">
        <v>83</v>
      </c>
    </row>
    <row r="6" spans="1:12" ht="14.45">
      <c r="A6" s="52"/>
      <c r="B6" s="52"/>
      <c r="C6" s="212" t="s">
        <v>84</v>
      </c>
      <c r="D6" s="213" t="s">
        <v>85</v>
      </c>
      <c r="E6" s="212" t="s">
        <v>85</v>
      </c>
      <c r="F6" s="212" t="s">
        <v>85</v>
      </c>
      <c r="G6" s="38" t="s">
        <v>86</v>
      </c>
      <c r="H6" s="214" t="s">
        <v>84</v>
      </c>
      <c r="I6" s="213" t="s">
        <v>85</v>
      </c>
      <c r="J6" s="212" t="s">
        <v>85</v>
      </c>
      <c r="K6" s="212" t="s">
        <v>85</v>
      </c>
      <c r="L6" s="212" t="s">
        <v>86</v>
      </c>
    </row>
    <row r="7" spans="1:12">
      <c r="A7" s="7"/>
      <c r="B7" s="7"/>
      <c r="C7" s="204"/>
      <c r="D7" s="209"/>
      <c r="E7" s="204"/>
      <c r="F7" s="204"/>
      <c r="G7" s="13"/>
      <c r="H7" s="209"/>
      <c r="I7" s="209"/>
      <c r="J7" s="204"/>
      <c r="K7" s="204"/>
      <c r="L7" s="204"/>
    </row>
    <row r="8" spans="1:12">
      <c r="A8" s="42" t="s">
        <v>15</v>
      </c>
      <c r="B8" s="42"/>
      <c r="C8" s="79">
        <f>'Salary DATA'!AR6</f>
        <v>91033.678980485012</v>
      </c>
      <c r="D8" s="215">
        <f>'Salary DATA'!BY6</f>
        <v>126235.20693061438</v>
      </c>
      <c r="E8" s="79">
        <f>'Salary DATA'!DF6</f>
        <v>90025.83067215218</v>
      </c>
      <c r="F8" s="79">
        <f>'Salary DATA'!EM6</f>
        <v>77920.156665645933</v>
      </c>
      <c r="G8" s="79">
        <f>'Salary DATA'!FT6</f>
        <v>54149.706612763497</v>
      </c>
      <c r="H8" s="216">
        <f>(('Salary DATA'!AR6-'Salary DATA'!AM6)/'Salary DATA'!AM6)*100</f>
        <v>11.773767102999406</v>
      </c>
      <c r="I8" s="177">
        <f>(('Salary DATA'!BY6-'Salary DATA'!BT9)/'Salary DATA'!BT9)*100</f>
        <v>8.7774837696553067</v>
      </c>
      <c r="J8" s="217">
        <f>(('Salary DATA'!DF6-'Salary DATA'!DA6)/'Salary DATA'!DA6)*100</f>
        <v>11.852344110442047</v>
      </c>
      <c r="K8" s="82">
        <f>(('Salary DATA'!EM6-'Salary DATA'!EH6)/'Salary DATA'!EH6)*100</f>
        <v>12.829730224074352</v>
      </c>
      <c r="L8" s="218">
        <f>(('Salary DATA'!FT6-'Salary DATA'!FO6)/'Salary DATA'!FO6)*100</f>
        <v>12.213313170426902</v>
      </c>
    </row>
    <row r="9" spans="1:12">
      <c r="A9" s="41" t="s">
        <v>16</v>
      </c>
      <c r="B9" s="41"/>
      <c r="C9" s="83">
        <f>'Salary DATA'!AR10</f>
        <v>85571.97464205038</v>
      </c>
      <c r="D9" s="219">
        <f>'Salary DATA'!BY10</f>
        <v>120625.30849336009</v>
      </c>
      <c r="E9" s="83">
        <f>'Salary DATA'!DF10</f>
        <v>86406.777505784514</v>
      </c>
      <c r="F9" s="83">
        <f>'Salary DATA'!EM10</f>
        <v>74918.59264148389</v>
      </c>
      <c r="G9" s="83">
        <f>'Salary DATA'!FT10</f>
        <v>53345.293594474409</v>
      </c>
      <c r="H9" s="220">
        <f>(('Salary DATA'!AR10-'Salary DATA'!AM10)/'Salary DATA'!AM10)*100</f>
        <v>10.991740924543878</v>
      </c>
      <c r="I9" s="85">
        <f>(('Salary DATA'!BY10-'Salary DATA'!BT10)/'Salary DATA'!BT10)*100</f>
        <v>10.970876019849793</v>
      </c>
      <c r="J9" s="221">
        <f>(('Salary DATA'!DF10-'Salary DATA'!DA10)/'Salary DATA'!DA10)*100</f>
        <v>11.049786350139213</v>
      </c>
      <c r="K9" s="87">
        <f>(('Salary DATA'!EM10-'Salary DATA'!EH10)/'Salary DATA'!EH10)*100</f>
        <v>11.792162924572734</v>
      </c>
      <c r="L9" s="222">
        <f>(('Salary DATA'!FT10-'Salary DATA'!FO10)/'Salary DATA'!FO10)*100</f>
        <v>12.122242105277319</v>
      </c>
    </row>
    <row r="10" spans="1:12">
      <c r="A10" s="41" t="s">
        <v>87</v>
      </c>
      <c r="B10" s="41"/>
      <c r="C10" s="223">
        <f>(C9/$C$8)*100</f>
        <v>94.000347564108154</v>
      </c>
      <c r="D10" s="224">
        <f>(D9/$D$8)*100</f>
        <v>95.555995372718968</v>
      </c>
      <c r="E10" s="223">
        <f>(E9/$E$8)*100</f>
        <v>95.979983589879652</v>
      </c>
      <c r="F10" s="223">
        <f>(F9/$F$8)*100</f>
        <v>96.147897857749825</v>
      </c>
      <c r="G10" s="223">
        <f>(G9/$G$8)*100</f>
        <v>98.514464678374665</v>
      </c>
      <c r="H10" s="225"/>
      <c r="I10" s="85"/>
      <c r="J10" s="221"/>
      <c r="K10" s="87"/>
      <c r="L10" s="222"/>
    </row>
    <row r="11" spans="1:12">
      <c r="A11" s="89" t="s">
        <v>17</v>
      </c>
      <c r="B11" s="89"/>
      <c r="C11" s="90">
        <f>'Salary DATA'!AR12</f>
        <v>83647.058149527351</v>
      </c>
      <c r="D11" s="226">
        <f>'Salary DATA'!BY12</f>
        <v>120353.30453431372</v>
      </c>
      <c r="E11" s="90">
        <f>'Salary DATA'!DF12</f>
        <v>86496.79724517907</v>
      </c>
      <c r="F11" s="90">
        <f>'Salary DATA'!EM12</f>
        <v>72297.212290502794</v>
      </c>
      <c r="G11" s="90">
        <f>'Salary DATA'!FT12</f>
        <v>54306.572421784476</v>
      </c>
      <c r="H11" s="227">
        <f>(('Salary DATA'!AR12-'Salary DATA'!AM12)/'Salary DATA'!AM12)*100</f>
        <v>9.9580908491375055</v>
      </c>
      <c r="I11" s="92">
        <f>(('Salary DATA'!BY12-'Salary DATA'!BT12)/'Salary DATA'!BT12)*100</f>
        <v>11.59121511819013</v>
      </c>
      <c r="J11" s="228">
        <f>(('Salary DATA'!DF12-'Salary DATA'!DA12)/'Salary DATA'!DA12)*100</f>
        <v>12.011034614334132</v>
      </c>
      <c r="K11" s="94">
        <f>(('Salary DATA'!EM12-'Salary DATA'!EH12)/'Salary DATA'!EH12)*100</f>
        <v>13.195500195488268</v>
      </c>
      <c r="L11" s="229">
        <f>(('Salary DATA'!FT12-'Salary DATA'!FO12)/'Salary DATA'!FO12)*100</f>
        <v>12.148682973873877</v>
      </c>
    </row>
    <row r="12" spans="1:12">
      <c r="A12" s="89" t="s">
        <v>18</v>
      </c>
      <c r="B12" s="89"/>
      <c r="C12" s="90">
        <f>'Salary DATA'!AR13</f>
        <v>70741.839877613456</v>
      </c>
      <c r="D12" s="226">
        <f>'Salary DATA'!BY13</f>
        <v>99567.988726042837</v>
      </c>
      <c r="E12" s="90">
        <f>'Salary DATA'!DF13</f>
        <v>75262.311875693675</v>
      </c>
      <c r="F12" s="90">
        <f>'Salary DATA'!EM13</f>
        <v>65226.950152594101</v>
      </c>
      <c r="G12" s="90">
        <f>'Salary DATA'!FT13</f>
        <v>49232.526004728134</v>
      </c>
      <c r="H12" s="227">
        <f>(('Salary DATA'!AR13-'Salary DATA'!AM13)/'Salary DATA'!AM13)*100</f>
        <v>6.7251526196137554</v>
      </c>
      <c r="I12" s="92">
        <f>(('Salary DATA'!BY13-'Salary DATA'!BT13)/'Salary DATA'!BT13)*100</f>
        <v>6.2801367214363983</v>
      </c>
      <c r="J12" s="228">
        <f>(('Salary DATA'!DF13-'Salary DATA'!DA13)/'Salary DATA'!DA13)*100</f>
        <v>7.7783137129766162</v>
      </c>
      <c r="K12" s="94">
        <f>(('Salary DATA'!EM13-'Salary DATA'!EH13)/'Salary DATA'!EH13)*100</f>
        <v>6.4129076792695052</v>
      </c>
      <c r="L12" s="229">
        <f>(('Salary DATA'!FT13-'Salary DATA'!FO13)/'Salary DATA'!FO13)*100</f>
        <v>9.0791977064785527</v>
      </c>
    </row>
    <row r="13" spans="1:12">
      <c r="A13" s="89" t="s">
        <v>19</v>
      </c>
      <c r="B13" s="89"/>
      <c r="C13" s="90">
        <f>'Salary DATA'!AR14</f>
        <v>112455.92727272728</v>
      </c>
      <c r="D13" s="226">
        <f>'Salary DATA'!BY14</f>
        <v>152059.0289532294</v>
      </c>
      <c r="E13" s="90">
        <f>'Salary DATA'!DF14</f>
        <v>105516.69978401728</v>
      </c>
      <c r="F13" s="90">
        <f>'Salary DATA'!EM14</f>
        <v>91711.914414414408</v>
      </c>
      <c r="G13" s="90">
        <f>'Salary DATA'!FT14</f>
        <v>75995.494949494954</v>
      </c>
      <c r="H13" s="227">
        <f>(('Salary DATA'!AR14-'Salary DATA'!AM14)/'Salary DATA'!AM14)*100</f>
        <v>11.68470048095238</v>
      </c>
      <c r="I13" s="92">
        <f>(('Salary DATA'!BY14-'Salary DATA'!BT14)/'Salary DATA'!BT14)*100</f>
        <v>10.911717989672676</v>
      </c>
      <c r="J13" s="228">
        <f>(('Salary DATA'!DF14-'Salary DATA'!DA14)/'Salary DATA'!DA14)*100</f>
        <v>13.657495800793425</v>
      </c>
      <c r="K13" s="94">
        <f>(('Salary DATA'!EM14-'Salary DATA'!EH14)/'Salary DATA'!EH14)*100</f>
        <v>14.865902877089399</v>
      </c>
      <c r="L13" s="229">
        <f>(('Salary DATA'!FT14-'Salary DATA'!FO14)/'Salary DATA'!FO14)*100</f>
        <v>19.2191997364008</v>
      </c>
    </row>
    <row r="14" spans="1:12">
      <c r="A14" s="89" t="s">
        <v>20</v>
      </c>
      <c r="B14" s="89"/>
      <c r="C14" s="90">
        <f>'Salary DATA'!AR15</f>
        <v>94266.635595435146</v>
      </c>
      <c r="D14" s="226">
        <f>'Salary DATA'!BY15</f>
        <v>135531.466160449</v>
      </c>
      <c r="E14" s="90">
        <f>'Salary DATA'!DF15</f>
        <v>95558.812090313178</v>
      </c>
      <c r="F14" s="90">
        <f>'Salary DATA'!EM15</f>
        <v>82608.167243367934</v>
      </c>
      <c r="G14" s="90">
        <f>'Salary DATA'!FT15</f>
        <v>60200.333333333336</v>
      </c>
      <c r="H14" s="227">
        <f>(('Salary DATA'!AR15-'Salary DATA'!AM15)/'Salary DATA'!AM15)*100</f>
        <v>12.179530960067428</v>
      </c>
      <c r="I14" s="92">
        <f>(('Salary DATA'!BY15-'Salary DATA'!BT15)/'Salary DATA'!BT15)*100</f>
        <v>14.889891974138164</v>
      </c>
      <c r="J14" s="228">
        <f>(('Salary DATA'!DF15-'Salary DATA'!DA15)/'Salary DATA'!DA15)*100</f>
        <v>14.918466446664702</v>
      </c>
      <c r="K14" s="94">
        <f>(('Salary DATA'!EM15-'Salary DATA'!EH15)/'Salary DATA'!EH15)*100</f>
        <v>12.402352149618192</v>
      </c>
      <c r="L14" s="229">
        <f>(('Salary DATA'!FT15-'Salary DATA'!FO15)/'Salary DATA'!FO15)*100</f>
        <v>14.365972217473233</v>
      </c>
    </row>
    <row r="15" spans="1:12">
      <c r="A15" s="41" t="s">
        <v>21</v>
      </c>
      <c r="B15" s="41"/>
      <c r="C15" s="83">
        <f>'Salary DATA'!AR16</f>
        <v>76965.706332637434</v>
      </c>
      <c r="D15" s="219">
        <f>'Salary DATA'!BY16</f>
        <v>107617.03182125931</v>
      </c>
      <c r="E15" s="83">
        <f>'Salary DATA'!DF16</f>
        <v>77197.591235878121</v>
      </c>
      <c r="F15" s="83">
        <f>'Salary DATA'!EM16</f>
        <v>67898.895805142078</v>
      </c>
      <c r="G15" s="83">
        <f>'Salary DATA'!FT16</f>
        <v>47609.111642743221</v>
      </c>
      <c r="H15" s="220">
        <f>(('Salary DATA'!AR16-'Salary DATA'!AM16)/'Salary DATA'!AM16)*100</f>
        <v>10.899597730779401</v>
      </c>
      <c r="I15" s="85">
        <f>(('Salary DATA'!BY16-'Salary DATA'!BT16)/'Salary DATA'!BT16)*100</f>
        <v>9.551478588823052</v>
      </c>
      <c r="J15" s="221">
        <f>(('Salary DATA'!DF16-'Salary DATA'!DA16)/'Salary DATA'!DA16)*100</f>
        <v>11.159903499560112</v>
      </c>
      <c r="K15" s="87">
        <f>(('Salary DATA'!EM16-'Salary DATA'!EH16)/'Salary DATA'!EH16)*100</f>
        <v>13.228356382658168</v>
      </c>
      <c r="L15" s="222">
        <f>(('Salary DATA'!FT16-'Salary DATA'!FO16)/'Salary DATA'!FO16)*100</f>
        <v>13.407757469158307</v>
      </c>
    </row>
    <row r="16" spans="1:12">
      <c r="A16" s="41" t="s">
        <v>22</v>
      </c>
      <c r="B16" s="41"/>
      <c r="C16" s="83">
        <f>'Salary DATA'!AR17</f>
        <v>77255.204509803923</v>
      </c>
      <c r="D16" s="219">
        <f>'Salary DATA'!BY17</f>
        <v>102802.30846484935</v>
      </c>
      <c r="E16" s="83">
        <f>'Salary DATA'!DF17</f>
        <v>77804.031402651774</v>
      </c>
      <c r="F16" s="83">
        <f>'Salary DATA'!EM17</f>
        <v>68390.842310694774</v>
      </c>
      <c r="G16" s="83">
        <f>'Salary DATA'!FT17</f>
        <v>46352.190243902442</v>
      </c>
      <c r="H16" s="220">
        <f>(('Salary DATA'!AR17-'Salary DATA'!AM17)/'Salary DATA'!AM17)*100</f>
        <v>5.5151637175684947</v>
      </c>
      <c r="I16" s="85">
        <f>(('Salary DATA'!BY17-'Salary DATA'!BT17)/'Salary DATA'!BT17)*100</f>
        <v>1.7345636861946172</v>
      </c>
      <c r="J16" s="221">
        <f>(('Salary DATA'!DF17-'Salary DATA'!DA17)/'Salary DATA'!DA17)*100</f>
        <v>7.126810252318494</v>
      </c>
      <c r="K16" s="87">
        <f>(('Salary DATA'!EM17-'Salary DATA'!EH17)/'Salary DATA'!EH17)*100</f>
        <v>8.1334866519448212</v>
      </c>
      <c r="L16" s="222">
        <f>(('Salary DATA'!FT17-'Salary DATA'!FO17)/'Salary DATA'!FO17)*100</f>
        <v>1.6589329738258318</v>
      </c>
    </row>
    <row r="17" spans="1:12">
      <c r="A17" s="41" t="s">
        <v>23</v>
      </c>
      <c r="B17" s="41"/>
      <c r="C17" s="83">
        <f>'Salary DATA'!AR18</f>
        <v>72150.865612648224</v>
      </c>
      <c r="D17" s="219">
        <f>'Salary DATA'!BY18</f>
        <v>99702.346688470978</v>
      </c>
      <c r="E17" s="83">
        <f>'Salary DATA'!DF18</f>
        <v>74105.437725631768</v>
      </c>
      <c r="F17" s="83">
        <f>'Salary DATA'!EM18</f>
        <v>67680.832280701754</v>
      </c>
      <c r="G17" s="83">
        <f>'Salary DATA'!FT18</f>
        <v>47161.774647887323</v>
      </c>
      <c r="H17" s="220">
        <f>(('Salary DATA'!AR18-'Salary DATA'!AM18)/'Salary DATA'!AM18)*100</f>
        <v>8.1253999933032439</v>
      </c>
      <c r="I17" s="85">
        <f>(('Salary DATA'!BY18-'Salary DATA'!BT18)/'Salary DATA'!BT18)*100</f>
        <v>10.188717968593982</v>
      </c>
      <c r="J17" s="221">
        <f>(('Salary DATA'!DF18-'Salary DATA'!DA18)/'Salary DATA'!DA18)*100</f>
        <v>7.1309773266215712</v>
      </c>
      <c r="K17" s="87">
        <f>(('Salary DATA'!EM18-'Salary DATA'!EH18)/'Salary DATA'!EH18)*100</f>
        <v>12.157283161862335</v>
      </c>
      <c r="L17" s="222">
        <f>(('Salary DATA'!FT18-'Salary DATA'!FO18)/'Salary DATA'!FO18)*100</f>
        <v>2.2694052958109037</v>
      </c>
    </row>
    <row r="18" spans="1:12">
      <c r="A18" s="41" t="s">
        <v>24</v>
      </c>
      <c r="B18" s="41"/>
      <c r="C18" s="83">
        <f>'Salary DATA'!AR19</f>
        <v>93972.159280303036</v>
      </c>
      <c r="D18" s="219">
        <f>'Salary DATA'!BY19</f>
        <v>130894.64652956298</v>
      </c>
      <c r="E18" s="83">
        <f>'Salary DATA'!DF19</f>
        <v>92855.755782312932</v>
      </c>
      <c r="F18" s="83">
        <f>'Salary DATA'!EM19</f>
        <v>79326.548953974896</v>
      </c>
      <c r="G18" s="83">
        <f>'Salary DATA'!FT19</f>
        <v>61324.09375</v>
      </c>
      <c r="H18" s="220">
        <f>(('Salary DATA'!AR19-'Salary DATA'!AM19)/'Salary DATA'!AM19)*100</f>
        <v>8.2234707616676008</v>
      </c>
      <c r="I18" s="85">
        <f>(('Salary DATA'!BY19-'Salary DATA'!BT19)/'Salary DATA'!BT19)*100</f>
        <v>12.275011255399237</v>
      </c>
      <c r="J18" s="221">
        <f>(('Salary DATA'!DF19-'Salary DATA'!DA19)/'Salary DATA'!DA19)*100</f>
        <v>8.7250263604973171</v>
      </c>
      <c r="K18" s="87">
        <f>(('Salary DATA'!EM19-'Salary DATA'!EH19)/'Salary DATA'!EH19)*100</f>
        <v>-2.0935978686993857</v>
      </c>
      <c r="L18" s="222">
        <f>(('Salary DATA'!FT19-'Salary DATA'!FO19)/'Salary DATA'!FO19)*100</f>
        <v>-6.0745784517186356</v>
      </c>
    </row>
    <row r="19" spans="1:12">
      <c r="A19" s="89" t="s">
        <v>25</v>
      </c>
      <c r="B19" s="89"/>
      <c r="C19" s="90">
        <f>'Salary DATA'!AR20</f>
        <v>73814.598564329106</v>
      </c>
      <c r="D19" s="226">
        <f>'Salary DATA'!BY20</f>
        <v>100605.63221153847</v>
      </c>
      <c r="E19" s="90">
        <f>'Salary DATA'!DF20</f>
        <v>78680.695147679318</v>
      </c>
      <c r="F19" s="90">
        <f>'Salary DATA'!EM20</f>
        <v>68184.914285714287</v>
      </c>
      <c r="G19" s="90">
        <f>'Salary DATA'!FT20</f>
        <v>48672.980061349692</v>
      </c>
      <c r="H19" s="227">
        <f>(('Salary DATA'!AR20-'Salary DATA'!AM20)/'Salary DATA'!AM20)*100</f>
        <v>6.5589741927707808</v>
      </c>
      <c r="I19" s="92">
        <f>(('Salary DATA'!BY20-'Salary DATA'!BT20)/'Salary DATA'!BT20)*100</f>
        <v>6.4510713237444355</v>
      </c>
      <c r="J19" s="228">
        <f>(('Salary DATA'!DF20-'Salary DATA'!DA20)/'Salary DATA'!DA20)*100</f>
        <v>7.2958085583776668</v>
      </c>
      <c r="K19" s="94">
        <f>(('Salary DATA'!EM20-'Salary DATA'!EH20)/'Salary DATA'!EH20)*100</f>
        <v>4.6655104996485957</v>
      </c>
      <c r="L19" s="229">
        <f>(('Salary DATA'!FT20-'Salary DATA'!FO20)/'Salary DATA'!FO20)*100</f>
        <v>7.4498818542308136</v>
      </c>
    </row>
    <row r="20" spans="1:12">
      <c r="A20" s="89" t="s">
        <v>26</v>
      </c>
      <c r="B20" s="89"/>
      <c r="C20" s="90">
        <f>'Salary DATA'!AR21</f>
        <v>87097.208571428579</v>
      </c>
      <c r="D20" s="226">
        <f>'Salary DATA'!BY21</f>
        <v>118532.75588796944</v>
      </c>
      <c r="E20" s="90">
        <f>'Salary DATA'!DF21</f>
        <v>85693.841096795513</v>
      </c>
      <c r="F20" s="90">
        <f>'Salary DATA'!EM21</f>
        <v>76286.022334293943</v>
      </c>
      <c r="G20" s="90">
        <f>'Salary DATA'!FT21</f>
        <v>55175.735735735732</v>
      </c>
      <c r="H20" s="227">
        <f>(('Salary DATA'!AR21-'Salary DATA'!AM21)/'Salary DATA'!AM21)*100</f>
        <v>13.956920920807583</v>
      </c>
      <c r="I20" s="92">
        <f>(('Salary DATA'!BY21-'Salary DATA'!BT21)/'Salary DATA'!BT21)*100</f>
        <v>7.8065679539305988</v>
      </c>
      <c r="J20" s="228">
        <f>(('Salary DATA'!DF21-'Salary DATA'!DA21)/'Salary DATA'!DA21)*100</f>
        <v>9.1449782316970243</v>
      </c>
      <c r="K20" s="94">
        <f>(('Salary DATA'!EM21-'Salary DATA'!EH21)/'Salary DATA'!EH21)*100</f>
        <v>9.8465067658521583</v>
      </c>
      <c r="L20" s="229">
        <f>(('Salary DATA'!FT21-'Salary DATA'!FO21)/'Salary DATA'!FO21)*100</f>
        <v>1.072153515459592</v>
      </c>
    </row>
    <row r="21" spans="1:12">
      <c r="A21" s="89" t="s">
        <v>27</v>
      </c>
      <c r="B21" s="89"/>
      <c r="C21" s="90">
        <f>'Salary DATA'!AR22</f>
        <v>76541.100853911834</v>
      </c>
      <c r="D21" s="226">
        <f>'Salary DATA'!BY22</f>
        <v>104913.43223140496</v>
      </c>
      <c r="E21" s="90">
        <f>'Salary DATA'!DF22</f>
        <v>79904.609375</v>
      </c>
      <c r="F21" s="90">
        <f>'Salary DATA'!EM22</f>
        <v>70449.738138686138</v>
      </c>
      <c r="G21" s="90">
        <f>'Salary DATA'!FT22</f>
        <v>45674.64256198347</v>
      </c>
      <c r="H21" s="227">
        <f>(('Salary DATA'!AR22-'Salary DATA'!AM22)/'Salary DATA'!AM22)*100</f>
        <v>10.592689668792673</v>
      </c>
      <c r="I21" s="92">
        <f>(('Salary DATA'!BY22-'Salary DATA'!BT22)/'Salary DATA'!BT22)*100</f>
        <v>9.7890040588948288</v>
      </c>
      <c r="J21" s="228">
        <f>(('Salary DATA'!DF22-'Salary DATA'!DA22)/'Salary DATA'!DA22)*100</f>
        <v>11.435185065801603</v>
      </c>
      <c r="K21" s="94">
        <f>(('Salary DATA'!EM22-'Salary DATA'!EH22)/'Salary DATA'!EH22)*100</f>
        <v>15.476808059075339</v>
      </c>
      <c r="L21" s="229">
        <f>(('Salary DATA'!FT22-'Salary DATA'!FO22)/'Salary DATA'!FO22)*100</f>
        <v>6.8253677395453085</v>
      </c>
    </row>
    <row r="22" spans="1:12">
      <c r="A22" s="89" t="s">
        <v>28</v>
      </c>
      <c r="B22" s="89"/>
      <c r="C22" s="90">
        <f>'Salary DATA'!AR23</f>
        <v>83976.802378255947</v>
      </c>
      <c r="D22" s="226">
        <f>'Salary DATA'!BY23</f>
        <v>114481.58417997097</v>
      </c>
      <c r="E22" s="90">
        <f>'Salary DATA'!DF23</f>
        <v>84908.815588030615</v>
      </c>
      <c r="F22" s="90">
        <f>'Salary DATA'!EM23</f>
        <v>75249.591539022615</v>
      </c>
      <c r="G22" s="90">
        <f>'Salary DATA'!FT23</f>
        <v>53794.34765625</v>
      </c>
      <c r="H22" s="227">
        <f>(('Salary DATA'!AR23-'Salary DATA'!AM23)/'Salary DATA'!AM23)*100</f>
        <v>7.0100180535600298</v>
      </c>
      <c r="I22" s="92">
        <f>(('Salary DATA'!BY23-'Salary DATA'!BT23)/'Salary DATA'!BT23)*100</f>
        <v>6.1696236858901976</v>
      </c>
      <c r="J22" s="228">
        <f>(('Salary DATA'!DF23-'Salary DATA'!DA23)/'Salary DATA'!DA23)*100</f>
        <v>7.551805287613786</v>
      </c>
      <c r="K22" s="94">
        <f>(('Salary DATA'!EM23-'Salary DATA'!EH23)/'Salary DATA'!EH23)*100</f>
        <v>8.0012679393958184</v>
      </c>
      <c r="L22" s="229">
        <f>(('Salary DATA'!FT23-'Salary DATA'!FO23)/'Salary DATA'!FO23)*100</f>
        <v>8.5715278523161764</v>
      </c>
    </row>
    <row r="23" spans="1:12">
      <c r="A23" s="41" t="s">
        <v>29</v>
      </c>
      <c r="B23" s="41"/>
      <c r="C23" s="83">
        <f>'Salary DATA'!AR24</f>
        <v>81474.153858948775</v>
      </c>
      <c r="D23" s="219">
        <f>'Salary DATA'!BY24</f>
        <v>109853.67501391207</v>
      </c>
      <c r="E23" s="83">
        <f>'Salary DATA'!DF24</f>
        <v>82179.24540682415</v>
      </c>
      <c r="F23" s="83">
        <f>'Salary DATA'!EM24</f>
        <v>71787.08066759388</v>
      </c>
      <c r="G23" s="83">
        <f>'Salary DATA'!FT24</f>
        <v>50385.845410628019</v>
      </c>
      <c r="H23" s="220">
        <f>(('Salary DATA'!AR24-'Salary DATA'!AM24)/'Salary DATA'!AM24)*100</f>
        <v>11.026551487695281</v>
      </c>
      <c r="I23" s="85">
        <f>(('Salary DATA'!BY24-'Salary DATA'!BT24)/'Salary DATA'!BT24)*100</f>
        <v>11.855909022805974</v>
      </c>
      <c r="J23" s="221">
        <f>(('Salary DATA'!DF24-'Salary DATA'!DA24)/'Salary DATA'!DA24)*100</f>
        <v>12.015754144534162</v>
      </c>
      <c r="K23" s="87">
        <f>(('Salary DATA'!EM24-'Salary DATA'!EH24)/'Salary DATA'!EH24)*100</f>
        <v>14.177143078028287</v>
      </c>
      <c r="L23" s="222">
        <f>(('Salary DATA'!FT24-'Salary DATA'!FO24)/'Salary DATA'!FO24)*100</f>
        <v>10.913340349770849</v>
      </c>
    </row>
    <row r="24" spans="1:12">
      <c r="A24" s="41" t="s">
        <v>30</v>
      </c>
      <c r="B24" s="41"/>
      <c r="C24" s="83">
        <f>'Salary DATA'!AR25</f>
        <v>89628.764165848246</v>
      </c>
      <c r="D24" s="219">
        <f>'Salary DATA'!BY25</f>
        <v>133468.14707813525</v>
      </c>
      <c r="E24" s="83">
        <f>'Salary DATA'!DF25</f>
        <v>90824.11355105105</v>
      </c>
      <c r="F24" s="83">
        <f>'Salary DATA'!EM25</f>
        <v>79810.228048272998</v>
      </c>
      <c r="G24" s="83">
        <f>'Salary DATA'!FT25</f>
        <v>58976.127104377105</v>
      </c>
      <c r="H24" s="220">
        <f>(('Salary DATA'!AR25-'Salary DATA'!AM25)/'Salary DATA'!AM25)*100</f>
        <v>12.253621574394423</v>
      </c>
      <c r="I24" s="85">
        <f>(('Salary DATA'!BY25-'Salary DATA'!BT25)/'Salary DATA'!BT25)*100</f>
        <v>13.121597204884624</v>
      </c>
      <c r="J24" s="221">
        <f>(('Salary DATA'!DF25-'Salary DATA'!DA25)/'Salary DATA'!DA25)*100</f>
        <v>10.672941641468741</v>
      </c>
      <c r="K24" s="87">
        <f>(('Salary DATA'!EM25-'Salary DATA'!EH25)/'Salary DATA'!EH25)*100</f>
        <v>14.520391044397204</v>
      </c>
      <c r="L24" s="222">
        <f>(('Salary DATA'!FT25-'Salary DATA'!FO25)/'Salary DATA'!FO25)*100</f>
        <v>27.417054217109122</v>
      </c>
    </row>
    <row r="25" spans="1:12">
      <c r="A25" s="41" t="s">
        <v>31</v>
      </c>
      <c r="B25" s="41"/>
      <c r="C25" s="83">
        <f>'Salary DATA'!AR26</f>
        <v>96672.007004608298</v>
      </c>
      <c r="D25" s="219">
        <f>'Salary DATA'!BY26</f>
        <v>134090.9345944213</v>
      </c>
      <c r="E25" s="83">
        <f>'Salary DATA'!DF26</f>
        <v>95163.358720738543</v>
      </c>
      <c r="F25" s="83">
        <f>'Salary DATA'!EM26</f>
        <v>80432.475000000006</v>
      </c>
      <c r="G25" s="83">
        <f>'Salary DATA'!FT26</f>
        <v>57291.254563894523</v>
      </c>
      <c r="H25" s="220">
        <f>(('Salary DATA'!AR26-'Salary DATA'!AM26)/'Salary DATA'!AM26)*100</f>
        <v>12.701869738669297</v>
      </c>
      <c r="I25" s="85">
        <f>(('Salary DATA'!BY26-'Salary DATA'!BT26)/'Salary DATA'!BT26)*100</f>
        <v>12.716719417797497</v>
      </c>
      <c r="J25" s="221">
        <f>(('Salary DATA'!DF26-'Salary DATA'!DA26)/'Salary DATA'!DA26)*100</f>
        <v>14.654175914909489</v>
      </c>
      <c r="K25" s="87">
        <f>(('Salary DATA'!EM26-'Salary DATA'!EH26)/'Salary DATA'!EH26)*100</f>
        <v>14.033263410043833</v>
      </c>
      <c r="L25" s="222">
        <f>(('Salary DATA'!FT26-'Salary DATA'!FO26)/'Salary DATA'!FO26)*100</f>
        <v>14.904777778621051</v>
      </c>
    </row>
    <row r="26" spans="1:12">
      <c r="A26" s="42" t="s">
        <v>32</v>
      </c>
      <c r="B26" s="42"/>
      <c r="C26" s="230">
        <f>'Salary DATA'!AR27</f>
        <v>77621.514029618076</v>
      </c>
      <c r="D26" s="231">
        <f>'Salary DATA'!BY27</f>
        <v>95966.217821782178</v>
      </c>
      <c r="E26" s="61">
        <f>'Salary DATA'!DF27</f>
        <v>77215.222065063645</v>
      </c>
      <c r="F26" s="61">
        <f>'Salary DATA'!EM27</f>
        <v>66500.721130221136</v>
      </c>
      <c r="G26" s="230">
        <f>'Salary DATA'!FT27</f>
        <v>44580.389140271494</v>
      </c>
      <c r="H26" s="232">
        <f>(('Salary DATA'!AR27-'Salary DATA'!AM27)/'Salary DATA'!AM27)*100</f>
        <v>8.7380090675860789</v>
      </c>
      <c r="I26" s="177">
        <f>(('Salary DATA'!BY27-'Salary DATA'!BT27)/'Salary DATA'!BT27)*100</f>
        <v>3.0158649338818351</v>
      </c>
      <c r="J26" s="217">
        <f>(('Salary DATA'!DF27-'Salary DATA'!DA27)/'Salary DATA'!DA27)*100</f>
        <v>7.5014179563782246</v>
      </c>
      <c r="K26" s="82">
        <f>(('Salary DATA'!EM27-'Salary DATA'!EH27)/'Salary DATA'!EH27)*100</f>
        <v>9.2590059508892484</v>
      </c>
      <c r="L26" s="218">
        <f>(('Salary DATA'!FT27-'Salary DATA'!FO27)/'Salary DATA'!FO27)*100</f>
        <v>11.276189788987564</v>
      </c>
    </row>
    <row r="27" spans="1:12">
      <c r="A27" s="41" t="s">
        <v>33</v>
      </c>
      <c r="B27" s="41"/>
      <c r="C27" s="101">
        <f>'Salary DATA'!AR7</f>
        <v>100911.37107189643</v>
      </c>
      <c r="D27" s="233">
        <f>'Salary DATA'!BY7</f>
        <v>139728.6764386023</v>
      </c>
      <c r="E27" s="101">
        <f>'Salary DATA'!DF7</f>
        <v>98153.270152666126</v>
      </c>
      <c r="F27" s="101">
        <f>'Salary DATA'!EM7</f>
        <v>84760.103921568632</v>
      </c>
      <c r="G27" s="101">
        <f>'Salary DATA'!FT7</f>
        <v>56707.441528545118</v>
      </c>
      <c r="H27" s="220">
        <f>(('Salary DATA'!AR7-'Salary DATA'!AM7)/'Salary DATA'!AM7)*100</f>
        <v>16.12208924731274</v>
      </c>
      <c r="I27" s="85">
        <f>(('Salary DATA'!BY7-'Salary DATA'!BT7)/'Salary DATA'!BT7)*100</f>
        <v>19.686408079176022</v>
      </c>
      <c r="J27" s="221">
        <f>(('Salary DATA'!DF7-'Salary DATA'!DA7)/'Salary DATA'!DA7)*100</f>
        <v>18.315398974859303</v>
      </c>
      <c r="K27" s="103">
        <f>(('Salary DATA'!EM7-'Salary DATA'!EH7)/'Salary DATA'!EH7)*100</f>
        <v>16.374870675786831</v>
      </c>
      <c r="L27" s="222">
        <f>(('Salary DATA'!FT7-'Salary DATA'!FO7)/'Salary DATA'!FO7)*100</f>
        <v>16.390544156364168</v>
      </c>
    </row>
    <row r="28" spans="1:12">
      <c r="A28" s="41" t="s">
        <v>87</v>
      </c>
      <c r="B28" s="41"/>
      <c r="C28" s="223">
        <f>(C27/$C$8)*100</f>
        <v>110.85059090441563</v>
      </c>
      <c r="D28" s="224">
        <f>(D27/$D$8)*100</f>
        <v>110.68914911780882</v>
      </c>
      <c r="E28" s="223">
        <f>(E27/$E$8)*100</f>
        <v>109.02789723775138</v>
      </c>
      <c r="F28" s="223">
        <f>(F27/$F$8)*100</f>
        <v>108.77814874689331</v>
      </c>
      <c r="G28" s="223">
        <f>(G27/$G$8)*100</f>
        <v>104.72345110578816</v>
      </c>
      <c r="H28" s="225"/>
      <c r="I28" s="85"/>
      <c r="J28" s="221"/>
      <c r="K28" s="103"/>
      <c r="L28" s="222"/>
    </row>
    <row r="29" spans="1:12">
      <c r="A29" s="104" t="s">
        <v>34</v>
      </c>
      <c r="B29" s="105"/>
      <c r="C29" s="90">
        <f>'Salary DATA'!AR29</f>
        <v>83090.290167865707</v>
      </c>
      <c r="D29" s="226">
        <f>'Salary DATA'!BY29</f>
        <v>102837.3133640553</v>
      </c>
      <c r="E29" s="90">
        <f>'Salary DATA'!DF29</f>
        <v>87271.9375</v>
      </c>
      <c r="F29" s="90">
        <f>'Salary DATA'!EM29</f>
        <v>69791.78</v>
      </c>
      <c r="G29" s="90">
        <f>'Salary DATA'!FT29</f>
        <v>60143.767857142855</v>
      </c>
      <c r="H29" s="227">
        <f>(('Salary DATA'!AR29-'Salary DATA'!AM29)/'Salary DATA'!AM29)*100</f>
        <v>5.1710972084197495</v>
      </c>
      <c r="I29" s="92">
        <f>(('Salary DATA'!BY29-'Salary DATA'!BT29)/'Salary DATA'!BT29)*100</f>
        <v>-2.7723118086060548</v>
      </c>
      <c r="J29" s="228">
        <f>(('Salary DATA'!DF29-'Salary DATA'!DA29)/'Salary DATA'!DA29)*100</f>
        <v>5.2080655589170908</v>
      </c>
      <c r="K29" s="94">
        <f>(('Salary DATA'!EM29-'Salary DATA'!EH29)/'Salary DATA'!EH29)*100</f>
        <v>2.6239656541416059</v>
      </c>
      <c r="L29" s="234">
        <f>(('Salary DATA'!FT29-'Salary DATA'!FO29)/'Salary DATA'!FO29)*100</f>
        <v>7.0481516302885492</v>
      </c>
    </row>
    <row r="30" spans="1:12">
      <c r="A30" s="89" t="s">
        <v>35</v>
      </c>
      <c r="B30" s="89"/>
      <c r="C30" s="90">
        <f>'Salary DATA'!AR30</f>
        <v>93712.812526154274</v>
      </c>
      <c r="D30" s="226">
        <f>'Salary DATA'!BY30</f>
        <v>137290.35681470137</v>
      </c>
      <c r="E30" s="90">
        <f>'Salary DATA'!DF30</f>
        <v>99122.867477592823</v>
      </c>
      <c r="F30" s="90">
        <f>'Salary DATA'!EM30</f>
        <v>80806.044551475017</v>
      </c>
      <c r="G30" s="90">
        <f>'Salary DATA'!FT30</f>
        <v>47816.433431952661</v>
      </c>
      <c r="H30" s="227">
        <f>(('Salary DATA'!AR30-'Salary DATA'!AM30)/'Salary DATA'!AM30)*100</f>
        <v>8.5547163472686378</v>
      </c>
      <c r="I30" s="92">
        <f>(('Salary DATA'!BY30-'Salary DATA'!BT30)/'Salary DATA'!BT30)*100</f>
        <v>9.4927022004017694</v>
      </c>
      <c r="J30" s="228">
        <f>(('Salary DATA'!DF30-'Salary DATA'!DA30)/'Salary DATA'!DA30)*100</f>
        <v>15.273375367258382</v>
      </c>
      <c r="K30" s="94">
        <f>(('Salary DATA'!EM30-'Salary DATA'!EH30)/'Salary DATA'!EH30)*100</f>
        <v>7.8735381412775167</v>
      </c>
      <c r="L30" s="234">
        <f>(('Salary DATA'!FT30-'Salary DATA'!FO30)/'Salary DATA'!FO30)*100</f>
        <v>25.07276947503701</v>
      </c>
    </row>
    <row r="31" spans="1:12">
      <c r="A31" s="89" t="s">
        <v>36</v>
      </c>
      <c r="B31" s="89"/>
      <c r="C31" s="90">
        <f>'Salary DATA'!AR31</f>
        <v>118922.39663508786</v>
      </c>
      <c r="D31" s="226">
        <f>'Salary DATA'!BY31</f>
        <v>157247.31194625646</v>
      </c>
      <c r="E31" s="90">
        <f>'Salary DATA'!DF31</f>
        <v>112166.27555346208</v>
      </c>
      <c r="F31" s="90">
        <f>'Salary DATA'!EM31</f>
        <v>94991.130607315383</v>
      </c>
      <c r="G31" s="90">
        <f>'Salary DATA'!FT31</f>
        <v>88238.409090909088</v>
      </c>
      <c r="H31" s="227">
        <f>(('Salary DATA'!AR31-'Salary DATA'!AM31)/'Salary DATA'!AM31)*100</f>
        <v>20.730817520953202</v>
      </c>
      <c r="I31" s="92">
        <f>(('Salary DATA'!BY31-'Salary DATA'!BT31)/'Salary DATA'!BT31)*100</f>
        <v>26.131367813846612</v>
      </c>
      <c r="J31" s="228">
        <f>(('Salary DATA'!DF31-'Salary DATA'!DA31)/'Salary DATA'!DA31)*100</f>
        <v>29.430711979525693</v>
      </c>
      <c r="K31" s="94">
        <f>(('Salary DATA'!EM31-'Salary DATA'!EH31)/'Salary DATA'!EH31)*100</f>
        <v>20.695335192953067</v>
      </c>
      <c r="L31" s="234">
        <f>(('Salary DATA'!FT31-'Salary DATA'!FO31)/'Salary DATA'!FO31)*100</f>
        <v>61.177780811943073</v>
      </c>
    </row>
    <row r="32" spans="1:12">
      <c r="A32" s="89" t="s">
        <v>37</v>
      </c>
      <c r="B32" s="89"/>
      <c r="C32" s="90">
        <f>'Salary DATA'!AR32</f>
        <v>88460.785884663957</v>
      </c>
      <c r="D32" s="226">
        <f>'Salary DATA'!BY32</f>
        <v>120569.38664673643</v>
      </c>
      <c r="E32" s="90">
        <f>'Salary DATA'!DF32</f>
        <v>91271.563345633462</v>
      </c>
      <c r="F32" s="90">
        <f>'Salary DATA'!EM32</f>
        <v>80081.634401972871</v>
      </c>
      <c r="G32" s="90">
        <f>'Salary DATA'!FT32</f>
        <v>62429.041074249602</v>
      </c>
      <c r="H32" s="227">
        <f>(('Salary DATA'!AR32-'Salary DATA'!AM32)/'Salary DATA'!AM32)*100</f>
        <v>11.461576790255871</v>
      </c>
      <c r="I32" s="92">
        <f>(('Salary DATA'!BY32-'Salary DATA'!BT32)/'Salary DATA'!BT32)*100</f>
        <v>9.407453505717843</v>
      </c>
      <c r="J32" s="228">
        <f>(('Salary DATA'!DF32-'Salary DATA'!DA32)/'Salary DATA'!DA32)*100</f>
        <v>10.022073928549947</v>
      </c>
      <c r="K32" s="94">
        <f>(('Salary DATA'!EM32-'Salary DATA'!EH32)/'Salary DATA'!EH32)*100</f>
        <v>12.15873315002051</v>
      </c>
      <c r="L32" s="234">
        <f>(('Salary DATA'!FT32-'Salary DATA'!FO32)/'Salary DATA'!FO32)*100</f>
        <v>17.965950618033546</v>
      </c>
    </row>
    <row r="33" spans="1:12">
      <c r="A33" s="41" t="s">
        <v>38</v>
      </c>
      <c r="B33" s="41"/>
      <c r="C33" s="83">
        <f>'Salary DATA'!AR33</f>
        <v>106503.74472891567</v>
      </c>
      <c r="D33" s="219">
        <f>'Salary DATA'!BY33</f>
        <v>134529.25826446281</v>
      </c>
      <c r="E33" s="83">
        <f>'Salary DATA'!DF33</f>
        <v>101321.81182795699</v>
      </c>
      <c r="F33" s="83">
        <f>'Salary DATA'!EM33</f>
        <v>89312.752442996745</v>
      </c>
      <c r="G33" s="83">
        <f>'Salary DATA'!FT33</f>
        <v>67964.133333333331</v>
      </c>
      <c r="H33" s="220">
        <f>(('Salary DATA'!AR33-'Salary DATA'!AM33)/'Salary DATA'!AM33)*100</f>
        <v>14.30258753251</v>
      </c>
      <c r="I33" s="85">
        <f>(('Salary DATA'!BY33-'Salary DATA'!BT33)/'Salary DATA'!BT33)*100</f>
        <v>13.644363550522417</v>
      </c>
      <c r="J33" s="221">
        <f>(('Salary DATA'!DF33-'Salary DATA'!DA33)/'Salary DATA'!DA33)*100</f>
        <v>14.884118548765132</v>
      </c>
      <c r="K33" s="87">
        <f>(('Salary DATA'!EM33-'Salary DATA'!EH33)/'Salary DATA'!EH33)*100</f>
        <v>16.206443928089776</v>
      </c>
      <c r="L33" s="235">
        <f>(('Salary DATA'!FT33-'Salary DATA'!FO33)/'Salary DATA'!FO33)*100</f>
        <v>10.223687524412828</v>
      </c>
    </row>
    <row r="34" spans="1:12">
      <c r="A34" s="41" t="s">
        <v>39</v>
      </c>
      <c r="B34" s="41"/>
      <c r="C34" s="83">
        <f>'Salary DATA'!AR34</f>
        <v>75132.495391705073</v>
      </c>
      <c r="D34" s="219">
        <f>'Salary DATA'!BY34</f>
        <v>97544.949532710278</v>
      </c>
      <c r="E34" s="83">
        <f>'Salary DATA'!DF34</f>
        <v>79516.078534031418</v>
      </c>
      <c r="F34" s="83">
        <f>'Salary DATA'!EM34</f>
        <v>69975.547770700636</v>
      </c>
      <c r="G34" s="83">
        <f>'Salary DATA'!FT34</f>
        <v>50187.131428571425</v>
      </c>
      <c r="H34" s="220">
        <f>(('Salary DATA'!AR34-'Salary DATA'!AM34)/'Salary DATA'!AM34)*100</f>
        <v>17.660468551308227</v>
      </c>
      <c r="I34" s="85">
        <f>(('Salary DATA'!BY34-'Salary DATA'!BT34)/'Salary DATA'!BT34)*100</f>
        <v>18.076984447478203</v>
      </c>
      <c r="J34" s="221">
        <f>(('Salary DATA'!DF34-'Salary DATA'!DA34)/'Salary DATA'!DA34)*100</f>
        <v>18.607205361852486</v>
      </c>
      <c r="K34" s="87">
        <f>(('Salary DATA'!EM34-'Salary DATA'!EH34)/'Salary DATA'!EH34)*100</f>
        <v>20.010684443591426</v>
      </c>
      <c r="L34" s="235">
        <f>(('Salary DATA'!FT34-'Salary DATA'!FO34)/'Salary DATA'!FO34)*100</f>
        <v>14.142039915209692</v>
      </c>
    </row>
    <row r="35" spans="1:12">
      <c r="A35" s="41" t="s">
        <v>40</v>
      </c>
      <c r="B35" s="41"/>
      <c r="C35" s="83">
        <f>'Salary DATA'!AR35</f>
        <v>68277.980283425757</v>
      </c>
      <c r="D35" s="219">
        <f>'Salary DATA'!BY35</f>
        <v>87446.181481481486</v>
      </c>
      <c r="E35" s="83">
        <f>'Salary DATA'!DF35</f>
        <v>69141.464935064942</v>
      </c>
      <c r="F35" s="83">
        <f>'Salary DATA'!EM35</f>
        <v>58121.918635170601</v>
      </c>
      <c r="G35" s="83">
        <f>'Salary DATA'!FT35</f>
        <v>48547.658730158728</v>
      </c>
      <c r="H35" s="220">
        <f>(('Salary DATA'!AR35-'Salary DATA'!AM35)/'Salary DATA'!AM35)*100</f>
        <v>-1.1255945911961986</v>
      </c>
      <c r="I35" s="85">
        <f>(('Salary DATA'!BY35-'Salary DATA'!BT35)/'Salary DATA'!BT35)*100</f>
        <v>1.2429447403293996</v>
      </c>
      <c r="J35" s="221">
        <f>(('Salary DATA'!DF35-'Salary DATA'!DA35)/'Salary DATA'!DA35)*100</f>
        <v>-0.89794737874373109</v>
      </c>
      <c r="K35" s="87">
        <f>(('Salary DATA'!EM35-'Salary DATA'!EH35)/'Salary DATA'!EH35)*100</f>
        <v>-5.663208188184977</v>
      </c>
      <c r="L35" s="235">
        <f>(('Salary DATA'!FT35-'Salary DATA'!FO35)/'Salary DATA'!FO35)*100</f>
        <v>1.3660581122657016</v>
      </c>
    </row>
    <row r="36" spans="1:12">
      <c r="A36" s="41" t="s">
        <v>41</v>
      </c>
      <c r="B36" s="41"/>
      <c r="C36" s="83">
        <f>'Salary DATA'!AR36</f>
        <v>94650.779016725792</v>
      </c>
      <c r="D36" s="219">
        <f>'Salary DATA'!BY36</f>
        <v>134825.93644067796</v>
      </c>
      <c r="E36" s="83">
        <f>'Salary DATA'!DF36</f>
        <v>99625.876574307302</v>
      </c>
      <c r="F36" s="83">
        <f>'Salary DATA'!EM36</f>
        <v>83986.878542510123</v>
      </c>
      <c r="G36" s="83">
        <f>'Salary DATA'!FT36</f>
        <v>78519.333333333328</v>
      </c>
      <c r="H36" s="220">
        <f>(('Salary DATA'!AR36-'Salary DATA'!AM36)/'Salary DATA'!AM36)*100</f>
        <v>5.4815393772308649</v>
      </c>
      <c r="I36" s="85">
        <f>(('Salary DATA'!BY36-'Salary DATA'!BT36)/'Salary DATA'!BT36)*100</f>
        <v>42.00013023026051</v>
      </c>
      <c r="J36" s="221">
        <f>(('Salary DATA'!DF36-'Salary DATA'!DA36)/'Salary DATA'!DA36)*100</f>
        <v>36.060517607627709</v>
      </c>
      <c r="K36" s="87">
        <f>(('Salary DATA'!EM36-'Salary DATA'!EH36)/'Salary DATA'!EH36)*100</f>
        <v>29.440159248355219</v>
      </c>
      <c r="L36" s="235">
        <f>(('Salary DATA'!FT36-'Salary DATA'!FO36)/'Salary DATA'!FO36)*100</f>
        <v>75.133395898906457</v>
      </c>
    </row>
    <row r="37" spans="1:12">
      <c r="A37" s="89" t="s">
        <v>42</v>
      </c>
      <c r="B37" s="89"/>
      <c r="C37" s="90">
        <f>'Salary DATA'!AR37</f>
        <v>78371.380037488285</v>
      </c>
      <c r="D37" s="226">
        <f>'Salary DATA'!BY37</f>
        <v>102097.16489361702</v>
      </c>
      <c r="E37" s="90">
        <f>'Salary DATA'!DF37</f>
        <v>78996.379310344826</v>
      </c>
      <c r="F37" s="90">
        <f>'Salary DATA'!EM37</f>
        <v>69642.857142857145</v>
      </c>
      <c r="G37" s="90">
        <f>'Salary DATA'!FT37</f>
        <v>48922.276595744683</v>
      </c>
      <c r="H37" s="227">
        <f>(('Salary DATA'!AR37-'Salary DATA'!AM37)/'Salary DATA'!AM37)*100</f>
        <v>6.2862094870850784</v>
      </c>
      <c r="I37" s="92">
        <f>(('Salary DATA'!BY37-'Salary DATA'!BT37)/'Salary DATA'!BT37)*100</f>
        <v>-16.084034602926721</v>
      </c>
      <c r="J37" s="228">
        <f>(('Salary DATA'!DF37-'Salary DATA'!DA37)/'Salary DATA'!DA37)*100</f>
        <v>-10.474833532632925</v>
      </c>
      <c r="K37" s="94">
        <f>(('Salary DATA'!EM37-'Salary DATA'!EH37)/'Salary DATA'!EH37)*100</f>
        <v>-1.6844069950322231</v>
      </c>
      <c r="L37" s="234">
        <f>(('Salary DATA'!FT37-'Salary DATA'!FO37)/'Salary DATA'!FO37)*100</f>
        <v>-24.588486721139624</v>
      </c>
    </row>
    <row r="38" spans="1:12">
      <c r="A38" s="89" t="s">
        <v>43</v>
      </c>
      <c r="B38" s="89"/>
      <c r="C38" s="90">
        <f>'Salary DATA'!AR38</f>
        <v>88665.670185907729</v>
      </c>
      <c r="D38" s="226">
        <f>'Salary DATA'!BY38</f>
        <v>123900.97249334517</v>
      </c>
      <c r="E38" s="90">
        <f>'Salary DATA'!DF38</f>
        <v>93622.362840466929</v>
      </c>
      <c r="F38" s="90">
        <f>'Salary DATA'!EM38</f>
        <v>81085.672981056836</v>
      </c>
      <c r="G38" s="90">
        <f>'Salary DATA'!FT38</f>
        <v>57229.274526678142</v>
      </c>
      <c r="H38" s="227">
        <f>(('Salary DATA'!AR38-'Salary DATA'!AM38)/'Salary DATA'!AM38)*100</f>
        <v>13.706711295181492</v>
      </c>
      <c r="I38" s="92">
        <f>(('Salary DATA'!BY38-'Salary DATA'!BT38)/'Salary DATA'!BT38)*100</f>
        <v>15.425743918709788</v>
      </c>
      <c r="J38" s="228">
        <f>(('Salary DATA'!DF38-'Salary DATA'!DA38)/'Salary DATA'!DA38)*100</f>
        <v>12.293156815952504</v>
      </c>
      <c r="K38" s="94">
        <f>(('Salary DATA'!EM38-'Salary DATA'!EH38)/'Salary DATA'!EH38)*100</f>
        <v>12.725402986756555</v>
      </c>
      <c r="L38" s="234">
        <f>(('Salary DATA'!FT38-'Salary DATA'!FO38)/'Salary DATA'!FO38)*100</f>
        <v>16.491895115588854</v>
      </c>
    </row>
    <row r="39" spans="1:12">
      <c r="A39" s="89" t="s">
        <v>44</v>
      </c>
      <c r="B39" s="89"/>
      <c r="C39" s="90">
        <f>'Salary DATA'!AR39</f>
        <v>84323.779751332142</v>
      </c>
      <c r="D39" s="226">
        <f>'Salary DATA'!BY39</f>
        <v>118987.5409990575</v>
      </c>
      <c r="E39" s="90">
        <f>'Salary DATA'!DF39</f>
        <v>86383.361413043473</v>
      </c>
      <c r="F39" s="90">
        <f>'Salary DATA'!EM39</f>
        <v>74261.939838591337</v>
      </c>
      <c r="G39" s="90">
        <f>'Salary DATA'!FT39</f>
        <v>54456.556097560977</v>
      </c>
      <c r="H39" s="227">
        <f>(('Salary DATA'!AR39-'Salary DATA'!AM39)/'Salary DATA'!AM39)*100</f>
        <v>17.850855623967306</v>
      </c>
      <c r="I39" s="92">
        <f>(('Salary DATA'!BY39-'Salary DATA'!BT39)/'Salary DATA'!BT39)*100</f>
        <v>22.037533384037012</v>
      </c>
      <c r="J39" s="228">
        <f>(('Salary DATA'!DF39-'Salary DATA'!DA39)/'Salary DATA'!DA39)*100</f>
        <v>19.005421002001047</v>
      </c>
      <c r="K39" s="94">
        <f>(('Salary DATA'!EM39-'Salary DATA'!EH39)/'Salary DATA'!EH39)*100</f>
        <v>18.221503900553991</v>
      </c>
      <c r="L39" s="234">
        <f>(('Salary DATA'!FT39-'Salary DATA'!FO39)/'Salary DATA'!FO39)*100</f>
        <v>23.394428574330878</v>
      </c>
    </row>
    <row r="40" spans="1:12">
      <c r="A40" s="89" t="s">
        <v>45</v>
      </c>
      <c r="B40" s="89"/>
      <c r="C40" s="90">
        <f>'Salary DATA'!AR40</f>
        <v>100100.10116236833</v>
      </c>
      <c r="D40" s="226">
        <f>'Salary DATA'!BY40</f>
        <v>135150.46037296037</v>
      </c>
      <c r="E40" s="90">
        <f>'Salary DATA'!DF40</f>
        <v>101638.57425742575</v>
      </c>
      <c r="F40" s="90">
        <f>'Salary DATA'!EM40</f>
        <v>90467.99075025694</v>
      </c>
      <c r="G40" s="90">
        <f>'Salary DATA'!FT40</f>
        <v>52289.352760736198</v>
      </c>
      <c r="H40" s="227">
        <f>(('Salary DATA'!AR40-'Salary DATA'!AM40)/'Salary DATA'!AM40)*100</f>
        <v>15.966666762284602</v>
      </c>
      <c r="I40" s="92">
        <f>(('Salary DATA'!BY40-'Salary DATA'!BT40)/'Salary DATA'!BT40)*100</f>
        <v>17.660419086641436</v>
      </c>
      <c r="J40" s="228">
        <f>(('Salary DATA'!DF40-'Salary DATA'!DA40)/'Salary DATA'!DA40)*100</f>
        <v>18.310169138021347</v>
      </c>
      <c r="K40" s="94">
        <f>(('Salary DATA'!EM40-'Salary DATA'!EH40)/'Salary DATA'!EH40)*100</f>
        <v>12.131205662943412</v>
      </c>
      <c r="L40" s="234">
        <f>(('Salary DATA'!FT40-'Salary DATA'!FO40)/'Salary DATA'!FO40)*100</f>
        <v>12.139183614700251</v>
      </c>
    </row>
    <row r="41" spans="1:12">
      <c r="A41" s="109" t="s">
        <v>46</v>
      </c>
      <c r="B41" s="109"/>
      <c r="C41" s="236">
        <f>'Salary DATA'!AR41</f>
        <v>89099.916782246873</v>
      </c>
      <c r="D41" s="237">
        <f>'Salary DATA'!BY41</f>
        <v>118590.38265306123</v>
      </c>
      <c r="E41" s="238">
        <f>'Salary DATA'!DF41</f>
        <v>88317.22751322751</v>
      </c>
      <c r="F41" s="238">
        <f>'Salary DATA'!EM41</f>
        <v>82240.100671140943</v>
      </c>
      <c r="G41" s="236">
        <f>'Salary DATA'!FT41</f>
        <v>81475.28571428571</v>
      </c>
      <c r="H41" s="239">
        <f>(('Salary DATA'!AR41-'Salary DATA'!AM41)/'Salary DATA'!AM41)*100</f>
        <v>8.4998362187051342</v>
      </c>
      <c r="I41" s="240">
        <f>(('Salary DATA'!BY41-'Salary DATA'!BT41)/'Salary DATA'!BT41)*100</f>
        <v>5.6324291465611998</v>
      </c>
      <c r="J41" s="241">
        <f>(('Salary DATA'!DF41-'Salary DATA'!DA41)/'Salary DATA'!DA41)*100</f>
        <v>11.281655049472782</v>
      </c>
      <c r="K41" s="242">
        <f>(('Salary DATA'!EM41-'Salary DATA'!EH41)/'Salary DATA'!EH41)*100</f>
        <v>13.519291399557416</v>
      </c>
      <c r="L41" s="234">
        <f>(('Salary DATA'!FT41-'Salary DATA'!FO41)/'Salary DATA'!FO41)*100</f>
        <v>-2.6719159567496775</v>
      </c>
    </row>
    <row r="42" spans="1:12">
      <c r="A42" s="41" t="s">
        <v>47</v>
      </c>
      <c r="B42" s="41"/>
      <c r="C42" s="113">
        <f>'Salary DATA'!AR8</f>
        <v>89297.321123558126</v>
      </c>
      <c r="D42" s="243">
        <f>'Salary DATA'!BY8</f>
        <v>121340.7380329524</v>
      </c>
      <c r="E42" s="113">
        <f>'Salary DATA'!DF8</f>
        <v>88024.16140943137</v>
      </c>
      <c r="F42" s="113">
        <f>'Salary DATA'!EM8</f>
        <v>78228.214032884222</v>
      </c>
      <c r="G42" s="113">
        <f>'Salary DATA'!FT8</f>
        <v>52792.312994071144</v>
      </c>
      <c r="H42" s="244">
        <f>(('Salary DATA'!AR8-'Salary DATA'!AM8)/'Salary DATA'!AM8)*100</f>
        <v>10.355373342367754</v>
      </c>
      <c r="I42" s="85">
        <f>(('Salary DATA'!BY8-'Salary DATA'!BT8)/'Salary DATA'!BT8)*100</f>
        <v>9.1295154799785276</v>
      </c>
      <c r="J42" s="221">
        <f>(('Salary DATA'!DF8-'Salary DATA'!DA8)/'Salary DATA'!DA8)*100</f>
        <v>10.134010888468881</v>
      </c>
      <c r="K42" s="103">
        <f>(('Salary DATA'!EM8-'Salary DATA'!EH8)/'Salary DATA'!EH8)*100</f>
        <v>12.875725650029283</v>
      </c>
      <c r="L42" s="222">
        <f>(('Salary DATA'!FT8-'Salary DATA'!FO8)/'Salary DATA'!FO8)*100</f>
        <v>12.232015557627337</v>
      </c>
    </row>
    <row r="43" spans="1:12">
      <c r="A43" s="41" t="s">
        <v>87</v>
      </c>
      <c r="B43" s="41"/>
      <c r="C43" s="223">
        <f>(C42/$C$8)*100</f>
        <v>98.092620361636591</v>
      </c>
      <c r="D43" s="224">
        <f>(D42/$D$8)*100</f>
        <v>96.122738642673397</v>
      </c>
      <c r="E43" s="223">
        <f>(E42/$E$8)*100</f>
        <v>97.776561184966667</v>
      </c>
      <c r="F43" s="223">
        <f>(F42/$F$8)*100</f>
        <v>100.3953500357554</v>
      </c>
      <c r="G43" s="223">
        <f>(G42/$G$8)*100</f>
        <v>97.493257667304874</v>
      </c>
      <c r="H43" s="244"/>
      <c r="I43" s="85"/>
      <c r="J43" s="221"/>
      <c r="K43" s="103"/>
      <c r="L43" s="222"/>
    </row>
    <row r="44" spans="1:12">
      <c r="A44" s="89" t="s">
        <v>48</v>
      </c>
      <c r="B44" s="89"/>
      <c r="C44" s="106">
        <f>'Salary DATA'!AR43</f>
        <v>91900.244344930528</v>
      </c>
      <c r="D44" s="245">
        <f>'Salary DATA'!BY43</f>
        <v>124307.00526102792</v>
      </c>
      <c r="E44" s="106">
        <f>'Salary DATA'!DF43</f>
        <v>90766.905750108082</v>
      </c>
      <c r="F44" s="106">
        <f>'Salary DATA'!EM43</f>
        <v>85362.842953020139</v>
      </c>
      <c r="G44" s="106">
        <f>'Salary DATA'!FT43</f>
        <v>54526.274376417234</v>
      </c>
      <c r="H44" s="227">
        <f>(('Salary DATA'!AR43-'Salary DATA'!AM43)/'Salary DATA'!AM43)*100</f>
        <v>11.563508344204816</v>
      </c>
      <c r="I44" s="92">
        <f>(('Salary DATA'!BY43-'Salary DATA'!BT43)/'Salary DATA'!BT43)*100</f>
        <v>6.1534872942228116</v>
      </c>
      <c r="J44" s="228">
        <f>(('Salary DATA'!DF43-'Salary DATA'!DA43)/'Salary DATA'!DA43)*100</f>
        <v>9.5265032456910141</v>
      </c>
      <c r="K44" s="108">
        <f>(('Salary DATA'!EM43-'Salary DATA'!EH43)/'Salary DATA'!EH43)*100</f>
        <v>12.575536212033109</v>
      </c>
      <c r="L44" s="229">
        <f>(('Salary DATA'!FT43-'Salary DATA'!FO43)/'Salary DATA'!FO43)*100</f>
        <v>14.141503519449961</v>
      </c>
    </row>
    <row r="45" spans="1:12">
      <c r="A45" s="89" t="s">
        <v>49</v>
      </c>
      <c r="B45" s="89"/>
      <c r="C45" s="106">
        <f>'Salary DATA'!AR44</f>
        <v>84925.361428251621</v>
      </c>
      <c r="D45" s="245">
        <f>'Salary DATA'!BY44</f>
        <v>122455.66163522012</v>
      </c>
      <c r="E45" s="106">
        <f>'Salary DATA'!DF44</f>
        <v>85825.210526315786</v>
      </c>
      <c r="F45" s="106">
        <f>'Salary DATA'!EM44</f>
        <v>78097.00334768054</v>
      </c>
      <c r="G45" s="106">
        <f>'Salary DATA'!FT44</f>
        <v>47326.156549520769</v>
      </c>
      <c r="H45" s="227">
        <f>(('Salary DATA'!AR44-'Salary DATA'!AM44)/'Salary DATA'!AM44)*100</f>
        <v>8.0361292338749344</v>
      </c>
      <c r="I45" s="92">
        <f>(('Salary DATA'!BY44-'Salary DATA'!BT44)/'Salary DATA'!BT44)*100</f>
        <v>9.7789250524222293</v>
      </c>
      <c r="J45" s="228">
        <f>(('Salary DATA'!DF44-'Salary DATA'!DA44)/'Salary DATA'!DA44)*100</f>
        <v>10.736783054249557</v>
      </c>
      <c r="K45" s="108">
        <f>(('Salary DATA'!EM44-'Salary DATA'!EH44)/'Salary DATA'!EH44)*100</f>
        <v>16.488973643954399</v>
      </c>
      <c r="L45" s="229">
        <f>(('Salary DATA'!FT44-'Salary DATA'!FO44)/'Salary DATA'!FO44)*100</f>
        <v>1.7158701889684054</v>
      </c>
    </row>
    <row r="46" spans="1:12">
      <c r="A46" s="89" t="s">
        <v>50</v>
      </c>
      <c r="B46" s="89"/>
      <c r="C46" s="106">
        <f>'Salary DATA'!AR45</f>
        <v>97943.273699851416</v>
      </c>
      <c r="D46" s="245">
        <f>'Salary DATA'!BY45</f>
        <v>130195.7</v>
      </c>
      <c r="E46" s="106">
        <f>'Salary DATA'!DF45</f>
        <v>91097.08049242424</v>
      </c>
      <c r="F46" s="106">
        <f>'Salary DATA'!EM45</f>
        <v>81008.677704194255</v>
      </c>
      <c r="G46" s="106">
        <f>'Salary DATA'!FT45</f>
        <v>60083.182926829271</v>
      </c>
      <c r="H46" s="227">
        <f>(('Salary DATA'!AR45-'Salary DATA'!AM45)/'Salary DATA'!AM45)*100</f>
        <v>5.9976402258027273</v>
      </c>
      <c r="I46" s="92">
        <f>(('Salary DATA'!BY45-'Salary DATA'!BT45)/'Salary DATA'!BT45)*100</f>
        <v>5.9898180810231691</v>
      </c>
      <c r="J46" s="228">
        <f>(('Salary DATA'!DF45-'Salary DATA'!DA45)/'Salary DATA'!DA45)*100</f>
        <v>4.7927984523989409</v>
      </c>
      <c r="K46" s="108">
        <f>(('Salary DATA'!EM45-'Salary DATA'!EH45)/'Salary DATA'!EH45)*100</f>
        <v>5.4220580725167773</v>
      </c>
      <c r="L46" s="229">
        <f>(('Salary DATA'!FT45-'Salary DATA'!FO45)/'Salary DATA'!FO45)*100</f>
        <v>0.35622116797421249</v>
      </c>
    </row>
    <row r="47" spans="1:12">
      <c r="A47" s="89" t="s">
        <v>51</v>
      </c>
      <c r="B47" s="89"/>
      <c r="C47" s="106">
        <f>'Salary DATA'!AR46</f>
        <v>80214.079609279608</v>
      </c>
      <c r="D47" s="245">
        <f>'Salary DATA'!BY46</f>
        <v>107369.94512195123</v>
      </c>
      <c r="E47" s="106">
        <f>'Salary DATA'!DF46</f>
        <v>80659.256221198157</v>
      </c>
      <c r="F47" s="106">
        <f>'Salary DATA'!EM46</f>
        <v>69946.978956999083</v>
      </c>
      <c r="G47" s="106">
        <f>'Salary DATA'!FT46</f>
        <v>50786.903225806454</v>
      </c>
      <c r="H47" s="227">
        <f>(('Salary DATA'!AR46-'Salary DATA'!AM46)/'Salary DATA'!AM46)*100</f>
        <v>7.8694395505981767</v>
      </c>
      <c r="I47" s="92">
        <f>(('Salary DATA'!BY46-'Salary DATA'!BT46)/'Salary DATA'!BT46)*100</f>
        <v>2.7847800314529247</v>
      </c>
      <c r="J47" s="228">
        <f>(('Salary DATA'!DF46-'Salary DATA'!DA46)/'Salary DATA'!DA46)*100</f>
        <v>11.200264073676129</v>
      </c>
      <c r="K47" s="108">
        <f>(('Salary DATA'!EM46-'Salary DATA'!EH46)/'Salary DATA'!EH46)*100</f>
        <v>6.8844652792076539</v>
      </c>
      <c r="L47" s="229">
        <f>(('Salary DATA'!FT46-'Salary DATA'!FO46)/'Salary DATA'!FO46)*100</f>
        <v>15.605333691262791</v>
      </c>
    </row>
    <row r="48" spans="1:12">
      <c r="A48" s="41" t="s">
        <v>52</v>
      </c>
      <c r="B48" s="41"/>
      <c r="C48" s="101">
        <f>'Salary DATA'!AR47</f>
        <v>97859.402049030366</v>
      </c>
      <c r="D48" s="233">
        <f>'Salary DATA'!BY47</f>
        <v>137976.20709647494</v>
      </c>
      <c r="E48" s="101">
        <f>'Salary DATA'!DF47</f>
        <v>96670.672672672677</v>
      </c>
      <c r="F48" s="101">
        <f>'Salary DATA'!EM47</f>
        <v>83416.472784368452</v>
      </c>
      <c r="G48" s="101">
        <f>'Salary DATA'!FT47</f>
        <v>58437.855450236966</v>
      </c>
      <c r="H48" s="220">
        <f>(('Salary DATA'!AR47-'Salary DATA'!AM47)/'Salary DATA'!AM47)*100</f>
        <v>13.080468549953563</v>
      </c>
      <c r="I48" s="85">
        <f>(('Salary DATA'!BY47-'Salary DATA'!BT47)/'Salary DATA'!BT47)*100</f>
        <v>11.728893583482764</v>
      </c>
      <c r="J48" s="221">
        <f>(('Salary DATA'!DF47-'Salary DATA'!DA47)/'Salary DATA'!DA47)*100</f>
        <v>11.393956647775868</v>
      </c>
      <c r="K48" s="103">
        <f>(('Salary DATA'!EM47-'Salary DATA'!EH47)/'Salary DATA'!EH47)*100</f>
        <v>14.321174875648982</v>
      </c>
      <c r="L48" s="222">
        <f>(('Salary DATA'!FT47-'Salary DATA'!FO47)/'Salary DATA'!FO47)*100</f>
        <v>13.654471971906865</v>
      </c>
    </row>
    <row r="49" spans="1:12">
      <c r="A49" s="41" t="s">
        <v>53</v>
      </c>
      <c r="B49" s="41"/>
      <c r="C49" s="101">
        <f>'Salary DATA'!AR48</f>
        <v>96309.425780463236</v>
      </c>
      <c r="D49" s="233">
        <f>'Salary DATA'!BY48</f>
        <v>123060.88796909493</v>
      </c>
      <c r="E49" s="101">
        <f>'Salary DATA'!DF48</f>
        <v>91877.347860538823</v>
      </c>
      <c r="F49" s="101">
        <f>'Salary DATA'!EM48</f>
        <v>79160.901503759393</v>
      </c>
      <c r="G49" s="101">
        <f>'Salary DATA'!FT48</f>
        <v>57354.520833333336</v>
      </c>
      <c r="H49" s="220">
        <f>(('Salary DATA'!AR48-'Salary DATA'!AM48)/'Salary DATA'!AM48)*100</f>
        <v>12.955128874830759</v>
      </c>
      <c r="I49" s="85">
        <f>(('Salary DATA'!BY48-'Salary DATA'!BT48)/'Salary DATA'!BT48)*100</f>
        <v>11.163608795781013</v>
      </c>
      <c r="J49" s="221">
        <f>(('Salary DATA'!DF48-'Salary DATA'!DA48)/'Salary DATA'!DA48)*100</f>
        <v>12.785947615805199</v>
      </c>
      <c r="K49" s="103">
        <f>(('Salary DATA'!EM48-'Salary DATA'!EH48)/'Salary DATA'!EH48)*100</f>
        <v>14.028378851291334</v>
      </c>
      <c r="L49" s="222">
        <f>(('Salary DATA'!FT48-'Salary DATA'!FO48)/'Salary DATA'!FO48)*100</f>
        <v>18.826530552042016</v>
      </c>
    </row>
    <row r="50" spans="1:12">
      <c r="A50" s="41" t="s">
        <v>54</v>
      </c>
      <c r="B50" s="41"/>
      <c r="C50" s="101">
        <f>'Salary DATA'!AR49</f>
        <v>75654.555004766444</v>
      </c>
      <c r="D50" s="233">
        <f>'Salary DATA'!BY49</f>
        <v>99246.540150995192</v>
      </c>
      <c r="E50" s="101">
        <f>'Salary DATA'!DF49</f>
        <v>78037.808980213085</v>
      </c>
      <c r="F50" s="101">
        <f>'Salary DATA'!EM49</f>
        <v>67865.387676508341</v>
      </c>
      <c r="G50" s="101">
        <f>'Salary DATA'!FT49</f>
        <v>47214.992857142854</v>
      </c>
      <c r="H50" s="220">
        <f>(('Salary DATA'!AR49-'Salary DATA'!AM49)/'Salary DATA'!AM49)*100</f>
        <v>5.1125219048904373</v>
      </c>
      <c r="I50" s="85">
        <f>(('Salary DATA'!BY49-'Salary DATA'!BT49)/'Salary DATA'!BT49)*100</f>
        <v>3.6206909591754441</v>
      </c>
      <c r="J50" s="221">
        <f>(('Salary DATA'!DF49-'Salary DATA'!DA49)/'Salary DATA'!DA49)*100</f>
        <v>7.8683211482011535</v>
      </c>
      <c r="K50" s="103">
        <f>(('Salary DATA'!EM49-'Salary DATA'!EH49)/'Salary DATA'!EH49)*100</f>
        <v>12.022482372329627</v>
      </c>
      <c r="L50" s="222">
        <f>(('Salary DATA'!FT49-'Salary DATA'!FO49)/'Salary DATA'!FO49)*100</f>
        <v>8.9272829766896606</v>
      </c>
    </row>
    <row r="51" spans="1:12">
      <c r="A51" s="41" t="s">
        <v>55</v>
      </c>
      <c r="B51" s="41"/>
      <c r="C51" s="101">
        <f>'Salary DATA'!AR50</f>
        <v>86595.519265394309</v>
      </c>
      <c r="D51" s="233">
        <f>'Salary DATA'!BY50</f>
        <v>113577.17206982544</v>
      </c>
      <c r="E51" s="101">
        <f>'Salary DATA'!DF50</f>
        <v>86185.396306818177</v>
      </c>
      <c r="F51" s="101">
        <f>'Salary DATA'!EM50</f>
        <v>79028.723342939484</v>
      </c>
      <c r="G51" s="101">
        <f>'Salary DATA'!FT50</f>
        <v>53704.585106382976</v>
      </c>
      <c r="H51" s="220">
        <f>(('Salary DATA'!AR50-'Salary DATA'!AM50)/'Salary DATA'!AM50)*100</f>
        <v>9.4185405689587594</v>
      </c>
      <c r="I51" s="85">
        <f>(('Salary DATA'!BY50-'Salary DATA'!BT50)/'Salary DATA'!BT50)*100</f>
        <v>9.5269118894905933</v>
      </c>
      <c r="J51" s="221">
        <f>(('Salary DATA'!DF50-'Salary DATA'!DA50)/'Salary DATA'!DA50)*100</f>
        <v>9.2842007461411047</v>
      </c>
      <c r="K51" s="103">
        <f>(('Salary DATA'!EM50-'Salary DATA'!EH50)/'Salary DATA'!EH50)*100</f>
        <v>18.834462917696996</v>
      </c>
      <c r="L51" s="222">
        <f>(('Salary DATA'!FT50-'Salary DATA'!FO50)/'Salary DATA'!FO50)*100</f>
        <v>8.8998778062098083</v>
      </c>
    </row>
    <row r="52" spans="1:12">
      <c r="A52" s="89" t="s">
        <v>56</v>
      </c>
      <c r="B52" s="89"/>
      <c r="C52" s="106">
        <f>'Salary DATA'!AR51</f>
        <v>76456.342310418142</v>
      </c>
      <c r="D52" s="245">
        <f>'Salary DATA'!BY51</f>
        <v>104043.82262996942</v>
      </c>
      <c r="E52" s="106">
        <f>'Salary DATA'!DF51</f>
        <v>79792.104477611938</v>
      </c>
      <c r="F52" s="106">
        <f>'Salary DATA'!EM51</f>
        <v>69866.290953545235</v>
      </c>
      <c r="G52" s="106">
        <f>'Salary DATA'!FT51</f>
        <v>46359.860655737706</v>
      </c>
      <c r="H52" s="227">
        <f>(('Salary DATA'!AR51-'Salary DATA'!AM51)/'Salary DATA'!AM51)*100</f>
        <v>10.898221734225585</v>
      </c>
      <c r="I52" s="92">
        <f>(('Salary DATA'!BY51-'Salary DATA'!BT51)/'Salary DATA'!BT51)*100</f>
        <v>7.7464965913109332</v>
      </c>
      <c r="J52" s="228">
        <f>(('Salary DATA'!DF51-'Salary DATA'!DA51)/'Salary DATA'!DA51)*100</f>
        <v>5.7939198263705567</v>
      </c>
      <c r="K52" s="108">
        <f>(('Salary DATA'!EM51-'Salary DATA'!EH51)/'Salary DATA'!EH51)*100</f>
        <v>15.966875164327</v>
      </c>
      <c r="L52" s="229">
        <f>(('Salary DATA'!FT51-'Salary DATA'!FO51)/'Salary DATA'!FO51)*100</f>
        <v>-1.4728668759805079</v>
      </c>
    </row>
    <row r="53" spans="1:12">
      <c r="A53" s="89" t="s">
        <v>57</v>
      </c>
      <c r="B53" s="89"/>
      <c r="C53" s="106">
        <f>'Salary DATA'!AR52</f>
        <v>91833.117282792271</v>
      </c>
      <c r="D53" s="245">
        <f>'Salary DATA'!BY52</f>
        <v>121728.36861313869</v>
      </c>
      <c r="E53" s="106">
        <f>'Salary DATA'!DF52</f>
        <v>89903.769037919148</v>
      </c>
      <c r="F53" s="106">
        <f>'Salary DATA'!EM52</f>
        <v>78587.844735764025</v>
      </c>
      <c r="G53" s="106">
        <f>'Salary DATA'!FT52</f>
        <v>52974.944043321302</v>
      </c>
      <c r="H53" s="227">
        <f>(('Salary DATA'!AR52-'Salary DATA'!AM52)/'Salary DATA'!AM52)*100</f>
        <v>10.697329991705228</v>
      </c>
      <c r="I53" s="92">
        <f>(('Salary DATA'!BY52-'Salary DATA'!BT52)/'Salary DATA'!BT52)*100</f>
        <v>7.3050507427112459</v>
      </c>
      <c r="J53" s="228">
        <f>(('Salary DATA'!DF52-'Salary DATA'!DA52)/'Salary DATA'!DA52)*100</f>
        <v>10.412451684359135</v>
      </c>
      <c r="K53" s="108">
        <f>(('Salary DATA'!EM52-'Salary DATA'!EH52)/'Salary DATA'!EH52)*100</f>
        <v>12.099059897226972</v>
      </c>
      <c r="L53" s="229">
        <f>(('Salary DATA'!FT52-'Salary DATA'!FO52)/'Salary DATA'!FO52)*100</f>
        <v>16.880850637170813</v>
      </c>
    </row>
    <row r="54" spans="1:12">
      <c r="A54" s="89" t="s">
        <v>58</v>
      </c>
      <c r="B54" s="89"/>
      <c r="C54" s="106">
        <f>'Salary DATA'!AR53</f>
        <v>73791.608262108261</v>
      </c>
      <c r="D54" s="245">
        <f>'Salary DATA'!BY53</f>
        <v>98630.650641025641</v>
      </c>
      <c r="E54" s="106">
        <f>'Salary DATA'!DF53</f>
        <v>77751.061688311689</v>
      </c>
      <c r="F54" s="106">
        <f>'Salary DATA'!EM53</f>
        <v>70220.89589041096</v>
      </c>
      <c r="G54" s="106">
        <f>'Salary DATA'!FT53</f>
        <v>53374.661710037173</v>
      </c>
      <c r="H54" s="227">
        <f>(('Salary DATA'!AR53-'Salary DATA'!AM53)/'Salary DATA'!AM53)*100</f>
        <v>7.3219245512731987</v>
      </c>
      <c r="I54" s="92">
        <f>(('Salary DATA'!BY53-'Salary DATA'!BT53)/'Salary DATA'!BT53)*100</f>
        <v>10.771325331592056</v>
      </c>
      <c r="J54" s="228">
        <f>(('Salary DATA'!DF53-'Salary DATA'!DA53)/'Salary DATA'!DA53)*100</f>
        <v>8.6444134584503765</v>
      </c>
      <c r="K54" s="108">
        <f>(('Salary DATA'!EM53-'Salary DATA'!EH53)/'Salary DATA'!EH53)*100</f>
        <v>9.8364760057330045</v>
      </c>
      <c r="L54" s="229">
        <f>(('Salary DATA'!FT53-'Salary DATA'!FO53)/'Salary DATA'!FO53)*100</f>
        <v>13.199051568405581</v>
      </c>
    </row>
    <row r="55" spans="1:12">
      <c r="A55" s="109" t="s">
        <v>59</v>
      </c>
      <c r="B55" s="109"/>
      <c r="C55" s="246">
        <f>'Salary DATA'!AR54</f>
        <v>84166.578550724633</v>
      </c>
      <c r="D55" s="247">
        <f>'Salary DATA'!BY54</f>
        <v>109363.1714884696</v>
      </c>
      <c r="E55" s="248">
        <f>'Salary DATA'!DF54</f>
        <v>79351.700391280043</v>
      </c>
      <c r="F55" s="248">
        <f>'Salary DATA'!EM54</f>
        <v>75482.992146596865</v>
      </c>
      <c r="G55" s="246">
        <f>'Salary DATA'!FT54</f>
        <v>64246.089743589742</v>
      </c>
      <c r="H55" s="239">
        <f>(('Salary DATA'!AR54-'Salary DATA'!AM54)/'Salary DATA'!AM54)*100</f>
        <v>11.0145094270472</v>
      </c>
      <c r="I55" s="240">
        <f>(('Salary DATA'!BY54-'Salary DATA'!BT54)/'Salary DATA'!BT54)*100</f>
        <v>11.250929064703005</v>
      </c>
      <c r="J55" s="241">
        <f>(('Salary DATA'!DF54-'Salary DATA'!DA54)/'Salary DATA'!DA54)*100</f>
        <v>10.185238771410569</v>
      </c>
      <c r="K55" s="249">
        <f>(('Salary DATA'!EM54-'Salary DATA'!EH54)/'Salary DATA'!EH54)*100</f>
        <v>12.367178060429909</v>
      </c>
      <c r="L55" s="229">
        <f>(('Salary DATA'!FT54-'Salary DATA'!FO54)/'Salary DATA'!FO54)*100</f>
        <v>22.195970142142478</v>
      </c>
    </row>
    <row r="56" spans="1:12">
      <c r="A56" s="41" t="s">
        <v>60</v>
      </c>
      <c r="B56" s="41"/>
      <c r="C56" s="41">
        <f>'Salary DATA'!AR9</f>
        <v>93880.97591916188</v>
      </c>
      <c r="D56" s="46">
        <f>'Salary DATA'!BY9</f>
        <v>126111.3531560491</v>
      </c>
      <c r="E56" s="41">
        <f>'Salary DATA'!DF9</f>
        <v>92811.685683939009</v>
      </c>
      <c r="F56" s="41">
        <f>'Salary DATA'!EM9</f>
        <v>76314.745029977916</v>
      </c>
      <c r="G56" s="41">
        <f>'Salary DATA'!FT9</f>
        <v>55723.096345514947</v>
      </c>
      <c r="H56" s="244">
        <f>(('Salary DATA'!AR9-'Salary DATA'!AM9)/'Salary DATA'!AM9)*100</f>
        <v>8.5133320226992204</v>
      </c>
      <c r="I56" s="121">
        <f>(('Salary DATA'!BY9-'Salary DATA'!BT9)/'Salary DATA'!BT9)*100</f>
        <v>8.6707583775862691</v>
      </c>
      <c r="J56" s="250">
        <f>(('Salary DATA'!DF9-'Salary DATA'!DA9)/'Salary DATA'!DA9)*100</f>
        <v>9.096636003824635</v>
      </c>
      <c r="K56" s="123">
        <f>(('Salary DATA'!EM9-'Salary DATA'!EH9)/'Salary DATA'!EH9)*100</f>
        <v>9.3528202179242577</v>
      </c>
      <c r="L56" s="222">
        <f>(('Salary DATA'!FT9-'Salary DATA'!FO9)/'Salary DATA'!FO9)*100</f>
        <v>5.6356094292149184</v>
      </c>
    </row>
    <row r="57" spans="1:12">
      <c r="A57" s="41" t="s">
        <v>87</v>
      </c>
      <c r="B57" s="41"/>
      <c r="C57" s="223">
        <f>(C56/$C$8)*100</f>
        <v>103.1277401622835</v>
      </c>
      <c r="D57" s="224">
        <f>(D56/$D$8)*100</f>
        <v>99.90188650410866</v>
      </c>
      <c r="E57" s="223">
        <f>(E56/$E$8)*100</f>
        <v>103.09450631111876</v>
      </c>
      <c r="F57" s="223">
        <f>(F56/$F$8)*100</f>
        <v>97.939670934496689</v>
      </c>
      <c r="G57" s="223">
        <f>(G56/$G$8)*100</f>
        <v>102.90562928438949</v>
      </c>
      <c r="H57" s="244"/>
      <c r="I57" s="121"/>
      <c r="J57" s="250"/>
      <c r="K57" s="123"/>
      <c r="L57" s="222"/>
    </row>
    <row r="58" spans="1:12">
      <c r="A58" s="89" t="s">
        <v>61</v>
      </c>
      <c r="B58" s="89"/>
      <c r="C58" s="126">
        <f>'Salary DATA'!AR56</f>
        <v>99748.115936826987</v>
      </c>
      <c r="D58" s="251">
        <f>'Salary DATA'!BY56</f>
        <v>123929.80802292263</v>
      </c>
      <c r="E58" s="126">
        <f>'Salary DATA'!DF56</f>
        <v>92960.36608187134</v>
      </c>
      <c r="F58" s="126">
        <f>'Salary DATA'!EM56</f>
        <v>78253.411917098449</v>
      </c>
      <c r="G58" s="126">
        <f>'Salary DATA'!FT56</f>
        <v>67077.016129032258</v>
      </c>
      <c r="H58" s="252">
        <f>(('Salary DATA'!AR56-'Salary DATA'!AM56)/'Salary DATA'!AM56)*100</f>
        <v>6.7018791630259766</v>
      </c>
      <c r="I58" s="128">
        <f>(('Salary DATA'!BY56-'Salary DATA'!BT56)/'Salary DATA'!BT56)*100</f>
        <v>6.3509860583437936</v>
      </c>
      <c r="J58" s="253">
        <f>(('Salary DATA'!DF56-'Salary DATA'!DA56)/'Salary DATA'!DA56)*100</f>
        <v>6.0103455817715545</v>
      </c>
      <c r="K58" s="130">
        <f>(('Salary DATA'!EM56-'Salary DATA'!EH56)/'Salary DATA'!EH56)*100</f>
        <v>9.5349752484405474</v>
      </c>
      <c r="L58" s="229">
        <f>(('Salary DATA'!FT56-'Salary DATA'!FO56)/'Salary DATA'!FO56)*100</f>
        <v>2.7423826437018834</v>
      </c>
    </row>
    <row r="59" spans="1:12">
      <c r="A59" s="89" t="s">
        <v>62</v>
      </c>
      <c r="B59" s="89"/>
      <c r="C59" s="126">
        <f>'Salary DATA'!AR57</f>
        <v>80193.746031746035</v>
      </c>
      <c r="D59" s="251">
        <f>'Salary DATA'!BY57</f>
        <v>102328.49315068492</v>
      </c>
      <c r="E59" s="126">
        <f>'Salary DATA'!DF57</f>
        <v>81486.099264705888</v>
      </c>
      <c r="F59" s="126">
        <f>'Salary DATA'!EM57</f>
        <v>67105.954248366019</v>
      </c>
      <c r="G59" s="126">
        <f>'Salary DATA'!FT57</f>
        <v>49687.45</v>
      </c>
      <c r="H59" s="252">
        <f>(('Salary DATA'!AR57-'Salary DATA'!AM57)/'Salary DATA'!AM57)*100</f>
        <v>1.5342730252605843</v>
      </c>
      <c r="I59" s="128">
        <f>(('Salary DATA'!BY57-'Salary DATA'!BT57)/'Salary DATA'!BT57)*100</f>
        <v>3.4986004318514832</v>
      </c>
      <c r="J59" s="253">
        <f>(('Salary DATA'!DF57-'Salary DATA'!DA57)/'Salary DATA'!DA57)*100</f>
        <v>4.6994505967782514</v>
      </c>
      <c r="K59" s="130">
        <f>(('Salary DATA'!EM57-'Salary DATA'!EH57)/'Salary DATA'!EH57)*100</f>
        <v>15.012337212857013</v>
      </c>
      <c r="L59" s="229">
        <f>(('Salary DATA'!FT57-'Salary DATA'!FO57)/'Salary DATA'!FO57)*100</f>
        <v>-6.0095486118808248</v>
      </c>
    </row>
    <row r="60" spans="1:12">
      <c r="A60" s="89" t="s">
        <v>63</v>
      </c>
      <c r="B60" s="89"/>
      <c r="C60" s="126">
        <f>'Salary DATA'!AR58</f>
        <v>101178.09053750256</v>
      </c>
      <c r="D60" s="251">
        <f>'Salary DATA'!BY58</f>
        <v>130788.6794956868</v>
      </c>
      <c r="E60" s="126">
        <f>'Salary DATA'!DF58</f>
        <v>101911.3572519084</v>
      </c>
      <c r="F60" s="126">
        <f>'Salary DATA'!EM58</f>
        <v>83851.23979148567</v>
      </c>
      <c r="G60" s="126">
        <f>'Salary DATA'!FT58</f>
        <v>61371.845238095237</v>
      </c>
      <c r="H60" s="252">
        <f>(('Salary DATA'!AR58-'Salary DATA'!AM58)/'Salary DATA'!AM58)*100</f>
        <v>12.545082683890355</v>
      </c>
      <c r="I60" s="128">
        <f>(('Salary DATA'!BY58-'Salary DATA'!BT58)/'Salary DATA'!BT58)*100</f>
        <v>14.560753502950327</v>
      </c>
      <c r="J60" s="253">
        <f>(('Salary DATA'!DF58-'Salary DATA'!DA58)/'Salary DATA'!DA58)*100</f>
        <v>15.101595860000058</v>
      </c>
      <c r="K60" s="130">
        <f>(('Salary DATA'!EM58-'Salary DATA'!EH58)/'Salary DATA'!EH58)*100</f>
        <v>13.594323988979554</v>
      </c>
      <c r="L60" s="229">
        <f>(('Salary DATA'!FT58-'Salary DATA'!FO58)/'Salary DATA'!FO58)*100</f>
        <v>6.5677647913153407</v>
      </c>
    </row>
    <row r="61" spans="1:12">
      <c r="A61" s="89" t="s">
        <v>64</v>
      </c>
      <c r="B61" s="89"/>
      <c r="C61" s="126">
        <f>'Salary DATA'!AR59</f>
        <v>93645.664685908312</v>
      </c>
      <c r="D61" s="251">
        <f>'Salary DATA'!BY59</f>
        <v>120380.61144578313</v>
      </c>
      <c r="E61" s="126">
        <f>'Salary DATA'!DF59</f>
        <v>97900.129909365554</v>
      </c>
      <c r="F61" s="126">
        <f>'Salary DATA'!EM59</f>
        <v>82249.193308550181</v>
      </c>
      <c r="G61" s="126">
        <f>'Salary DATA'!FT59</f>
        <v>64563.333333333336</v>
      </c>
      <c r="H61" s="252">
        <f>(('Salary DATA'!AR59-'Salary DATA'!AM59)/'Salary DATA'!AM59)*100</f>
        <v>2.1568639673152163</v>
      </c>
      <c r="I61" s="128">
        <f>(('Salary DATA'!BY59-'Salary DATA'!BT59)/'Salary DATA'!BT59)*100</f>
        <v>9.4440085861253564</v>
      </c>
      <c r="J61" s="253">
        <f>(('Salary DATA'!DF59-'Salary DATA'!DA59)/'Salary DATA'!DA59)*100</f>
        <v>9.8735190222263007</v>
      </c>
      <c r="K61" s="130">
        <f>(('Salary DATA'!EM59-'Salary DATA'!EH59)/'Salary DATA'!EH59)*100</f>
        <v>13.789813016797831</v>
      </c>
      <c r="L61" s="229">
        <f>(('Salary DATA'!FT59-'Salary DATA'!FO59)/'Salary DATA'!FO59)*100</f>
        <v>22.143395620680671</v>
      </c>
    </row>
    <row r="62" spans="1:12">
      <c r="A62" s="41" t="s">
        <v>65</v>
      </c>
      <c r="B62" s="41"/>
      <c r="C62" s="113">
        <f>'Salary DATA'!AR60</f>
        <v>102686.06382352942</v>
      </c>
      <c r="D62" s="243">
        <f>'Salary DATA'!BY60</f>
        <v>141320.9410698096</v>
      </c>
      <c r="E62" s="113">
        <f>'Salary DATA'!DF60</f>
        <v>99532.416943521588</v>
      </c>
      <c r="F62" s="113">
        <f>'Salary DATA'!EM60</f>
        <v>81319.082170542635</v>
      </c>
      <c r="G62" s="113">
        <f>'Salary DATA'!FT60</f>
        <v>57966.8125</v>
      </c>
      <c r="H62" s="244">
        <f>(('Salary DATA'!AR60-'Salary DATA'!AM60)/'Salary DATA'!AM60)*100</f>
        <v>8.9625720459271108</v>
      </c>
      <c r="I62" s="121">
        <f>(('Salary DATA'!BY60-'Salary DATA'!BT60)/'Salary DATA'!BT60)*100</f>
        <v>10.390431651991998</v>
      </c>
      <c r="J62" s="250">
        <f>(('Salary DATA'!DF60-'Salary DATA'!DA60)/'Salary DATA'!DA60)*100</f>
        <v>9.9533070694232428</v>
      </c>
      <c r="K62" s="123">
        <f>(('Salary DATA'!EM60-'Salary DATA'!EH60)/'Salary DATA'!EH60)*100</f>
        <v>12.570505463477993</v>
      </c>
      <c r="L62" s="222">
        <f>(('Salary DATA'!FT60-'Salary DATA'!FO60)/'Salary DATA'!FO60)*100</f>
        <v>11.855072345570141</v>
      </c>
    </row>
    <row r="63" spans="1:12">
      <c r="A63" s="41" t="s">
        <v>66</v>
      </c>
      <c r="B63" s="41"/>
      <c r="C63" s="113">
        <f>'Salary DATA'!AR61</f>
        <v>87105.713946117277</v>
      </c>
      <c r="D63" s="243">
        <f>'Salary DATA'!BY61</f>
        <v>114745.80462341536</v>
      </c>
      <c r="E63" s="113">
        <f>'Salary DATA'!DF61</f>
        <v>86547.544993077987</v>
      </c>
      <c r="F63" s="113">
        <f>'Salary DATA'!EM61</f>
        <v>71130.224899598397</v>
      </c>
      <c r="G63" s="113">
        <f>'Salary DATA'!FT61</f>
        <v>49373.497975708502</v>
      </c>
      <c r="H63" s="244">
        <f>(('Salary DATA'!AR61-'Salary DATA'!AM61)/'Salary DATA'!AM61)*100</f>
        <v>6.1529615014544055</v>
      </c>
      <c r="I63" s="121">
        <f>(('Salary DATA'!BY61-'Salary DATA'!BT61)/'Salary DATA'!BT61)*100</f>
        <v>5.7102691967588415</v>
      </c>
      <c r="J63" s="250">
        <f>(('Salary DATA'!DF61-'Salary DATA'!DA61)/'Salary DATA'!DA61)*100</f>
        <v>8.6953923972732134</v>
      </c>
      <c r="K63" s="123">
        <f>(('Salary DATA'!EM61-'Salary DATA'!EH61)/'Salary DATA'!EH61)*100</f>
        <v>5.0339801156727999</v>
      </c>
      <c r="L63" s="222">
        <f>(('Salary DATA'!FT61-'Salary DATA'!FO61)/'Salary DATA'!FO61)*100</f>
        <v>2.0210637705351182</v>
      </c>
    </row>
    <row r="64" spans="1:12">
      <c r="A64" s="41" t="s">
        <v>67</v>
      </c>
      <c r="B64" s="41"/>
      <c r="C64" s="113">
        <f>'Salary DATA'!AR62</f>
        <v>94799.410587426479</v>
      </c>
      <c r="D64" s="243">
        <f>'Salary DATA'!BY62</f>
        <v>134512.34873830451</v>
      </c>
      <c r="E64" s="113">
        <f>'Salary DATA'!DF62</f>
        <v>94826.395163433437</v>
      </c>
      <c r="F64" s="113">
        <f>'Salary DATA'!EM62</f>
        <v>76963.565313653133</v>
      </c>
      <c r="G64" s="113">
        <f>'Salary DATA'!FT62</f>
        <v>55321.445497630331</v>
      </c>
      <c r="H64" s="244">
        <f>(('Salary DATA'!AR62-'Salary DATA'!AM62)/'Salary DATA'!AM62)*100</f>
        <v>10.84340617806941</v>
      </c>
      <c r="I64" s="121">
        <f>(('Salary DATA'!BY62-'Salary DATA'!BT62)/'Salary DATA'!BT62)*100</f>
        <v>8.9875836793534436</v>
      </c>
      <c r="J64" s="250">
        <f>(('Salary DATA'!DF62-'Salary DATA'!DA62)/'Salary DATA'!DA62)*100</f>
        <v>7.4140684050096173</v>
      </c>
      <c r="K64" s="123">
        <f>(('Salary DATA'!EM62-'Salary DATA'!EH62)/'Salary DATA'!EH62)*100</f>
        <v>9.5503000123338904</v>
      </c>
      <c r="L64" s="222">
        <f>(('Salary DATA'!FT62-'Salary DATA'!FO62)/'Salary DATA'!FO62)*100</f>
        <v>4.5971698068417357</v>
      </c>
    </row>
    <row r="65" spans="1:13">
      <c r="A65" s="41" t="s">
        <v>68</v>
      </c>
      <c r="B65" s="41"/>
      <c r="C65" s="113">
        <f>'Salary DATA'!AR63</f>
        <v>87000.995433789954</v>
      </c>
      <c r="D65" s="243">
        <f>'Salary DATA'!BY63</f>
        <v>109835.57323232324</v>
      </c>
      <c r="E65" s="113">
        <f>'Salary DATA'!DF63</f>
        <v>84725.40823970038</v>
      </c>
      <c r="F65" s="113">
        <f>'Salary DATA'!EM63</f>
        <v>74982.858695652176</v>
      </c>
      <c r="G65" s="113" t="str">
        <f>'Salary DATA'!FT63</f>
        <v>NA</v>
      </c>
      <c r="H65" s="244">
        <f>(('Salary DATA'!AR63-'Salary DATA'!AM63)/'Salary DATA'!AM63)*100</f>
        <v>8.7581201308162022</v>
      </c>
      <c r="I65" s="121">
        <f>(('Salary DATA'!BY63-'Salary DATA'!BT63)/'Salary DATA'!BT63)*100</f>
        <v>10.531179903744746</v>
      </c>
      <c r="J65" s="250">
        <f>(('Salary DATA'!DF63-'Salary DATA'!DA63)/'Salary DATA'!DA63)*100</f>
        <v>13.420310585992764</v>
      </c>
      <c r="K65" s="123">
        <f>(('Salary DATA'!EM63-'Salary DATA'!EH63)/'Salary DATA'!EH63)*100</f>
        <v>13.535577723017452</v>
      </c>
      <c r="L65" s="222">
        <f>(('Salary DATA'!FT63-'Salary DATA'!FO63)/'Salary DATA'!FO63)*100</f>
        <v>-100</v>
      </c>
      <c r="M65" s="7"/>
    </row>
    <row r="66" spans="1:13">
      <c r="A66" s="42" t="s">
        <v>69</v>
      </c>
      <c r="B66" s="42"/>
      <c r="C66" s="254">
        <f>'Salary DATA'!AR64</f>
        <v>86268.238979118323</v>
      </c>
      <c r="D66" s="255">
        <f>'Salary DATA'!BY64</f>
        <v>107882.7403508772</v>
      </c>
      <c r="E66" s="63">
        <f>'Salary DATA'!DF64</f>
        <v>88438.938271604944</v>
      </c>
      <c r="F66" s="63">
        <f>'Salary DATA'!EM64</f>
        <v>67100.994011976043</v>
      </c>
      <c r="G66" s="254">
        <f>'Salary DATA'!FT64</f>
        <v>68380.266666666663</v>
      </c>
      <c r="H66" s="256">
        <f>(('Salary DATA'!AR64-'Salary DATA'!AM64)/'Salary DATA'!AM64)*100</f>
        <v>7.7759974812425599</v>
      </c>
      <c r="I66" s="257">
        <f>(('Salary DATA'!BY64-'Salary DATA'!BT64)/'Salary DATA'!BT64)*100</f>
        <v>3.8980750175003638</v>
      </c>
      <c r="J66" s="258">
        <f>(('Salary DATA'!DF64-'Salary DATA'!DA64)/'Salary DATA'!DA64)*100</f>
        <v>8.0620847762316625</v>
      </c>
      <c r="K66" s="259">
        <f>(('Salary DATA'!EM64-'Salary DATA'!EH64)/'Salary DATA'!EH64)*100</f>
        <v>9.699151630957271</v>
      </c>
      <c r="L66" s="222">
        <f>(('Salary DATA'!FT64-'Salary DATA'!FO64)/'Salary DATA'!FO64)*100</f>
        <v>31.538034888157195</v>
      </c>
      <c r="M66" s="7"/>
    </row>
    <row r="67" spans="1:13">
      <c r="A67" s="132" t="s">
        <v>70</v>
      </c>
      <c r="B67" s="132"/>
      <c r="C67" s="260">
        <f>'Salary DATA'!AR65</f>
        <v>77711.313725490196</v>
      </c>
      <c r="D67" s="261">
        <f>'Salary DATA'!BY65</f>
        <v>107190.15217391304</v>
      </c>
      <c r="E67" s="262">
        <f>'Salary DATA'!DF65</f>
        <v>75851.82432432432</v>
      </c>
      <c r="F67" s="262">
        <f>'Salary DATA'!EM65</f>
        <v>63965.082191780821</v>
      </c>
      <c r="G67" s="260">
        <f>'Salary DATA'!FT65</f>
        <v>58170.454545454544</v>
      </c>
      <c r="H67" s="263">
        <f>(('Salary DATA'!AR65-'Salary DATA'!AM65)/'Salary DATA'!AM65)*100</f>
        <v>-1.6139775962405276</v>
      </c>
      <c r="I67" s="264">
        <f>(('Salary DATA'!BY65-'Salary DATA'!BT65)/'Salary DATA'!BT65)*100</f>
        <v>-0.72063136060327182</v>
      </c>
      <c r="J67" s="265">
        <f>(('Salary DATA'!DF65-'Salary DATA'!DA65)/'Salary DATA'!DA65)*100</f>
        <v>-2.377943458294232</v>
      </c>
      <c r="K67" s="266">
        <f>(('Salary DATA'!EM65-'Salary DATA'!EH65)/'Salary DATA'!EH65)*100</f>
        <v>6.9632040196473927E-2</v>
      </c>
      <c r="L67" s="267">
        <f>(('Salary DATA'!FL65-'Salary DATA'!FG65)/'Salary DATA'!FG65)*100</f>
        <v>19.037569476367587</v>
      </c>
      <c r="M67" s="7"/>
    </row>
    <row r="68" spans="1:13" s="189" customFormat="1" ht="27.75" customHeight="1">
      <c r="A68" s="140" t="s">
        <v>71</v>
      </c>
      <c r="B68" s="268" t="s">
        <v>88</v>
      </c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70"/>
    </row>
    <row r="69" spans="1:13" s="189" customFormat="1" ht="38.25" customHeight="1">
      <c r="A69" s="140"/>
      <c r="B69" s="201" t="s">
        <v>73</v>
      </c>
      <c r="C69" s="269"/>
      <c r="D69" s="269"/>
      <c r="E69" s="269"/>
      <c r="F69" s="269"/>
      <c r="G69" s="269"/>
      <c r="H69" s="269"/>
      <c r="I69" s="269"/>
      <c r="J69" s="269"/>
      <c r="K69" s="269"/>
      <c r="L69" s="269"/>
      <c r="M69" s="270"/>
    </row>
    <row r="70" spans="1:13" ht="17.25" customHeight="1">
      <c r="A70" s="271" t="s">
        <v>89</v>
      </c>
      <c r="B70" s="272"/>
      <c r="C70" s="272"/>
      <c r="D70" s="272"/>
      <c r="E70" s="272"/>
      <c r="F70" s="272"/>
      <c r="G70" s="272"/>
      <c r="H70" s="7"/>
      <c r="I70" s="7"/>
      <c r="J70" s="7"/>
      <c r="K70" s="7"/>
      <c r="L70" s="7"/>
      <c r="M70" s="7"/>
    </row>
    <row r="71" spans="1:13" ht="15" customHeight="1">
      <c r="A71" s="273" t="s">
        <v>90</v>
      </c>
      <c r="B71" s="140" t="s">
        <v>91</v>
      </c>
      <c r="C71" s="140"/>
      <c r="D71" s="140"/>
      <c r="E71" s="140"/>
      <c r="F71" s="140"/>
      <c r="G71" s="274"/>
      <c r="H71" s="7"/>
      <c r="I71" s="140"/>
      <c r="J71" s="140"/>
      <c r="K71" s="140"/>
      <c r="L71" s="7"/>
      <c r="M71" s="7"/>
    </row>
    <row r="72" spans="1:13" ht="21.75" customHeight="1">
      <c r="A72" s="204"/>
      <c r="B72" s="7"/>
      <c r="C72" s="65"/>
      <c r="D72" s="65"/>
      <c r="E72" s="65"/>
      <c r="F72" s="65"/>
      <c r="G72" s="139"/>
      <c r="H72" s="204"/>
      <c r="I72" s="65"/>
      <c r="J72" s="65"/>
      <c r="K72" s="65"/>
      <c r="L72" s="204"/>
      <c r="M72" s="7"/>
    </row>
    <row r="73" spans="1:13" ht="12.95">
      <c r="A73" s="181"/>
      <c r="B73" s="7"/>
      <c r="C73" s="7"/>
      <c r="D73" s="7"/>
      <c r="E73" s="7"/>
      <c r="F73" s="7"/>
      <c r="G73" s="13"/>
      <c r="H73" s="7"/>
      <c r="I73" s="7"/>
      <c r="J73" s="7"/>
      <c r="K73" s="7"/>
      <c r="L73" s="13" t="s">
        <v>77</v>
      </c>
      <c r="M73" s="7"/>
    </row>
    <row r="74" spans="1:13">
      <c r="A74" s="7"/>
      <c r="B74" s="204"/>
      <c r="C74" s="204"/>
      <c r="D74" s="204"/>
      <c r="E74" s="204"/>
      <c r="F74" s="204"/>
      <c r="G74" s="13"/>
      <c r="H74" s="204"/>
      <c r="I74" s="7"/>
      <c r="J74" s="204"/>
      <c r="K74" s="204"/>
      <c r="L74" s="204"/>
      <c r="M74" s="7"/>
    </row>
    <row r="75" spans="1:13">
      <c r="A75" s="7"/>
      <c r="B75" s="204"/>
      <c r="C75" s="204"/>
      <c r="D75" s="204"/>
      <c r="E75" s="204"/>
      <c r="F75" s="204"/>
      <c r="G75" s="13"/>
      <c r="H75" s="204"/>
      <c r="I75" s="7"/>
      <c r="J75" s="204"/>
      <c r="K75" s="204"/>
      <c r="L75" s="204"/>
      <c r="M75" s="7"/>
    </row>
    <row r="76" spans="1:13">
      <c r="A76" s="7"/>
      <c r="B76" s="204"/>
      <c r="C76" s="204"/>
      <c r="D76" s="204"/>
      <c r="E76" s="204"/>
      <c r="F76" s="204"/>
      <c r="G76" s="13"/>
      <c r="H76" s="204"/>
      <c r="I76" s="7"/>
      <c r="J76" s="204"/>
      <c r="K76" s="204"/>
      <c r="L76" s="204"/>
      <c r="M76" s="7"/>
    </row>
    <row r="77" spans="1:13">
      <c r="A77" s="7"/>
      <c r="B77" s="204"/>
      <c r="C77" s="204"/>
      <c r="D77" s="204"/>
      <c r="E77" s="204"/>
      <c r="F77" s="204"/>
      <c r="G77" s="13"/>
      <c r="H77" s="204"/>
      <c r="I77" s="7"/>
      <c r="J77" s="204"/>
      <c r="K77" s="204"/>
      <c r="L77" s="204"/>
      <c r="M77" s="7"/>
    </row>
    <row r="78" spans="1:13" ht="9.9499999999999993" customHeight="1">
      <c r="A78" s="7"/>
      <c r="B78" s="7"/>
      <c r="C78" s="204"/>
      <c r="D78" s="204"/>
      <c r="E78" s="204"/>
      <c r="F78" s="204"/>
      <c r="G78" s="13"/>
      <c r="H78" s="204"/>
      <c r="I78" s="7"/>
      <c r="J78" s="7"/>
      <c r="K78" s="204"/>
      <c r="L78" s="204"/>
      <c r="M78" s="7"/>
    </row>
    <row r="79" spans="1:13" ht="9.9499999999999993" customHeight="1">
      <c r="A79" s="7"/>
      <c r="B79" s="7"/>
      <c r="C79" s="204"/>
      <c r="D79" s="204"/>
      <c r="E79" s="204"/>
      <c r="F79" s="204"/>
      <c r="G79" s="13"/>
      <c r="H79" s="204"/>
      <c r="I79" s="7"/>
      <c r="J79" s="7"/>
      <c r="K79" s="204"/>
      <c r="L79" s="204"/>
      <c r="M79" s="7"/>
    </row>
    <row r="80" spans="1:13" ht="9.9499999999999993" customHeight="1">
      <c r="A80" s="7"/>
      <c r="B80" s="204"/>
      <c r="C80" s="204"/>
      <c r="D80" s="204"/>
      <c r="E80" s="204"/>
      <c r="F80" s="204"/>
      <c r="G80" s="13"/>
      <c r="H80" s="7"/>
      <c r="I80" s="7"/>
      <c r="J80" s="7"/>
      <c r="K80" s="7"/>
      <c r="L80" s="7"/>
      <c r="M80" s="7"/>
    </row>
    <row r="81" spans="1:251" ht="9.9499999999999993" customHeight="1">
      <c r="A81" s="7"/>
      <c r="B81" s="275"/>
      <c r="C81" s="275"/>
      <c r="D81" s="275"/>
      <c r="E81" s="275"/>
      <c r="F81" s="275"/>
      <c r="G81" s="275"/>
      <c r="H81" s="275"/>
      <c r="I81" s="275"/>
      <c r="J81" s="275"/>
      <c r="K81" s="275"/>
      <c r="L81" s="275"/>
      <c r="M81" s="275"/>
      <c r="N81" s="275"/>
      <c r="O81" s="275"/>
      <c r="P81" s="275"/>
      <c r="Q81" s="275"/>
      <c r="R81" s="275"/>
      <c r="S81" s="275"/>
      <c r="T81" s="275"/>
      <c r="U81" s="275"/>
      <c r="V81" s="275"/>
      <c r="W81" s="275"/>
      <c r="X81" s="275"/>
      <c r="Y81" s="275"/>
      <c r="Z81" s="275"/>
      <c r="AA81" s="275"/>
      <c r="AB81" s="275"/>
      <c r="AC81" s="275"/>
      <c r="AD81" s="275"/>
      <c r="AE81" s="275"/>
      <c r="AF81" s="275"/>
      <c r="AG81" s="275"/>
      <c r="AH81" s="275"/>
      <c r="AI81" s="275"/>
      <c r="AJ81" s="275"/>
      <c r="AK81" s="275"/>
      <c r="AL81" s="275"/>
      <c r="AM81" s="275"/>
      <c r="AN81" s="275"/>
      <c r="AO81" s="275"/>
      <c r="AP81" s="275"/>
      <c r="AQ81" s="275"/>
      <c r="AR81" s="275"/>
      <c r="AS81" s="275"/>
      <c r="AT81" s="275"/>
      <c r="AU81" s="275"/>
      <c r="AV81" s="275"/>
      <c r="AW81" s="275"/>
      <c r="AX81" s="275"/>
      <c r="AY81" s="275"/>
      <c r="AZ81" s="275"/>
      <c r="BA81" s="275"/>
      <c r="BB81" s="275"/>
      <c r="BC81" s="275"/>
      <c r="BD81" s="275"/>
      <c r="BE81" s="275"/>
      <c r="BF81" s="275"/>
      <c r="BG81" s="275"/>
      <c r="BH81" s="275"/>
      <c r="BI81" s="275"/>
      <c r="BJ81" s="275"/>
      <c r="BK81" s="275"/>
      <c r="BL81" s="275"/>
      <c r="BM81" s="275"/>
      <c r="BN81" s="275"/>
      <c r="BO81" s="275"/>
      <c r="BP81" s="275"/>
      <c r="BQ81" s="275"/>
      <c r="BR81" s="275"/>
      <c r="BS81" s="275"/>
      <c r="BT81" s="275"/>
      <c r="BU81" s="275"/>
      <c r="BV81" s="275"/>
      <c r="BW81" s="275"/>
      <c r="BX81" s="275"/>
      <c r="BY81" s="275"/>
      <c r="BZ81" s="275"/>
      <c r="CA81" s="275"/>
      <c r="CB81" s="275"/>
      <c r="CC81" s="275"/>
      <c r="CD81" s="275"/>
      <c r="CE81" s="275"/>
      <c r="CF81" s="275"/>
      <c r="CG81" s="275"/>
      <c r="CH81" s="275"/>
      <c r="CI81" s="275"/>
      <c r="CJ81" s="275"/>
      <c r="CK81" s="275"/>
      <c r="CL81" s="275"/>
      <c r="CM81" s="275"/>
      <c r="CN81" s="275"/>
      <c r="CO81" s="275"/>
      <c r="CP81" s="275"/>
      <c r="CQ81" s="275"/>
      <c r="CR81" s="275"/>
      <c r="CS81" s="275"/>
      <c r="CT81" s="275"/>
      <c r="CU81" s="275"/>
      <c r="CV81" s="275"/>
      <c r="CW81" s="275"/>
      <c r="CX81" s="275"/>
      <c r="CY81" s="275"/>
      <c r="CZ81" s="275"/>
      <c r="DA81" s="275"/>
      <c r="DB81" s="275"/>
      <c r="DC81" s="275"/>
      <c r="DD81" s="275"/>
      <c r="DE81" s="275"/>
      <c r="DF81" s="275"/>
      <c r="DG81" s="275"/>
      <c r="DH81" s="275"/>
      <c r="DI81" s="275"/>
      <c r="DJ81" s="275"/>
      <c r="DK81" s="275"/>
      <c r="DL81" s="275"/>
      <c r="DM81" s="275"/>
      <c r="DN81" s="275"/>
      <c r="DO81" s="275"/>
      <c r="DP81" s="275"/>
      <c r="DQ81" s="275"/>
      <c r="DR81" s="275"/>
      <c r="DS81" s="275"/>
      <c r="DT81" s="275"/>
      <c r="DU81" s="275"/>
      <c r="DV81" s="275"/>
      <c r="DW81" s="275"/>
      <c r="DX81" s="275"/>
      <c r="DY81" s="275"/>
      <c r="DZ81" s="275"/>
      <c r="EA81" s="275"/>
      <c r="EB81" s="275"/>
      <c r="EC81" s="275"/>
      <c r="ED81" s="275"/>
      <c r="EE81" s="275"/>
      <c r="EF81" s="275"/>
      <c r="EG81" s="275"/>
      <c r="EH81" s="275"/>
      <c r="EI81" s="275"/>
      <c r="EJ81" s="275"/>
      <c r="EK81" s="275"/>
      <c r="EL81" s="275"/>
      <c r="EM81" s="275"/>
      <c r="EN81" s="275"/>
      <c r="EO81" s="275"/>
      <c r="EP81" s="275"/>
      <c r="EQ81" s="275"/>
      <c r="ER81" s="275"/>
      <c r="ES81" s="275"/>
      <c r="ET81" s="275"/>
      <c r="EU81" s="275"/>
      <c r="EV81" s="275"/>
      <c r="EW81" s="275"/>
      <c r="EX81" s="275"/>
      <c r="EY81" s="275"/>
      <c r="EZ81" s="275"/>
      <c r="FA81" s="275"/>
      <c r="FB81" s="275"/>
      <c r="FC81" s="275"/>
      <c r="FD81" s="275"/>
      <c r="FE81" s="275"/>
      <c r="FF81" s="275"/>
      <c r="FG81" s="275"/>
      <c r="FH81" s="275"/>
      <c r="FI81" s="275"/>
      <c r="FJ81" s="275"/>
      <c r="FK81" s="275"/>
      <c r="FL81" s="275"/>
      <c r="FM81" s="275"/>
      <c r="FN81" s="275"/>
      <c r="FO81" s="275"/>
      <c r="FP81" s="275"/>
      <c r="FQ81" s="275"/>
      <c r="FR81" s="275"/>
      <c r="FS81" s="275"/>
      <c r="FT81" s="275"/>
      <c r="FU81" s="275"/>
      <c r="FV81" s="275"/>
      <c r="FW81" s="275"/>
      <c r="FX81" s="275"/>
      <c r="FY81" s="275"/>
      <c r="FZ81" s="275"/>
      <c r="GA81" s="275"/>
      <c r="GB81" s="275"/>
      <c r="GC81" s="275"/>
      <c r="GD81" s="275"/>
      <c r="GE81" s="275"/>
      <c r="GF81" s="275"/>
      <c r="GG81" s="275"/>
      <c r="GH81" s="275"/>
      <c r="GI81" s="275"/>
      <c r="GJ81" s="275"/>
      <c r="GK81" s="275"/>
      <c r="GL81" s="275"/>
      <c r="GM81" s="275"/>
      <c r="GN81" s="275"/>
      <c r="GO81" s="275"/>
      <c r="GP81" s="275"/>
      <c r="GQ81" s="275"/>
      <c r="GR81" s="275"/>
      <c r="GS81" s="275"/>
      <c r="GT81" s="275"/>
      <c r="GU81" s="275"/>
      <c r="GV81" s="275"/>
      <c r="GW81" s="275"/>
      <c r="GX81" s="275"/>
      <c r="GY81" s="275"/>
      <c r="GZ81" s="275"/>
      <c r="HA81" s="275"/>
      <c r="HB81" s="275"/>
      <c r="HC81" s="275"/>
      <c r="HD81" s="275"/>
      <c r="HE81" s="275"/>
      <c r="HF81" s="275"/>
      <c r="HG81" s="275"/>
      <c r="HH81" s="275"/>
      <c r="HI81" s="275"/>
      <c r="HJ81" s="275"/>
      <c r="HK81" s="275"/>
      <c r="HL81" s="275"/>
      <c r="HM81" s="275"/>
      <c r="HN81" s="275"/>
      <c r="HO81" s="275"/>
      <c r="HP81" s="275"/>
      <c r="HQ81" s="275"/>
      <c r="HR81" s="275"/>
      <c r="HS81" s="275"/>
      <c r="HT81" s="275"/>
      <c r="HU81" s="275"/>
      <c r="HV81" s="275"/>
      <c r="HW81" s="275"/>
      <c r="HX81" s="275"/>
      <c r="HY81" s="275"/>
      <c r="HZ81" s="275"/>
      <c r="IA81" s="275"/>
      <c r="IB81" s="275"/>
      <c r="IC81" s="275"/>
      <c r="ID81" s="275"/>
      <c r="IE81" s="275"/>
      <c r="IF81" s="275"/>
      <c r="IG81" s="275"/>
      <c r="IH81" s="275"/>
      <c r="II81" s="275"/>
      <c r="IJ81" s="275"/>
      <c r="IK81" s="275"/>
      <c r="IL81" s="275"/>
      <c r="IM81" s="275"/>
      <c r="IN81" s="275"/>
      <c r="IO81" s="275"/>
      <c r="IP81" s="275"/>
      <c r="IQ81" s="275"/>
    </row>
    <row r="82" spans="1:251" ht="9.9499999999999993" customHeight="1">
      <c r="A82" s="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</row>
    <row r="83" spans="1:251" ht="9.9499999999999993" customHeight="1">
      <c r="A83" s="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</row>
    <row r="84" spans="1:251" ht="9.9499999999999993" customHeight="1">
      <c r="A84" s="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</row>
    <row r="85" spans="1:251" ht="9.9499999999999993" customHeight="1">
      <c r="A85" s="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</row>
    <row r="86" spans="1:251" ht="9.9499999999999993" customHeight="1">
      <c r="A86" s="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</row>
    <row r="87" spans="1:251" ht="9.9499999999999993" customHeight="1">
      <c r="A87" s="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</row>
    <row r="88" spans="1:251" ht="9.9499999999999993" customHeight="1">
      <c r="A88" s="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</row>
    <row r="89" spans="1:251" ht="9.9499999999999993" customHeight="1">
      <c r="A89" s="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</row>
    <row r="90" spans="1:251" ht="9.9499999999999993" customHeight="1">
      <c r="A90" s="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</row>
    <row r="91" spans="1:251" ht="9.9499999999999993" customHeight="1">
      <c r="A91" s="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</row>
    <row r="92" spans="1:251" ht="9.9499999999999993" customHeight="1">
      <c r="A92" s="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</row>
    <row r="93" spans="1:251" ht="9.9499999999999993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</row>
    <row r="94" spans="1:251" ht="9.9499999999999993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</row>
    <row r="95" spans="1:251" ht="9.9499999999999993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</row>
    <row r="96" spans="1:251" ht="9.9499999999999993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</row>
    <row r="97" spans="1:251" ht="9.9499999999999993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</row>
    <row r="98" spans="1:251" ht="9.9499999999999993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</row>
  </sheetData>
  <mergeCells count="2">
    <mergeCell ref="B68:L68"/>
    <mergeCell ref="B69:L69"/>
  </mergeCells>
  <printOptions horizontalCentered="1"/>
  <pageMargins left="0.5" right="0.5" top="0.49" bottom="0.56999999999999995" header="0.5" footer="0.28000000000000003"/>
  <pageSetup scale="72" orientation="portrait" r:id="rId1"/>
  <headerFooter alignWithMargins="0">
    <oddFooter>&amp;L&amp;"Arial,Regular"&amp;8SREB Fact Book&amp;R&amp;"Arial,Regular"&amp;8&amp;D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rgb="FF0000FF"/>
  </sheetPr>
  <dimension ref="A1:FT89"/>
  <sheetViews>
    <sheetView zoomScale="70" zoomScaleNormal="70" workbookViewId="0">
      <pane xSplit="1" ySplit="5" topLeftCell="EH6" activePane="bottomRight" state="frozen"/>
      <selection pane="bottomRight" activeCell="BY7" sqref="BY7"/>
      <selection pane="bottomLeft" activeCell="A6" sqref="A6"/>
      <selection pane="topRight" activeCell="B1" sqref="B1"/>
    </sheetView>
  </sheetViews>
  <sheetFormatPr defaultColWidth="9.7109375" defaultRowHeight="12.6"/>
  <cols>
    <col min="1" max="1" width="17.5703125" style="13" customWidth="1"/>
    <col min="2" max="12" width="8.140625" style="13" customWidth="1"/>
    <col min="13" max="17" width="8.7109375" style="13" customWidth="1"/>
    <col min="18" max="18" width="9.5703125" style="13" customWidth="1"/>
    <col min="19" max="27" width="8.7109375" style="13" customWidth="1"/>
    <col min="28" max="44" width="8.85546875" style="13" customWidth="1"/>
    <col min="45" max="50" width="8.7109375" style="13" customWidth="1"/>
    <col min="51" max="51" width="9" style="13" customWidth="1"/>
    <col min="52" max="53" width="8.7109375" style="13" customWidth="1"/>
    <col min="54" max="61" width="9.140625" style="13" customWidth="1"/>
    <col min="62" max="64" width="8.85546875" style="13" customWidth="1"/>
    <col min="65" max="65" width="9.7109375" style="13" customWidth="1"/>
    <col min="66" max="66" width="10.140625" style="13" customWidth="1"/>
    <col min="67" max="67" width="10.28515625" style="13" customWidth="1"/>
    <col min="68" max="68" width="9.85546875" style="13" customWidth="1"/>
    <col min="69" max="71" width="9.42578125" style="13" customWidth="1"/>
    <col min="72" max="77" width="9.5703125" style="13" customWidth="1"/>
    <col min="78" max="78" width="8.7109375" style="13" bestFit="1" customWidth="1"/>
    <col min="79" max="83" width="8.7109375" style="13" customWidth="1"/>
    <col min="84" max="84" width="9.140625" style="13" customWidth="1"/>
    <col min="85" max="86" width="8.7109375" style="13" customWidth="1"/>
    <col min="87" max="94" width="9.140625" style="13" customWidth="1"/>
    <col min="95" max="106" width="8.85546875" style="13" customWidth="1"/>
    <col min="107" max="110" width="9.5703125" style="13" customWidth="1"/>
    <col min="111" max="111" width="8.7109375" style="13" bestFit="1" customWidth="1"/>
    <col min="112" max="116" width="8.7109375" style="13" customWidth="1"/>
    <col min="117" max="117" width="9.140625" style="13" customWidth="1"/>
    <col min="118" max="119" width="8.7109375" style="13" customWidth="1"/>
    <col min="120" max="127" width="9.140625" style="13" customWidth="1"/>
    <col min="128" max="139" width="8.85546875" style="13" customWidth="1"/>
    <col min="140" max="143" width="9.5703125" style="13" customWidth="1"/>
    <col min="144" max="144" width="8.7109375" style="13" bestFit="1" customWidth="1"/>
    <col min="145" max="149" width="8.7109375" style="13" customWidth="1"/>
    <col min="150" max="150" width="9.28515625" style="13" customWidth="1"/>
    <col min="151" max="152" width="8.7109375" style="13" customWidth="1"/>
    <col min="153" max="153" width="9" style="13" customWidth="1"/>
    <col min="154" max="155" width="8.7109375" style="13" customWidth="1"/>
    <col min="156" max="157" width="9.42578125" style="13" customWidth="1"/>
    <col min="158" max="160" width="8.7109375" style="13" customWidth="1"/>
    <col min="161" max="165" width="8.85546875" style="13" customWidth="1"/>
    <col min="166" max="166" width="8.85546875" style="7" customWidth="1"/>
    <col min="167" max="172" width="8.85546875" style="13" customWidth="1"/>
    <col min="173" max="176" width="9.5703125" style="13" customWidth="1"/>
    <col min="177" max="179" width="8.7109375" style="13" customWidth="1"/>
    <col min="180" max="16384" width="9.7109375" style="13"/>
  </cols>
  <sheetData>
    <row r="1" spans="1:176">
      <c r="A1" s="12" t="s">
        <v>92</v>
      </c>
    </row>
    <row r="2" spans="1:176">
      <c r="A2" s="12" t="s">
        <v>93</v>
      </c>
      <c r="BZ2" s="26"/>
    </row>
    <row r="3" spans="1:176">
      <c r="A3" s="12"/>
      <c r="BZ3" s="26"/>
    </row>
    <row r="4" spans="1:176">
      <c r="B4" s="14" t="s">
        <v>94</v>
      </c>
      <c r="C4" s="15"/>
      <c r="D4" s="15"/>
      <c r="E4" s="15"/>
      <c r="F4" s="15"/>
      <c r="G4" s="15"/>
      <c r="H4" s="15"/>
      <c r="I4" s="15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7" t="s">
        <v>85</v>
      </c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45" t="s">
        <v>95</v>
      </c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45" t="s">
        <v>96</v>
      </c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8" t="s">
        <v>86</v>
      </c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50"/>
      <c r="FK4" s="16"/>
      <c r="FL4" s="16"/>
      <c r="FM4" s="16"/>
      <c r="FN4" s="16"/>
      <c r="FO4" s="16"/>
      <c r="FP4" s="16"/>
      <c r="FQ4" s="16"/>
      <c r="FR4" s="16"/>
      <c r="FT4" s="16"/>
    </row>
    <row r="5" spans="1:176">
      <c r="A5" s="55"/>
      <c r="B5" s="19" t="s">
        <v>97</v>
      </c>
      <c r="C5" s="19" t="s">
        <v>98</v>
      </c>
      <c r="D5" s="19" t="s">
        <v>99</v>
      </c>
      <c r="E5" s="19" t="s">
        <v>100</v>
      </c>
      <c r="F5" s="19" t="s">
        <v>101</v>
      </c>
      <c r="G5" s="19" t="s">
        <v>102</v>
      </c>
      <c r="H5" s="19" t="s">
        <v>103</v>
      </c>
      <c r="I5" s="19" t="s">
        <v>104</v>
      </c>
      <c r="J5" s="19" t="s">
        <v>105</v>
      </c>
      <c r="K5" s="19" t="s">
        <v>106</v>
      </c>
      <c r="L5" s="19" t="s">
        <v>107</v>
      </c>
      <c r="M5" s="20" t="s">
        <v>108</v>
      </c>
      <c r="N5" s="21" t="s">
        <v>109</v>
      </c>
      <c r="O5" s="21" t="s">
        <v>110</v>
      </c>
      <c r="P5" s="21" t="s">
        <v>111</v>
      </c>
      <c r="Q5" s="21" t="s">
        <v>112</v>
      </c>
      <c r="R5" s="21" t="s">
        <v>113</v>
      </c>
      <c r="S5" s="21" t="s">
        <v>114</v>
      </c>
      <c r="T5" s="21" t="s">
        <v>115</v>
      </c>
      <c r="U5" s="21" t="s">
        <v>116</v>
      </c>
      <c r="V5" s="21" t="s">
        <v>117</v>
      </c>
      <c r="W5" s="21" t="s">
        <v>118</v>
      </c>
      <c r="X5" s="21" t="s">
        <v>119</v>
      </c>
      <c r="Y5" s="21" t="s">
        <v>120</v>
      </c>
      <c r="Z5" s="21" t="s">
        <v>121</v>
      </c>
      <c r="AA5" s="21" t="s">
        <v>122</v>
      </c>
      <c r="AB5" s="21" t="s">
        <v>123</v>
      </c>
      <c r="AC5" s="21" t="s">
        <v>124</v>
      </c>
      <c r="AD5" s="21" t="s">
        <v>125</v>
      </c>
      <c r="AE5" s="148" t="s">
        <v>126</v>
      </c>
      <c r="AF5" s="21" t="s">
        <v>127</v>
      </c>
      <c r="AG5" s="21" t="s">
        <v>128</v>
      </c>
      <c r="AH5" s="21" t="s">
        <v>129</v>
      </c>
      <c r="AI5" s="21" t="s">
        <v>130</v>
      </c>
      <c r="AJ5" s="21" t="s">
        <v>131</v>
      </c>
      <c r="AK5" s="21" t="s">
        <v>132</v>
      </c>
      <c r="AL5" s="21" t="s">
        <v>133</v>
      </c>
      <c r="AM5" s="21" t="s">
        <v>14</v>
      </c>
      <c r="AN5" s="21" t="s">
        <v>134</v>
      </c>
      <c r="AO5" s="21" t="s">
        <v>135</v>
      </c>
      <c r="AP5" s="21" t="s">
        <v>136</v>
      </c>
      <c r="AQ5" s="21" t="s">
        <v>137</v>
      </c>
      <c r="AR5" s="190" t="s">
        <v>13</v>
      </c>
      <c r="AS5" s="22" t="s">
        <v>103</v>
      </c>
      <c r="AT5" s="21" t="s">
        <v>108</v>
      </c>
      <c r="AU5" s="21" t="s">
        <v>109</v>
      </c>
      <c r="AV5" s="21" t="s">
        <v>110</v>
      </c>
      <c r="AW5" s="21" t="s">
        <v>111</v>
      </c>
      <c r="AX5" s="21" t="s">
        <v>112</v>
      </c>
      <c r="AY5" s="21" t="s">
        <v>113</v>
      </c>
      <c r="AZ5" s="21" t="s">
        <v>114</v>
      </c>
      <c r="BA5" s="21" t="s">
        <v>115</v>
      </c>
      <c r="BB5" s="21" t="s">
        <v>116</v>
      </c>
      <c r="BC5" s="21" t="s">
        <v>117</v>
      </c>
      <c r="BD5" s="21" t="s">
        <v>118</v>
      </c>
      <c r="BE5" s="21" t="s">
        <v>119</v>
      </c>
      <c r="BF5" s="21" t="s">
        <v>120</v>
      </c>
      <c r="BG5" s="21" t="s">
        <v>121</v>
      </c>
      <c r="BH5" s="21" t="s">
        <v>122</v>
      </c>
      <c r="BI5" s="21" t="s">
        <v>123</v>
      </c>
      <c r="BJ5" s="21" t="s">
        <v>124</v>
      </c>
      <c r="BK5" s="21" t="s">
        <v>125</v>
      </c>
      <c r="BL5" s="21" t="s">
        <v>126</v>
      </c>
      <c r="BM5" s="21" t="s">
        <v>127</v>
      </c>
      <c r="BN5" s="21" t="s">
        <v>128</v>
      </c>
      <c r="BO5" s="21" t="s">
        <v>129</v>
      </c>
      <c r="BP5" s="21" t="s">
        <v>130</v>
      </c>
      <c r="BQ5" s="21" t="s">
        <v>131</v>
      </c>
      <c r="BR5" s="21" t="s">
        <v>132</v>
      </c>
      <c r="BS5" s="21" t="s">
        <v>133</v>
      </c>
      <c r="BT5" s="21" t="s">
        <v>14</v>
      </c>
      <c r="BU5" s="21" t="s">
        <v>134</v>
      </c>
      <c r="BV5" s="21" t="s">
        <v>135</v>
      </c>
      <c r="BW5" s="190" t="s">
        <v>136</v>
      </c>
      <c r="BX5" s="190" t="s">
        <v>137</v>
      </c>
      <c r="BY5" s="190" t="s">
        <v>13</v>
      </c>
      <c r="BZ5" s="22" t="s">
        <v>103</v>
      </c>
      <c r="CA5" s="21" t="s">
        <v>108</v>
      </c>
      <c r="CB5" s="21" t="s">
        <v>109</v>
      </c>
      <c r="CC5" s="21" t="s">
        <v>110</v>
      </c>
      <c r="CD5" s="21" t="s">
        <v>111</v>
      </c>
      <c r="CE5" s="21" t="s">
        <v>112</v>
      </c>
      <c r="CF5" s="21" t="s">
        <v>113</v>
      </c>
      <c r="CG5" s="21" t="s">
        <v>114</v>
      </c>
      <c r="CH5" s="21" t="s">
        <v>115</v>
      </c>
      <c r="CI5" s="21" t="s">
        <v>116</v>
      </c>
      <c r="CJ5" s="21" t="s">
        <v>117</v>
      </c>
      <c r="CK5" s="21" t="s">
        <v>118</v>
      </c>
      <c r="CL5" s="21" t="s">
        <v>119</v>
      </c>
      <c r="CM5" s="21" t="s">
        <v>120</v>
      </c>
      <c r="CN5" s="21" t="s">
        <v>121</v>
      </c>
      <c r="CO5" s="21" t="s">
        <v>122</v>
      </c>
      <c r="CP5" s="21" t="s">
        <v>123</v>
      </c>
      <c r="CQ5" s="21" t="s">
        <v>124</v>
      </c>
      <c r="CR5" s="21" t="s">
        <v>125</v>
      </c>
      <c r="CS5" s="21" t="s">
        <v>126</v>
      </c>
      <c r="CT5" s="21" t="s">
        <v>127</v>
      </c>
      <c r="CU5" s="21" t="s">
        <v>128</v>
      </c>
      <c r="CV5" s="21" t="s">
        <v>129</v>
      </c>
      <c r="CW5" s="21" t="s">
        <v>130</v>
      </c>
      <c r="CX5" s="21" t="s">
        <v>131</v>
      </c>
      <c r="CY5" s="21" t="s">
        <v>132</v>
      </c>
      <c r="CZ5" s="21" t="s">
        <v>133</v>
      </c>
      <c r="DA5" s="21" t="s">
        <v>14</v>
      </c>
      <c r="DB5" s="21" t="s">
        <v>134</v>
      </c>
      <c r="DC5" s="21" t="s">
        <v>135</v>
      </c>
      <c r="DD5" s="190" t="s">
        <v>136</v>
      </c>
      <c r="DE5" s="190" t="s">
        <v>137</v>
      </c>
      <c r="DF5" s="190" t="s">
        <v>13</v>
      </c>
      <c r="DG5" s="22" t="s">
        <v>103</v>
      </c>
      <c r="DH5" s="21" t="s">
        <v>108</v>
      </c>
      <c r="DI5" s="21" t="s">
        <v>109</v>
      </c>
      <c r="DJ5" s="21" t="s">
        <v>110</v>
      </c>
      <c r="DK5" s="21" t="s">
        <v>111</v>
      </c>
      <c r="DL5" s="21" t="s">
        <v>112</v>
      </c>
      <c r="DM5" s="21" t="s">
        <v>113</v>
      </c>
      <c r="DN5" s="21" t="s">
        <v>114</v>
      </c>
      <c r="DO5" s="21" t="s">
        <v>115</v>
      </c>
      <c r="DP5" s="21" t="s">
        <v>116</v>
      </c>
      <c r="DQ5" s="21" t="s">
        <v>117</v>
      </c>
      <c r="DR5" s="21" t="s">
        <v>118</v>
      </c>
      <c r="DS5" s="21" t="s">
        <v>119</v>
      </c>
      <c r="DT5" s="21" t="s">
        <v>120</v>
      </c>
      <c r="DU5" s="21" t="s">
        <v>121</v>
      </c>
      <c r="DV5" s="21" t="s">
        <v>122</v>
      </c>
      <c r="DW5" s="21" t="s">
        <v>123</v>
      </c>
      <c r="DX5" s="21" t="s">
        <v>124</v>
      </c>
      <c r="DY5" s="21" t="s">
        <v>125</v>
      </c>
      <c r="DZ5" s="21" t="s">
        <v>126</v>
      </c>
      <c r="EA5" s="21" t="s">
        <v>127</v>
      </c>
      <c r="EB5" s="21" t="s">
        <v>128</v>
      </c>
      <c r="EC5" s="21" t="s">
        <v>129</v>
      </c>
      <c r="ED5" s="21" t="s">
        <v>130</v>
      </c>
      <c r="EE5" s="21" t="s">
        <v>131</v>
      </c>
      <c r="EF5" s="21" t="s">
        <v>132</v>
      </c>
      <c r="EG5" s="21" t="s">
        <v>133</v>
      </c>
      <c r="EH5" s="21" t="s">
        <v>14</v>
      </c>
      <c r="EI5" s="21" t="s">
        <v>134</v>
      </c>
      <c r="EJ5" s="21" t="s">
        <v>135</v>
      </c>
      <c r="EK5" s="190" t="s">
        <v>136</v>
      </c>
      <c r="EL5" s="190" t="s">
        <v>137</v>
      </c>
      <c r="EM5" s="190" t="s">
        <v>13</v>
      </c>
      <c r="EN5" s="23" t="s">
        <v>103</v>
      </c>
      <c r="EO5" s="21" t="s">
        <v>108</v>
      </c>
      <c r="EP5" s="21" t="s">
        <v>109</v>
      </c>
      <c r="EQ5" s="21" t="s">
        <v>110</v>
      </c>
      <c r="ER5" s="21" t="s">
        <v>111</v>
      </c>
      <c r="ES5" s="21" t="s">
        <v>112</v>
      </c>
      <c r="ET5" s="21" t="s">
        <v>113</v>
      </c>
      <c r="EU5" s="21" t="s">
        <v>114</v>
      </c>
      <c r="EV5" s="21" t="s">
        <v>115</v>
      </c>
      <c r="EW5" s="21" t="s">
        <v>116</v>
      </c>
      <c r="EX5" s="21" t="s">
        <v>117</v>
      </c>
      <c r="EY5" s="21" t="s">
        <v>118</v>
      </c>
      <c r="EZ5" s="21" t="s">
        <v>119</v>
      </c>
      <c r="FA5" s="21" t="s">
        <v>120</v>
      </c>
      <c r="FB5" s="21" t="s">
        <v>121</v>
      </c>
      <c r="FC5" s="21" t="s">
        <v>122</v>
      </c>
      <c r="FD5" s="21" t="s">
        <v>123</v>
      </c>
      <c r="FE5" s="21" t="s">
        <v>124</v>
      </c>
      <c r="FF5" s="21" t="s">
        <v>125</v>
      </c>
      <c r="FG5" s="21" t="s">
        <v>126</v>
      </c>
      <c r="FH5" s="21" t="s">
        <v>127</v>
      </c>
      <c r="FI5" s="21" t="s">
        <v>128</v>
      </c>
      <c r="FJ5" s="51" t="s">
        <v>129</v>
      </c>
      <c r="FK5" s="21" t="s">
        <v>130</v>
      </c>
      <c r="FL5" s="21" t="s">
        <v>131</v>
      </c>
      <c r="FM5" s="21" t="s">
        <v>132</v>
      </c>
      <c r="FN5" s="21" t="s">
        <v>133</v>
      </c>
      <c r="FO5" s="21" t="s">
        <v>14</v>
      </c>
      <c r="FP5" s="21" t="s">
        <v>134</v>
      </c>
      <c r="FQ5" s="21" t="s">
        <v>135</v>
      </c>
      <c r="FR5" s="190" t="s">
        <v>136</v>
      </c>
      <c r="FS5" s="190" t="s">
        <v>137</v>
      </c>
      <c r="FT5" s="190" t="s">
        <v>13</v>
      </c>
    </row>
    <row r="6" spans="1:176" s="24" customFormat="1">
      <c r="A6" s="42" t="s">
        <v>138</v>
      </c>
      <c r="B6" s="56"/>
      <c r="C6" s="56">
        <v>20722</v>
      </c>
      <c r="D6" s="56">
        <v>22458.697744569301</v>
      </c>
      <c r="E6" s="57">
        <f>(($M6-$H6)/4)+D6</f>
        <v>25000.09034085719</v>
      </c>
      <c r="F6" s="57">
        <f>(($M6-$H6)/4)+E6</f>
        <v>27541.48293714508</v>
      </c>
      <c r="G6" s="57">
        <f>(($M6-$H6)/4)+F6</f>
        <v>30082.875533432969</v>
      </c>
      <c r="H6" s="56">
        <v>30182.2079314041</v>
      </c>
      <c r="I6" s="57">
        <f>(($M6-$H6)/5)+H6</f>
        <v>32215.32200843441</v>
      </c>
      <c r="J6" s="57">
        <f>(($M6-$H6)/5)+I6</f>
        <v>34248.436085464724</v>
      </c>
      <c r="K6" s="57">
        <f>(($M6-$H6)/5)+J6</f>
        <v>36281.550162495034</v>
      </c>
      <c r="L6" s="57">
        <f>(($M6-$H6)/5)+K6</f>
        <v>38314.664239525344</v>
      </c>
      <c r="M6" s="6">
        <f>((74171*44414)+(27937*39940)+(25290*38649)+(25790*39594)+(31937*35108)+(7492*32278))/(74171+27937+25290+25790+31937+7492)</f>
        <v>40347.778316555654</v>
      </c>
      <c r="N6" s="6">
        <f>((74227*47170)+(29331*41420)+(26252*40400)+(26877*42280)+(34189*37120)+(7951*34160))/(74227+29331+26252+26877+34189+7951)</f>
        <v>42518.469875821691</v>
      </c>
      <c r="O6" s="6">
        <f>((77407*49020)+(32691*44710)+(25052*41510)+(25937*44260)+(34894*39600)+(6177*35710))/(77407+32691+25052+25937+34894+6177)</f>
        <v>44749.003057014808</v>
      </c>
      <c r="P6" s="6">
        <f>((79575*50560)+(27485*45350)+(26625*44060)+(23719*45820)+(37268*40710)+(5932*36230))/(79575+27485+26625+23719+37268+5932)</f>
        <v>46169.345925305577</v>
      </c>
      <c r="Q6" s="6">
        <f>(((51730*83474)+(45660*27118)+(44660*50649)+(42730*22900)+(40890*14665)+(38070*7820))/(83474+27118+50649+22900+14665+7820))</f>
        <v>46916.547239940759</v>
      </c>
      <c r="R6" s="6">
        <f>(((53220*80918)+(46990*28440)+(45960*48299)+(44110*23039)+(43030*17572)+(39550*9071))/(80918+28440+48299+23039+17572+9071))</f>
        <v>48200.314943160716</v>
      </c>
      <c r="S6" s="6">
        <f>((55360*81632)+(48970*27409)+(47520*47861)+(45410*22985)+(44370*16425)+(40880*8653))/(81632+27409+47861+22985+16425+8653)</f>
        <v>50066.995389456737</v>
      </c>
      <c r="T6" s="6">
        <f>((57200*81330)+(50400*28305)+(48700*48592)+(46130*21370)+(45400*15334)+(41700*8896))/(81330+28305+48592+21370+15334+8896)</f>
        <v>51504.478307584373</v>
      </c>
      <c r="U6" s="6">
        <v>53421</v>
      </c>
      <c r="V6" s="6">
        <v>54941</v>
      </c>
      <c r="W6" s="6">
        <v>56915.640417843992</v>
      </c>
      <c r="X6" s="6">
        <v>59079.210167277401</v>
      </c>
      <c r="Y6" s="6">
        <v>61119</v>
      </c>
      <c r="Z6" s="58">
        <v>63408.701641615364</v>
      </c>
      <c r="AA6" s="6">
        <v>65084.226160254802</v>
      </c>
      <c r="AB6" s="6">
        <v>66285.810532788702</v>
      </c>
      <c r="AC6" s="6">
        <v>66554.21412042818</v>
      </c>
      <c r="AD6" s="6">
        <v>69792.639103123249</v>
      </c>
      <c r="AE6" s="149">
        <v>71388</v>
      </c>
      <c r="AF6" s="6">
        <v>73542.338423321678</v>
      </c>
      <c r="AG6" s="6">
        <v>76009.206274447482</v>
      </c>
      <c r="AH6" s="6">
        <v>76995.926814136241</v>
      </c>
      <c r="AI6" s="6">
        <v>77936.578936613063</v>
      </c>
      <c r="AJ6" s="6">
        <v>79511</v>
      </c>
      <c r="AK6" s="6">
        <v>78170.896838761531</v>
      </c>
      <c r="AL6" s="6">
        <v>79293.426481416944</v>
      </c>
      <c r="AM6" s="6">
        <v>81444.583411595653</v>
      </c>
      <c r="AN6" s="6">
        <v>83448.293759519642</v>
      </c>
      <c r="AO6" s="6">
        <v>85536.461249680957</v>
      </c>
      <c r="AP6" s="6">
        <v>86776.755373540262</v>
      </c>
      <c r="AQ6" s="12">
        <v>88891.83016145436</v>
      </c>
      <c r="AR6" s="12">
        <v>91033.678980485012</v>
      </c>
      <c r="AS6" s="59" t="s">
        <v>139</v>
      </c>
      <c r="AT6" s="6">
        <f>((55736*31570)+(50010*10235)+(48358*8389)+(48085*11209)+(43334*10242)+(40181*1929))/(31510+10235+8389+11209+10242+1929)</f>
        <v>50839.756699404192</v>
      </c>
      <c r="AU6" s="6">
        <f>((61980*31552)+(56410*10486)+(52020*8588)+(51820*11521)+(49380*10771)+(44740*2089))/(32273+11665+8439+11164+11095+1754)</f>
        <v>55193.193349914909</v>
      </c>
      <c r="AV6" s="6">
        <f>((61980*32273)+(56410*11665)+(52020*8439)+(53820*11164)+(49380*11095)+(44740*1754))/(32273+11665+8439+11164+11095+1754)</f>
        <v>56610.701793428459</v>
      </c>
      <c r="AW6" s="60">
        <f>((AX6-AV6)/2)+AV6</f>
        <v>58107.350896714226</v>
      </c>
      <c r="AX6" s="6">
        <v>59604</v>
      </c>
      <c r="AY6" s="6">
        <f>((66700*34634)+(59560*9906)+(56310*18845)+(54770*7616)+(53410*5429)+(49950*2333))/(34634+9906+18845+7616+5429+2333)</f>
        <v>60750.297347739419</v>
      </c>
      <c r="AZ6" s="6">
        <f>((69400*34981)+(62020*9625)+(58130*18811)+(57130*7490)+(55170*5030)+(51440*2297))/(34981+9625+18811+7490+5030+2297)</f>
        <v>63165.296546258658</v>
      </c>
      <c r="BA6" s="6">
        <f>((71770*35099)+(64130*10000)+(59650*19101)+(57720*6930)+(56320*4651)+(52420*2334))/(35099+10000+19101+6930+4651+2334)</f>
        <v>65083.813352109071</v>
      </c>
      <c r="BB6" s="6">
        <v>67690</v>
      </c>
      <c r="BC6" s="6">
        <v>70008</v>
      </c>
      <c r="BD6" s="6">
        <v>72781.517696641837</v>
      </c>
      <c r="BE6" s="61">
        <v>76157.26162262226</v>
      </c>
      <c r="BF6" s="61">
        <v>79637</v>
      </c>
      <c r="BG6" s="61">
        <v>82753</v>
      </c>
      <c r="BH6" s="61">
        <v>85473.914683643394</v>
      </c>
      <c r="BI6" s="6">
        <v>87390.614695800497</v>
      </c>
      <c r="BJ6" s="6">
        <v>89012.835177605986</v>
      </c>
      <c r="BK6" s="6">
        <v>93190.197866935123</v>
      </c>
      <c r="BL6" s="6">
        <v>96661</v>
      </c>
      <c r="BM6" s="6">
        <v>100065.71722410343</v>
      </c>
      <c r="BN6" s="6">
        <v>103661.78241507622</v>
      </c>
      <c r="BO6" s="6">
        <v>105264.71901838957</v>
      </c>
      <c r="BP6" s="6">
        <v>106461.12561464605</v>
      </c>
      <c r="BQ6" s="6">
        <v>108718</v>
      </c>
      <c r="BR6" s="6">
        <v>107075.42169947215</v>
      </c>
      <c r="BS6" s="6">
        <v>108907.49510415364</v>
      </c>
      <c r="BT6" s="6">
        <v>112358.98793846046</v>
      </c>
      <c r="BU6" s="6">
        <v>115067.90808772192</v>
      </c>
      <c r="BV6" s="6">
        <v>117854.25064129854</v>
      </c>
      <c r="BW6" s="6">
        <v>120081.53837023609</v>
      </c>
      <c r="BX6" s="6">
        <v>123222.7756036341</v>
      </c>
      <c r="BY6" s="12">
        <v>126235.20693061438</v>
      </c>
      <c r="BZ6" s="59" t="s">
        <v>139</v>
      </c>
      <c r="CA6" s="6">
        <f>((40209*20810)+(38323*8484)+(38363*7614)+(37638*6502)+(35642*9214)+(33648*2159))/(20810+8484+7614+6502+9214+2159)</f>
        <v>38328.517970903384</v>
      </c>
      <c r="CB6" s="6">
        <f>((42710*20613)+(40160*8612)+(40500*7675)+(40440*6694)+(37940*9554)+(35530*2263))/(20613+8612+7675+6694+9554+2263)</f>
        <v>40617.660031401705</v>
      </c>
      <c r="CC6" s="6">
        <f>((44480*21044)+(43060*9836)+(41750*7026)+(42250*6312)+(40270*9666)+(37040*1710))/(21044+9836+7026+6312+9666+1710)</f>
        <v>42669.730546461848</v>
      </c>
      <c r="CD6" s="60">
        <f>((CE6-CC6)/2)+CC6</f>
        <v>43765.865273230927</v>
      </c>
      <c r="CE6" s="6">
        <v>44862</v>
      </c>
      <c r="CF6" s="6">
        <f>((47900*22733)+(45210*8722)+(44970*12649)+(44650*6204)+(43950*4695)+(41010*2735))/(22733+8722+12649+6204+4695+2735)</f>
        <v>45854.966399944577</v>
      </c>
      <c r="CG6" s="6">
        <f>((49800*23236)+(47050*8605)+(46450*12523)+(46290*6350)+(45260*4317)+(42090*2574))/(23236+8605+12523+6350+4317+2574)</f>
        <v>47589.271417411685</v>
      </c>
      <c r="CH6" s="6">
        <f>((51370*23241)+(48360*8897)+(47490*12917)+(46680*5916)+(46400*4108)+(43060*2708))/(23241+8897+12917+5916+4108+2708)</f>
        <v>48816.411649678994</v>
      </c>
      <c r="CI6" s="6">
        <v>50615</v>
      </c>
      <c r="CJ6" s="6">
        <v>52247</v>
      </c>
      <c r="CK6" s="6">
        <v>53883.995915535656</v>
      </c>
      <c r="CL6" s="6">
        <v>56141.494134653054</v>
      </c>
      <c r="CM6" s="6">
        <v>58380</v>
      </c>
      <c r="CN6" s="6">
        <v>60578</v>
      </c>
      <c r="CO6" s="6">
        <v>62311.644304877802</v>
      </c>
      <c r="CP6" s="6">
        <v>63288.889534588299</v>
      </c>
      <c r="CQ6" s="6">
        <v>64747.062032981194</v>
      </c>
      <c r="CR6" s="6">
        <v>67320.954320652032</v>
      </c>
      <c r="CS6" s="6">
        <v>69923</v>
      </c>
      <c r="CT6" s="6">
        <v>72556.383656928563</v>
      </c>
      <c r="CU6" s="6">
        <v>75100.565852200772</v>
      </c>
      <c r="CV6" s="6">
        <v>75745.118389308846</v>
      </c>
      <c r="CW6" s="6">
        <v>76564.342974732557</v>
      </c>
      <c r="CX6" s="6">
        <v>77747</v>
      </c>
      <c r="CY6" s="6">
        <v>76603.809526439669</v>
      </c>
      <c r="CZ6" s="6">
        <v>78154.118184350707</v>
      </c>
      <c r="DA6" s="6">
        <v>80486.31558696834</v>
      </c>
      <c r="DB6" s="6">
        <v>82370.986473013429</v>
      </c>
      <c r="DC6" s="6">
        <v>84110.325103440235</v>
      </c>
      <c r="DD6" s="6">
        <v>86003.521236605331</v>
      </c>
      <c r="DE6" s="6">
        <v>87891.258071000397</v>
      </c>
      <c r="DF6" s="12">
        <v>90025.83067215218</v>
      </c>
      <c r="DG6" s="59" t="s">
        <v>139</v>
      </c>
      <c r="DH6" s="6">
        <f>((34040*16707)+(32191*7095)+(31672*6642)+(31222*5577)+(29489*9153)+(28066*2312))/(16707+7095+6642+5577+9153+2312)</f>
        <v>31933.48254222297</v>
      </c>
      <c r="DI6" s="6">
        <f>((36180*17203)+(33490*7722)+(33440*7109)+(33550*6264)+(31150*10099)+(29700*2430))/(17203+7722+7109+6264+10099+2430)</f>
        <v>33754.72347374427</v>
      </c>
      <c r="DJ6" s="6">
        <f>((37470*18191)+(35990*8637)+(34630*6760)+(35260*6166)+(33130*10117)+(30710*1898))/(18191+8637+6760+6166+10117+1898)</f>
        <v>35493.019954026538</v>
      </c>
      <c r="DK6" s="60">
        <f>((DL6-DJ6)/2)+DJ6</f>
        <v>36493.009977013266</v>
      </c>
      <c r="DL6" s="6">
        <v>37493</v>
      </c>
      <c r="DM6" s="6">
        <f>((40700*18053)+(38070*7620)+(37260*12384)+(37170*6939)+(36940*5233)+(34190*2850))/(18053+7620+12384+6939+5233+2850)</f>
        <v>38338.127884850881</v>
      </c>
      <c r="DN6" s="6">
        <f>((42150*17815)+(39330*7048)+(38560*12091)+(38360*6841)+(38170*4960)+(35470*2696))/(17815+7048+12091+6841+4960+2696)</f>
        <v>39682.418806242837</v>
      </c>
      <c r="DO6" s="6">
        <f>((43120*17421)+(40240*7084)+(39360*11950)+(38840*6285)+(39140*4772)+(36040*2687))/(17421+7084+11950+6285+4772+2687)</f>
        <v>40525.322018366896</v>
      </c>
      <c r="DP6" s="6">
        <v>41938</v>
      </c>
      <c r="DQ6" s="6">
        <v>43067</v>
      </c>
      <c r="DR6" s="6">
        <v>44242.061349055613</v>
      </c>
      <c r="DS6" s="6">
        <v>46062.909276554419</v>
      </c>
      <c r="DT6" s="6">
        <v>48062</v>
      </c>
      <c r="DU6" s="6">
        <v>50129</v>
      </c>
      <c r="DV6" s="6">
        <v>51994.398820060502</v>
      </c>
      <c r="DW6" s="6">
        <v>53099.219421003501</v>
      </c>
      <c r="DX6" s="6">
        <v>54347.562112285297</v>
      </c>
      <c r="DY6" s="6">
        <v>56669.576310499469</v>
      </c>
      <c r="DZ6" s="6">
        <v>58825</v>
      </c>
      <c r="EA6" s="6">
        <v>60937.456768218799</v>
      </c>
      <c r="EB6" s="6">
        <v>63156.498014127683</v>
      </c>
      <c r="EC6" s="6">
        <v>63695.883012636419</v>
      </c>
      <c r="ED6" s="6">
        <v>64693.055382984676</v>
      </c>
      <c r="EE6" s="6">
        <v>66001</v>
      </c>
      <c r="EF6" s="6">
        <v>65152.423074517435</v>
      </c>
      <c r="EG6" s="6">
        <v>66653.207530280561</v>
      </c>
      <c r="EH6" s="6">
        <v>69059.951229964208</v>
      </c>
      <c r="EI6" s="6">
        <v>70701.228143853543</v>
      </c>
      <c r="EJ6" s="6">
        <v>72393.557664014414</v>
      </c>
      <c r="EK6" s="6">
        <v>73971.463164873407</v>
      </c>
      <c r="EL6" s="12">
        <v>76064.533534967035</v>
      </c>
      <c r="EM6" s="12">
        <v>77920.156665645933</v>
      </c>
      <c r="EN6" s="62" t="s">
        <v>139</v>
      </c>
      <c r="EO6" s="6">
        <f>((23790*2758)+(23431*1405)+(23521*1630)+(24049*1418)+(23616*2533)+(23553*804))/(2758+1405+1630+1418+2533+804)</f>
        <v>23675.580868411074</v>
      </c>
      <c r="EP6" s="6">
        <f>((24830*2449)+(23350*1696)+(24470*1814)+(25640*1464)+(24860*2655)+(24800*850))/(2449+1696+1814+1464+2655+850)</f>
        <v>24654.018118594435</v>
      </c>
      <c r="EQ6" s="6">
        <f>((26080*2313)+(25720*1554)+(25450*1995)+(26610*1517)+(26030*2578)+(24830*592))/(2313+1551+1995+1517+2578+592)</f>
        <v>25909.040394462354</v>
      </c>
      <c r="ER6" s="60">
        <f>((ES6-EQ6)/2)+EQ6</f>
        <v>26682.520197231177</v>
      </c>
      <c r="ES6" s="6">
        <v>27456</v>
      </c>
      <c r="ET6" s="6">
        <f>((28800*2525)+(27000*1401)+(28070*2846)+(27970*1614)+(29440*1460)+(27620*857))/(2525+1401+2846+1614+1460+857)</f>
        <v>28237.927683826965</v>
      </c>
      <c r="EU6" s="6">
        <f>((30070*2518)+(28240*1282)+(29060*2917)+(28130*1502)+(30970*1358)+(28240*820))/(2518+1282+2917+1502+1358+820)</f>
        <v>29253.946330672308</v>
      </c>
      <c r="EV6" s="6">
        <f>((30490*2407)+(28830*1444)+(29900*2956)+(28530*1479)+(32190*1273)+(29530*853))/((2407+1444+2956+1479+1273+853))</f>
        <v>29943.063772570113</v>
      </c>
      <c r="EW6" s="6">
        <v>31200</v>
      </c>
      <c r="EX6" s="6">
        <v>31973</v>
      </c>
      <c r="EY6" s="61">
        <v>32345.016221296381</v>
      </c>
      <c r="EZ6" s="61">
        <v>33417.754791236417</v>
      </c>
      <c r="FA6" s="58">
        <v>34712</v>
      </c>
      <c r="FB6" s="61">
        <v>36391</v>
      </c>
      <c r="FC6" s="58">
        <v>36844.115414288499</v>
      </c>
      <c r="FD6" s="58">
        <v>37340.735422229598</v>
      </c>
      <c r="FE6" s="6">
        <v>38481.23886879316</v>
      </c>
      <c r="FF6" s="6">
        <v>39947.330965267429</v>
      </c>
      <c r="FG6" s="6">
        <v>41962</v>
      </c>
      <c r="FH6" s="6">
        <v>43027.300826079721</v>
      </c>
      <c r="FI6" s="6">
        <v>45696.313441888677</v>
      </c>
      <c r="FJ6" s="63">
        <v>44541.507919109994</v>
      </c>
      <c r="FK6" s="6">
        <v>44787.213292532346</v>
      </c>
      <c r="FL6" s="6">
        <v>46309</v>
      </c>
      <c r="FM6" s="6">
        <v>45840.064949608066</v>
      </c>
      <c r="FN6" s="6">
        <v>47130.051660116966</v>
      </c>
      <c r="FO6" s="6">
        <v>48256.044744461127</v>
      </c>
      <c r="FP6" s="6">
        <v>49583.90646249782</v>
      </c>
      <c r="FQ6" s="6">
        <v>51371.00487187691</v>
      </c>
      <c r="FR6" s="6">
        <v>51668.549924215084</v>
      </c>
      <c r="FS6" s="12">
        <v>53347.715599304473</v>
      </c>
      <c r="FT6" s="12">
        <v>54149.706612763497</v>
      </c>
    </row>
    <row r="7" spans="1:176">
      <c r="A7" s="41" t="s">
        <v>33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>
        <v>69902.177263157893</v>
      </c>
      <c r="AD7" s="41"/>
      <c r="AE7" s="150">
        <v>74757</v>
      </c>
      <c r="AF7" s="41">
        <v>77992.177273421388</v>
      </c>
      <c r="AG7" s="41">
        <v>80067.412831801819</v>
      </c>
      <c r="AH7" s="41">
        <v>81890.644681310485</v>
      </c>
      <c r="AI7" s="41">
        <v>82169.96105313547</v>
      </c>
      <c r="AJ7" s="41">
        <v>83235</v>
      </c>
      <c r="AK7" s="41">
        <v>82472.588087708442</v>
      </c>
      <c r="AL7" s="41">
        <v>84353.55215354063</v>
      </c>
      <c r="AM7" s="41">
        <v>86901.098426655881</v>
      </c>
      <c r="AN7" s="41">
        <v>89321.384123228345</v>
      </c>
      <c r="AO7" s="41">
        <v>91792.731629719972</v>
      </c>
      <c r="AP7" s="41">
        <v>93719.589900002553</v>
      </c>
      <c r="AQ7" s="41">
        <v>98555.941972091299</v>
      </c>
      <c r="AR7" s="41">
        <v>100911.37107189643</v>
      </c>
      <c r="AS7" s="46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>
        <v>90563.380176727354</v>
      </c>
      <c r="BL7" s="41">
        <v>98266</v>
      </c>
      <c r="BM7" s="41">
        <v>103072.05928476821</v>
      </c>
      <c r="BN7" s="41">
        <v>105898.25045091471</v>
      </c>
      <c r="BO7" s="41">
        <v>107851.51752122972</v>
      </c>
      <c r="BP7" s="41">
        <v>107997.0357384032</v>
      </c>
      <c r="BQ7" s="41">
        <v>109976</v>
      </c>
      <c r="BR7" s="41">
        <v>110233.57124845112</v>
      </c>
      <c r="BS7" s="41">
        <v>112883.12485207101</v>
      </c>
      <c r="BT7" s="41">
        <v>116745.65114040997</v>
      </c>
      <c r="BU7" s="41">
        <v>120887.5189919476</v>
      </c>
      <c r="BV7" s="41">
        <v>124976.63051307696</v>
      </c>
      <c r="BW7" s="41">
        <v>127760.01261597243</v>
      </c>
      <c r="BX7" s="41">
        <v>135173.77258289608</v>
      </c>
      <c r="BY7" s="41">
        <v>139728.6764386023</v>
      </c>
      <c r="BZ7" s="46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>
        <v>64143.058883911908</v>
      </c>
      <c r="CR7" s="41"/>
      <c r="CS7" s="41">
        <v>69892</v>
      </c>
      <c r="CT7" s="41">
        <v>73667.921456888012</v>
      </c>
      <c r="CU7" s="41">
        <v>76266.871530277582</v>
      </c>
      <c r="CV7" s="41">
        <v>76694.917984432614</v>
      </c>
      <c r="CW7" s="41">
        <v>76942.070440351017</v>
      </c>
      <c r="CX7" s="41">
        <v>78220</v>
      </c>
      <c r="CY7" s="41">
        <v>78266.788289893579</v>
      </c>
      <c r="CZ7" s="41">
        <v>80527.714965055129</v>
      </c>
      <c r="DA7" s="41">
        <v>82958.998577626058</v>
      </c>
      <c r="DB7" s="41">
        <v>85750.677526215441</v>
      </c>
      <c r="DC7" s="41">
        <v>88769.135216832481</v>
      </c>
      <c r="DD7" s="41">
        <v>91022.748488998011</v>
      </c>
      <c r="DE7" s="41">
        <v>95470.043496741273</v>
      </c>
      <c r="DF7" s="13">
        <v>98153.270152666126</v>
      </c>
      <c r="DG7" s="46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>
        <v>55392.94913305025</v>
      </c>
      <c r="DY7" s="41"/>
      <c r="DZ7" s="41">
        <v>60477</v>
      </c>
      <c r="EA7" s="41">
        <v>63372.009008303306</v>
      </c>
      <c r="EB7" s="41">
        <v>65685.766201244493</v>
      </c>
      <c r="EC7" s="41">
        <v>66336.131683496104</v>
      </c>
      <c r="ED7" s="41">
        <v>66588.083276157806</v>
      </c>
      <c r="EE7" s="41">
        <v>67832</v>
      </c>
      <c r="EF7" s="41">
        <v>68065.610829747893</v>
      </c>
      <c r="EG7" s="41">
        <v>70256.587677047079</v>
      </c>
      <c r="EH7" s="41">
        <v>72833.682589177712</v>
      </c>
      <c r="EI7" s="41">
        <v>74663.608379007434</v>
      </c>
      <c r="EJ7" s="41">
        <v>76880.102905155873</v>
      </c>
      <c r="EK7" s="41">
        <v>78906.575157119703</v>
      </c>
      <c r="EL7" s="41">
        <v>82876.520112914615</v>
      </c>
      <c r="EM7" s="13">
        <v>84760.103921568632</v>
      </c>
      <c r="EN7" s="46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>
        <v>38436.666135881103</v>
      </c>
      <c r="FF7" s="41"/>
      <c r="FG7" s="41">
        <v>42046</v>
      </c>
      <c r="FH7" s="41">
        <v>43465.068027210888</v>
      </c>
      <c r="FI7" s="41">
        <v>46039.074478649454</v>
      </c>
      <c r="FJ7" s="41">
        <v>45265.324888226525</v>
      </c>
      <c r="FK7" s="41">
        <v>45191.177918424757</v>
      </c>
      <c r="FL7" s="41">
        <v>46802</v>
      </c>
      <c r="FM7" s="41">
        <v>47200.084682926834</v>
      </c>
      <c r="FN7" s="41">
        <v>49042.509007744971</v>
      </c>
      <c r="FO7" s="41">
        <v>48721.691216050895</v>
      </c>
      <c r="FP7" s="41">
        <v>50832.90311584554</v>
      </c>
      <c r="FQ7" s="41">
        <v>55495.175179856116</v>
      </c>
      <c r="FR7" s="41">
        <v>51500.419581640032</v>
      </c>
      <c r="FS7" s="41">
        <v>55540.890907253481</v>
      </c>
      <c r="FT7" s="41">
        <v>56707.441528545118</v>
      </c>
    </row>
    <row r="8" spans="1:176">
      <c r="A8" s="41" t="s">
        <v>47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>
        <v>66018.321420862761</v>
      </c>
      <c r="AD8" s="41"/>
      <c r="AE8" s="150">
        <v>69601</v>
      </c>
      <c r="AF8" s="41">
        <v>71636.29765350651</v>
      </c>
      <c r="AG8" s="41">
        <v>74065.905298438287</v>
      </c>
      <c r="AH8" s="41">
        <v>75264.490500561369</v>
      </c>
      <c r="AI8" s="41">
        <v>76278.133150268754</v>
      </c>
      <c r="AJ8" s="41">
        <v>77457</v>
      </c>
      <c r="AK8" s="41">
        <v>77686.585685834405</v>
      </c>
      <c r="AL8" s="41">
        <v>79172.086405640424</v>
      </c>
      <c r="AM8" s="41">
        <v>80917.963864361285</v>
      </c>
      <c r="AN8" s="41">
        <v>82402.153069460313</v>
      </c>
      <c r="AO8" s="41">
        <v>83550.060398273708</v>
      </c>
      <c r="AP8" s="41">
        <v>85221.132662746866</v>
      </c>
      <c r="AQ8" s="41">
        <v>86879.701687816632</v>
      </c>
      <c r="AR8" s="41">
        <v>89297.321123558126</v>
      </c>
      <c r="AS8" s="46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>
        <v>88902.543684235585</v>
      </c>
      <c r="BL8" s="41">
        <v>94469</v>
      </c>
      <c r="BM8" s="41">
        <v>97826.300358422945</v>
      </c>
      <c r="BN8" s="41">
        <v>101672.78968047338</v>
      </c>
      <c r="BO8" s="41">
        <v>103123.70534104924</v>
      </c>
      <c r="BP8" s="41">
        <v>104455.74397732641</v>
      </c>
      <c r="BQ8" s="41">
        <v>106305</v>
      </c>
      <c r="BR8" s="41">
        <v>106694.33413496177</v>
      </c>
      <c r="BS8" s="41">
        <v>108647.79521941833</v>
      </c>
      <c r="BT8" s="41">
        <v>111189.6607432608</v>
      </c>
      <c r="BU8" s="41">
        <v>113214.11314336864</v>
      </c>
      <c r="BV8" s="41">
        <v>114970.56501700221</v>
      </c>
      <c r="BW8" s="41">
        <v>116784.24178658305</v>
      </c>
      <c r="BX8" s="41">
        <v>119123.30864842179</v>
      </c>
      <c r="BY8" s="41">
        <v>121340.7380329524</v>
      </c>
      <c r="BZ8" s="46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>
        <v>64477.35978835979</v>
      </c>
      <c r="CR8" s="41"/>
      <c r="CS8" s="41">
        <v>68197</v>
      </c>
      <c r="CT8" s="41">
        <v>70596.849237780072</v>
      </c>
      <c r="CU8" s="41">
        <v>73003.320104689672</v>
      </c>
      <c r="CV8" s="41">
        <v>73950.631522439333</v>
      </c>
      <c r="CW8" s="41">
        <v>74868.011177666063</v>
      </c>
      <c r="CX8" s="41">
        <v>76077</v>
      </c>
      <c r="CY8" s="41">
        <v>76777.603411074015</v>
      </c>
      <c r="CZ8" s="41">
        <v>78311.935755086684</v>
      </c>
      <c r="DA8" s="41">
        <v>79924.594318618038</v>
      </c>
      <c r="DB8" s="41">
        <v>81341.207166683511</v>
      </c>
      <c r="DC8" s="41">
        <v>82421.437336347153</v>
      </c>
      <c r="DD8" s="41">
        <v>84166.110226576842</v>
      </c>
      <c r="DE8" s="41">
        <v>85875.536954480805</v>
      </c>
      <c r="DF8" s="13">
        <v>88024.16140943137</v>
      </c>
      <c r="DG8" s="46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>
        <v>54051.296578825706</v>
      </c>
      <c r="DY8" s="41"/>
      <c r="DZ8" s="41">
        <v>57544</v>
      </c>
      <c r="EA8" s="41">
        <v>59813.502882483372</v>
      </c>
      <c r="EB8" s="41">
        <v>62101.270118964312</v>
      </c>
      <c r="EC8" s="41">
        <v>63060.028842398882</v>
      </c>
      <c r="ED8" s="41">
        <v>64233.57193389388</v>
      </c>
      <c r="EE8" s="41">
        <v>65413</v>
      </c>
      <c r="EF8" s="41">
        <v>65951.763328807836</v>
      </c>
      <c r="EG8" s="41">
        <v>67237.7189597939</v>
      </c>
      <c r="EH8" s="41">
        <v>69304.727462333642</v>
      </c>
      <c r="EI8" s="41">
        <v>71077.204479332489</v>
      </c>
      <c r="EJ8" s="41">
        <v>72582.043066763188</v>
      </c>
      <c r="EK8" s="41">
        <v>74182.797365229984</v>
      </c>
      <c r="EL8" s="41">
        <v>75691.416241205312</v>
      </c>
      <c r="EM8" s="13">
        <v>78228.214032884222</v>
      </c>
      <c r="EN8" s="46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>
        <v>37358.286018075494</v>
      </c>
      <c r="FF8" s="41"/>
      <c r="FG8" s="41">
        <v>39867</v>
      </c>
      <c r="FH8" s="41">
        <v>41128.982074263768</v>
      </c>
      <c r="FI8" s="41">
        <v>45523.964585615191</v>
      </c>
      <c r="FJ8" s="41">
        <v>42238.479380318568</v>
      </c>
      <c r="FK8" s="41">
        <v>42362.558868335145</v>
      </c>
      <c r="FL8" s="41">
        <v>43870</v>
      </c>
      <c r="FM8" s="41">
        <v>44315.891384440984</v>
      </c>
      <c r="FN8" s="41">
        <v>45109.542725116742</v>
      </c>
      <c r="FO8" s="41">
        <v>47038.550213832772</v>
      </c>
      <c r="FP8" s="41">
        <v>48428.893386874137</v>
      </c>
      <c r="FQ8" s="41">
        <v>48434.048785508436</v>
      </c>
      <c r="FR8" s="41">
        <v>50520.829089370105</v>
      </c>
      <c r="FS8" s="41">
        <v>51806.411626900255</v>
      </c>
      <c r="FT8" s="41">
        <v>52792.312994071144</v>
      </c>
    </row>
    <row r="9" spans="1:176">
      <c r="A9" s="41" t="s">
        <v>60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>
        <v>70666.683512117597</v>
      </c>
      <c r="AD9" s="41"/>
      <c r="AE9" s="150">
        <v>75782</v>
      </c>
      <c r="AF9" s="41">
        <v>77630.734413934915</v>
      </c>
      <c r="AG9" s="41">
        <v>81262.036497910332</v>
      </c>
      <c r="AH9" s="41">
        <v>82996.659010378717</v>
      </c>
      <c r="AI9" s="41">
        <v>86082.532849247844</v>
      </c>
      <c r="AJ9" s="41">
        <v>86177</v>
      </c>
      <c r="AK9" s="41">
        <v>79917.42797322855</v>
      </c>
      <c r="AL9" s="41">
        <v>81797.271625880065</v>
      </c>
      <c r="AM9" s="41">
        <v>86515.614412728115</v>
      </c>
      <c r="AN9" s="41">
        <v>88074.89501837494</v>
      </c>
      <c r="AO9" s="41">
        <v>89089.972800311982</v>
      </c>
      <c r="AP9" s="41">
        <v>91052.420451240279</v>
      </c>
      <c r="AQ9" s="41">
        <v>92030.596987245342</v>
      </c>
      <c r="AR9" s="41">
        <v>93880.97591916188</v>
      </c>
      <c r="AS9" s="46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>
        <v>93122.687916192954</v>
      </c>
      <c r="BL9" s="41">
        <v>100543</v>
      </c>
      <c r="BM9" s="41">
        <v>103282.33803680982</v>
      </c>
      <c r="BN9" s="41">
        <v>108649.83611451316</v>
      </c>
      <c r="BO9" s="41">
        <v>111030.66194462331</v>
      </c>
      <c r="BP9" s="41">
        <v>114517.61591263651</v>
      </c>
      <c r="BQ9" s="41">
        <v>115077</v>
      </c>
      <c r="BR9" s="41">
        <v>106716.80727983992</v>
      </c>
      <c r="BS9" s="41">
        <v>109267.3723534664</v>
      </c>
      <c r="BT9" s="7">
        <v>116049.022790348</v>
      </c>
      <c r="BU9" s="41">
        <v>118443.82533711851</v>
      </c>
      <c r="BV9" s="41">
        <v>119855.57868717173</v>
      </c>
      <c r="BW9" s="41">
        <v>122809.90796847024</v>
      </c>
      <c r="BX9" s="41">
        <v>124038.81764012025</v>
      </c>
      <c r="BY9" s="41">
        <v>126111.3531560491</v>
      </c>
      <c r="BZ9" s="46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>
        <v>69601.454214210375</v>
      </c>
      <c r="CR9" s="41"/>
      <c r="CS9" s="41">
        <v>74801</v>
      </c>
      <c r="CT9" s="41">
        <v>76760.349630274039</v>
      </c>
      <c r="CU9" s="41">
        <v>80388.244007791989</v>
      </c>
      <c r="CV9" s="41">
        <v>82010.667893123085</v>
      </c>
      <c r="CW9" s="41">
        <v>84547.266295025722</v>
      </c>
      <c r="CX9" s="41">
        <v>84799</v>
      </c>
      <c r="CY9" s="41">
        <v>78850.313143325475</v>
      </c>
      <c r="CZ9" s="41">
        <v>80679.872253337337</v>
      </c>
      <c r="DA9" s="41">
        <v>85072.912496298493</v>
      </c>
      <c r="DB9" s="41">
        <v>86607.867993744017</v>
      </c>
      <c r="DC9" s="41">
        <v>87588.175794520881</v>
      </c>
      <c r="DD9" s="41">
        <v>89874.569529941844</v>
      </c>
      <c r="DE9" s="41">
        <v>90970.971627362058</v>
      </c>
      <c r="DF9" s="13">
        <v>92811.685683939009</v>
      </c>
      <c r="DG9" s="46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>
        <v>56640.983184495533</v>
      </c>
      <c r="DY9" s="41"/>
      <c r="DZ9" s="41">
        <v>60809</v>
      </c>
      <c r="EA9" s="41">
        <v>62478.61140927978</v>
      </c>
      <c r="EB9" s="41">
        <v>65185.667903678048</v>
      </c>
      <c r="EC9" s="41">
        <v>66100.023131195863</v>
      </c>
      <c r="ED9" s="41">
        <v>68915.548025661876</v>
      </c>
      <c r="EE9" s="41">
        <v>69053</v>
      </c>
      <c r="EF9" s="41">
        <v>64157.609203640699</v>
      </c>
      <c r="EG9" s="41">
        <v>65993.5833472019</v>
      </c>
      <c r="EH9" s="41">
        <v>69787.633165650172</v>
      </c>
      <c r="EI9" s="41">
        <v>71399.783273285997</v>
      </c>
      <c r="EJ9" s="41">
        <v>72392.324932031523</v>
      </c>
      <c r="EK9" s="41">
        <v>74145.207737908451</v>
      </c>
      <c r="EL9" s="41">
        <v>74708.717218478836</v>
      </c>
      <c r="EM9" s="13">
        <v>76314.745029977916</v>
      </c>
      <c r="EN9" s="46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>
        <v>42806.336693548386</v>
      </c>
      <c r="FF9" s="41"/>
      <c r="FG9" s="41">
        <v>46676</v>
      </c>
      <c r="FH9" s="41">
        <v>47841.50477845352</v>
      </c>
      <c r="FI9" s="41">
        <v>50016.653245686117</v>
      </c>
      <c r="FJ9" s="41">
        <v>49723.660359508045</v>
      </c>
      <c r="FK9" s="41">
        <v>50874.601405622489</v>
      </c>
      <c r="FL9" s="41">
        <v>51547</v>
      </c>
      <c r="FM9" s="41">
        <v>49871.77824089826</v>
      </c>
      <c r="FN9" s="41">
        <v>51181.49480595404</v>
      </c>
      <c r="FO9" s="41">
        <v>52750.29570672784</v>
      </c>
      <c r="FP9" s="41">
        <v>53859.807318789586</v>
      </c>
      <c r="FQ9" s="41">
        <v>55594.227481553666</v>
      </c>
      <c r="FR9" s="41">
        <v>56928.76180237878</v>
      </c>
      <c r="FS9" s="41">
        <v>56126.358583051187</v>
      </c>
      <c r="FT9" s="41">
        <v>55723.096345514947</v>
      </c>
    </row>
    <row r="10" spans="1:176">
      <c r="A10" s="12" t="s">
        <v>140</v>
      </c>
      <c r="B10" s="25">
        <v>18256</v>
      </c>
      <c r="C10" s="25">
        <v>19440</v>
      </c>
      <c r="D10" s="25">
        <v>20810</v>
      </c>
      <c r="E10" s="25">
        <v>22866</v>
      </c>
      <c r="F10" s="25">
        <v>25207</v>
      </c>
      <c r="G10" s="25">
        <v>26938</v>
      </c>
      <c r="H10" s="25">
        <v>28160</v>
      </c>
      <c r="I10" s="25">
        <v>30234</v>
      </c>
      <c r="J10" s="25">
        <v>32213</v>
      </c>
      <c r="K10" s="25">
        <v>33841</v>
      </c>
      <c r="L10" s="25">
        <v>35698</v>
      </c>
      <c r="M10" s="13">
        <v>37890</v>
      </c>
      <c r="N10" s="13">
        <v>39963</v>
      </c>
      <c r="O10" s="13">
        <v>41740</v>
      </c>
      <c r="P10" s="13">
        <v>42591</v>
      </c>
      <c r="Q10" s="13">
        <v>43524</v>
      </c>
      <c r="R10" s="13">
        <v>44608.805799116009</v>
      </c>
      <c r="S10" s="13">
        <v>46483</v>
      </c>
      <c r="T10" s="13">
        <v>47718</v>
      </c>
      <c r="U10" s="13">
        <v>49828</v>
      </c>
      <c r="V10" s="13">
        <v>51543</v>
      </c>
      <c r="W10" s="13">
        <v>52994.964091439957</v>
      </c>
      <c r="X10" s="13">
        <v>55021.802368209646</v>
      </c>
      <c r="Y10" s="13">
        <v>57490</v>
      </c>
      <c r="Z10" s="13">
        <v>59423</v>
      </c>
      <c r="AA10" s="13">
        <v>60837.669565208664</v>
      </c>
      <c r="AB10" s="13">
        <v>61616.336150159434</v>
      </c>
      <c r="AC10" s="13">
        <v>63768</v>
      </c>
      <c r="AD10" s="13">
        <v>65961</v>
      </c>
      <c r="AE10" s="151">
        <v>68583.393340224735</v>
      </c>
      <c r="AF10" s="13">
        <v>71257.563688391645</v>
      </c>
      <c r="AG10" s="13">
        <v>72997.74021498111</v>
      </c>
      <c r="AH10" s="13">
        <v>73458.825806119945</v>
      </c>
      <c r="AI10" s="13">
        <v>75400.498321541643</v>
      </c>
      <c r="AJ10" s="13">
        <v>75119.382446648437</v>
      </c>
      <c r="AK10" s="13">
        <v>74682.273896093233</v>
      </c>
      <c r="AL10" s="13">
        <v>77028.697265919691</v>
      </c>
      <c r="AM10" s="13">
        <v>77097.605577900831</v>
      </c>
      <c r="AN10" s="13">
        <v>79316.138376163319</v>
      </c>
      <c r="AO10" s="13">
        <v>82191.247831191969</v>
      </c>
      <c r="AP10" s="13">
        <v>82462.191156163943</v>
      </c>
      <c r="AQ10" s="13">
        <v>83862.422683853132</v>
      </c>
      <c r="AR10" s="192">
        <v>85571.97464205038</v>
      </c>
      <c r="AS10" s="26">
        <v>36368</v>
      </c>
      <c r="AT10" s="13">
        <v>48460</v>
      </c>
      <c r="AU10" s="13">
        <v>51124</v>
      </c>
      <c r="AV10" s="13">
        <v>53570</v>
      </c>
      <c r="AW10" s="13">
        <v>54464</v>
      </c>
      <c r="AX10" s="13">
        <v>56075</v>
      </c>
      <c r="AY10" s="13">
        <v>57394.506389900089</v>
      </c>
      <c r="AZ10" s="13">
        <v>59701.345941559688</v>
      </c>
      <c r="BA10" s="13">
        <v>61455</v>
      </c>
      <c r="BB10" s="27">
        <v>64240.446451357398</v>
      </c>
      <c r="BC10" s="13">
        <v>67138</v>
      </c>
      <c r="BD10" s="13">
        <v>69448.371124718091</v>
      </c>
      <c r="BE10" s="13">
        <v>72463.44670541989</v>
      </c>
      <c r="BF10" s="13">
        <v>76286</v>
      </c>
      <c r="BG10" s="13">
        <v>79483</v>
      </c>
      <c r="BH10" s="13">
        <v>81567.650695258868</v>
      </c>
      <c r="BI10" s="13">
        <v>82942.049943121092</v>
      </c>
      <c r="BJ10" s="13">
        <v>86321.058412905535</v>
      </c>
      <c r="BK10" s="13">
        <v>89836.172455906941</v>
      </c>
      <c r="BL10" s="13">
        <v>94458.65202945497</v>
      </c>
      <c r="BM10" s="13">
        <v>99108.975061168385</v>
      </c>
      <c r="BN10" s="13">
        <v>101919.63016437185</v>
      </c>
      <c r="BO10" s="13">
        <v>102686.2313987228</v>
      </c>
      <c r="BP10" s="13">
        <v>103171.35836739712</v>
      </c>
      <c r="BQ10" s="13">
        <v>105376.38298766952</v>
      </c>
      <c r="BR10" s="13">
        <v>104883.81223598598</v>
      </c>
      <c r="BS10" s="13">
        <v>108057.27554151577</v>
      </c>
      <c r="BT10" s="13">
        <v>108699.96959543094</v>
      </c>
      <c r="BU10" s="13">
        <v>111138.89807768291</v>
      </c>
      <c r="BV10" s="13">
        <v>114400.10738375215</v>
      </c>
      <c r="BW10" s="13">
        <v>116169.93508756874</v>
      </c>
      <c r="BX10" s="13">
        <v>117879.76919745584</v>
      </c>
      <c r="BY10" s="13">
        <v>120625.30849336009</v>
      </c>
      <c r="BZ10" s="26">
        <v>28052</v>
      </c>
      <c r="CA10" s="13">
        <v>37140</v>
      </c>
      <c r="CB10" s="13">
        <v>39234</v>
      </c>
      <c r="CC10" s="13">
        <v>41002</v>
      </c>
      <c r="CD10" s="13">
        <v>41670</v>
      </c>
      <c r="CE10" s="13">
        <v>42448</v>
      </c>
      <c r="CF10" s="13">
        <v>43435.160756283149</v>
      </c>
      <c r="CG10" s="13">
        <v>45241.713352079714</v>
      </c>
      <c r="CH10" s="13">
        <v>46324</v>
      </c>
      <c r="CI10" s="27">
        <v>48358</v>
      </c>
      <c r="CJ10" s="13">
        <v>50097</v>
      </c>
      <c r="CK10" s="13">
        <v>51922.915722616272</v>
      </c>
      <c r="CL10" s="13">
        <v>54140.259379686548</v>
      </c>
      <c r="CM10" s="13">
        <v>56559</v>
      </c>
      <c r="CN10" s="13">
        <v>58750</v>
      </c>
      <c r="CO10" s="13">
        <v>60097.370107270799</v>
      </c>
      <c r="CP10" s="13">
        <v>60796.740688302671</v>
      </c>
      <c r="CQ10" s="25">
        <v>63075.531732717391</v>
      </c>
      <c r="CR10" s="13">
        <v>65658.666326830586</v>
      </c>
      <c r="CS10" s="13">
        <v>68544.765187096666</v>
      </c>
      <c r="CT10" s="13">
        <v>71702.421849274222</v>
      </c>
      <c r="CU10" s="13">
        <v>73623.308864481543</v>
      </c>
      <c r="CV10" s="13">
        <v>73705.508191769768</v>
      </c>
      <c r="CW10" s="13">
        <v>73867.059970744565</v>
      </c>
      <c r="CX10" s="13">
        <v>75187.827856780204</v>
      </c>
      <c r="CY10" s="13">
        <v>74822.171703807588</v>
      </c>
      <c r="CZ10" s="13">
        <v>76928.808421553826</v>
      </c>
      <c r="DA10" s="13">
        <v>77809.044344619033</v>
      </c>
      <c r="DB10" s="13">
        <v>79756.16965352869</v>
      </c>
      <c r="DC10" s="13">
        <v>81652.001351644154</v>
      </c>
      <c r="DD10" s="13">
        <v>83275.550172674106</v>
      </c>
      <c r="DE10" s="13">
        <v>84504.205473080743</v>
      </c>
      <c r="DF10" s="13">
        <v>86406.777505784514</v>
      </c>
      <c r="DG10" s="26">
        <v>23253</v>
      </c>
      <c r="DH10" s="13">
        <v>31111</v>
      </c>
      <c r="DI10" s="13">
        <v>32946</v>
      </c>
      <c r="DJ10" s="13">
        <v>34377</v>
      </c>
      <c r="DK10" s="13">
        <v>35106</v>
      </c>
      <c r="DL10" s="13">
        <v>35792</v>
      </c>
      <c r="DM10" s="13">
        <v>36742.736580706784</v>
      </c>
      <c r="DN10" s="13">
        <v>38090.216224764277</v>
      </c>
      <c r="DO10" s="13">
        <v>38904</v>
      </c>
      <c r="DP10" s="13">
        <v>40449</v>
      </c>
      <c r="DQ10" s="13">
        <v>41683</v>
      </c>
      <c r="DR10" s="13">
        <v>42918.678463863936</v>
      </c>
      <c r="DS10" s="13">
        <v>44817.507131080311</v>
      </c>
      <c r="DT10" s="13">
        <v>46730</v>
      </c>
      <c r="DU10" s="13">
        <v>48730</v>
      </c>
      <c r="DV10" s="13">
        <v>50091.807203991986</v>
      </c>
      <c r="DW10" s="13">
        <v>51124.808568856286</v>
      </c>
      <c r="DX10" s="25">
        <v>53205.00759530189</v>
      </c>
      <c r="DY10" s="13">
        <v>55452.713162613531</v>
      </c>
      <c r="DZ10" s="13">
        <v>57731.125719681972</v>
      </c>
      <c r="EA10" s="13">
        <v>60126</v>
      </c>
      <c r="EB10" s="13">
        <v>61770.329631887864</v>
      </c>
      <c r="EC10" s="13">
        <v>62023.818978570336</v>
      </c>
      <c r="ED10" s="13">
        <v>62384.662165140937</v>
      </c>
      <c r="EE10" s="13">
        <v>63694.346346191429</v>
      </c>
      <c r="EF10" s="13">
        <v>64021.422919251476</v>
      </c>
      <c r="EG10" s="13">
        <v>66338.456987397876</v>
      </c>
      <c r="EH10" s="13">
        <v>67015.961299569986</v>
      </c>
      <c r="EI10" s="13">
        <v>68416.919966008878</v>
      </c>
      <c r="EJ10" s="13">
        <v>70184.615993827101</v>
      </c>
      <c r="EK10" s="13">
        <v>71441.088149600779</v>
      </c>
      <c r="EL10" s="13">
        <v>73598.708696997841</v>
      </c>
      <c r="EM10" s="13">
        <v>74918.59264148389</v>
      </c>
      <c r="EN10" s="28">
        <v>17967</v>
      </c>
      <c r="EO10" s="13">
        <v>23453</v>
      </c>
      <c r="EP10" s="13">
        <v>24581</v>
      </c>
      <c r="EQ10" s="13">
        <v>25781</v>
      </c>
      <c r="ER10" s="13">
        <v>26589</v>
      </c>
      <c r="ES10" s="13">
        <v>26684</v>
      </c>
      <c r="ET10" s="13">
        <v>26900.608695652172</v>
      </c>
      <c r="EU10" s="13">
        <v>28889.818216924708</v>
      </c>
      <c r="EV10" s="13">
        <v>29350</v>
      </c>
      <c r="EW10" s="27">
        <v>30300</v>
      </c>
      <c r="EX10" s="13">
        <v>31207</v>
      </c>
      <c r="EY10" s="13">
        <v>31772.463699529038</v>
      </c>
      <c r="EZ10" s="13">
        <v>32524.642016224254</v>
      </c>
      <c r="FA10" s="13">
        <v>34137</v>
      </c>
      <c r="FB10" s="13">
        <v>35391</v>
      </c>
      <c r="FC10" s="13">
        <v>35959.547436858011</v>
      </c>
      <c r="FD10" s="13">
        <v>36366.152759936042</v>
      </c>
      <c r="FE10" s="13">
        <v>37818.745286345911</v>
      </c>
      <c r="FF10" s="13">
        <v>39048.138492190672</v>
      </c>
      <c r="FG10" s="13">
        <v>40829.383147487664</v>
      </c>
      <c r="FH10" s="13">
        <v>42682.589636695782</v>
      </c>
      <c r="FI10" s="13">
        <v>43959.861102362491</v>
      </c>
      <c r="FJ10" s="7">
        <v>44173.296970433912</v>
      </c>
      <c r="FK10" s="13">
        <v>44496.715302167962</v>
      </c>
      <c r="FL10" s="13">
        <v>45322.203354649166</v>
      </c>
      <c r="FM10" s="13">
        <v>45031.221222968801</v>
      </c>
      <c r="FN10" s="13">
        <v>46475.976491094807</v>
      </c>
      <c r="FO10" s="13">
        <v>47577.797761469825</v>
      </c>
      <c r="FP10" s="13">
        <v>48619.301208207486</v>
      </c>
      <c r="FQ10" s="13">
        <v>50011.866910719145</v>
      </c>
      <c r="FR10" s="13">
        <v>51088.164546168082</v>
      </c>
      <c r="FS10" s="13">
        <v>52571.524694950349</v>
      </c>
      <c r="FT10" s="13">
        <v>53345.293594474409</v>
      </c>
    </row>
    <row r="11" spans="1:176">
      <c r="A11" s="13" t="s">
        <v>7</v>
      </c>
      <c r="B11" s="29" t="e">
        <f t="shared" ref="B11:AG11" si="0">(B10/B6)*100</f>
        <v>#DIV/0!</v>
      </c>
      <c r="C11" s="29">
        <f t="shared" si="0"/>
        <v>93.813338480841608</v>
      </c>
      <c r="D11" s="29">
        <f t="shared" si="0"/>
        <v>92.658978880607762</v>
      </c>
      <c r="E11" s="29">
        <f t="shared" si="0"/>
        <v>91.463669483747879</v>
      </c>
      <c r="F11" s="29">
        <f t="shared" si="0"/>
        <v>91.523757299224542</v>
      </c>
      <c r="G11" s="29">
        <f t="shared" si="0"/>
        <v>89.545961023779554</v>
      </c>
      <c r="H11" s="29">
        <f t="shared" si="0"/>
        <v>93.299999999999912</v>
      </c>
      <c r="I11" s="29">
        <f t="shared" si="0"/>
        <v>93.849752586934642</v>
      </c>
      <c r="J11" s="29">
        <f t="shared" si="0"/>
        <v>94.056849543770625</v>
      </c>
      <c r="K11" s="29">
        <f t="shared" si="0"/>
        <v>93.273302404212373</v>
      </c>
      <c r="L11" s="29">
        <f t="shared" si="0"/>
        <v>93.170593318612475</v>
      </c>
      <c r="M11" s="29">
        <f t="shared" si="0"/>
        <v>93.908516356779998</v>
      </c>
      <c r="N11" s="29">
        <f t="shared" si="0"/>
        <v>93.98974167394752</v>
      </c>
      <c r="O11" s="29">
        <f t="shared" si="0"/>
        <v>93.275821020680553</v>
      </c>
      <c r="P11" s="29">
        <f t="shared" si="0"/>
        <v>92.249519992995459</v>
      </c>
      <c r="Q11" s="29">
        <f t="shared" si="0"/>
        <v>92.768975042876491</v>
      </c>
      <c r="R11" s="29">
        <f t="shared" si="0"/>
        <v>92.548784902588451</v>
      </c>
      <c r="S11" s="29">
        <f t="shared" si="0"/>
        <v>92.841600815911022</v>
      </c>
      <c r="T11" s="29">
        <f t="shared" si="0"/>
        <v>92.648254225639278</v>
      </c>
      <c r="U11" s="29">
        <f t="shared" si="0"/>
        <v>93.274180565695147</v>
      </c>
      <c r="V11" s="29">
        <f t="shared" si="0"/>
        <v>93.815183560546771</v>
      </c>
      <c r="W11" s="29">
        <f t="shared" si="0"/>
        <v>93.111425440141687</v>
      </c>
      <c r="X11" s="29">
        <f t="shared" si="0"/>
        <v>93.132257882968347</v>
      </c>
      <c r="Y11" s="29">
        <f t="shared" si="0"/>
        <v>94.062402853449825</v>
      </c>
      <c r="Z11" s="29">
        <f t="shared" si="0"/>
        <v>93.714267066778206</v>
      </c>
      <c r="AA11" s="29">
        <f t="shared" si="0"/>
        <v>93.475290641714054</v>
      </c>
      <c r="AB11" s="29">
        <f t="shared" si="0"/>
        <v>92.955544565123049</v>
      </c>
      <c r="AC11" s="29">
        <f t="shared" si="0"/>
        <v>95.813617278409154</v>
      </c>
      <c r="AD11" s="29">
        <f t="shared" si="0"/>
        <v>94.509966735228701</v>
      </c>
      <c r="AE11" s="152">
        <f t="shared" si="0"/>
        <v>96.071319185612055</v>
      </c>
      <c r="AF11" s="29">
        <f t="shared" si="0"/>
        <v>96.893252534644063</v>
      </c>
      <c r="AG11" s="29">
        <f t="shared" si="0"/>
        <v>96.038024593240948</v>
      </c>
      <c r="AH11" s="29">
        <f t="shared" ref="AH11:BY11" si="1">(AH10/AH6)*100</f>
        <v>95.406119317772934</v>
      </c>
      <c r="AI11" s="29">
        <f t="shared" si="1"/>
        <v>96.745968774002705</v>
      </c>
      <c r="AJ11" s="29">
        <f t="shared" si="1"/>
        <v>94.476716990917538</v>
      </c>
      <c r="AK11" s="29">
        <f t="shared" si="1"/>
        <v>95.537184446196051</v>
      </c>
      <c r="AL11" s="29">
        <f t="shared" si="1"/>
        <v>97.143862592407942</v>
      </c>
      <c r="AM11" s="29">
        <f t="shared" si="1"/>
        <v>94.662655695926958</v>
      </c>
      <c r="AN11" s="29">
        <f t="shared" si="1"/>
        <v>95.048244610891246</v>
      </c>
      <c r="AO11" s="29">
        <f t="shared" si="1"/>
        <v>96.089137463000355</v>
      </c>
      <c r="AP11" s="29">
        <f t="shared" si="1"/>
        <v>95.027972411731938</v>
      </c>
      <c r="AQ11" s="29">
        <f t="shared" si="1"/>
        <v>94.3421038036158</v>
      </c>
      <c r="AR11" s="29">
        <f t="shared" si="1"/>
        <v>94.000347564108154</v>
      </c>
      <c r="AS11" s="30" t="e">
        <f t="shared" si="1"/>
        <v>#DIV/0!</v>
      </c>
      <c r="AT11" s="29">
        <f t="shared" si="1"/>
        <v>95.319102895250325</v>
      </c>
      <c r="AU11" s="29">
        <f t="shared" si="1"/>
        <v>92.627363805321153</v>
      </c>
      <c r="AV11" s="29">
        <f t="shared" si="1"/>
        <v>94.628750930303013</v>
      </c>
      <c r="AW11" s="29">
        <f t="shared" si="1"/>
        <v>93.729965588707913</v>
      </c>
      <c r="AX11" s="29">
        <f t="shared" si="1"/>
        <v>94.079256425743239</v>
      </c>
      <c r="AY11" s="29">
        <f t="shared" si="1"/>
        <v>94.476091304326431</v>
      </c>
      <c r="AZ11" s="29">
        <f t="shared" si="1"/>
        <v>94.51605423531548</v>
      </c>
      <c r="BA11" s="29">
        <f t="shared" si="1"/>
        <v>94.424399608429709</v>
      </c>
      <c r="BB11" s="29">
        <f t="shared" si="1"/>
        <v>94.903894890467427</v>
      </c>
      <c r="BC11" s="29">
        <f t="shared" si="1"/>
        <v>95.900468517883681</v>
      </c>
      <c r="BD11" s="29">
        <f t="shared" si="1"/>
        <v>95.420339287487081</v>
      </c>
      <c r="BE11" s="29">
        <f t="shared" si="1"/>
        <v>95.149753498876947</v>
      </c>
      <c r="BF11" s="29">
        <f t="shared" si="1"/>
        <v>95.792156911988144</v>
      </c>
      <c r="BG11" s="29">
        <f t="shared" si="1"/>
        <v>96.048481626043767</v>
      </c>
      <c r="BH11" s="29">
        <f t="shared" si="1"/>
        <v>95.429875883370485</v>
      </c>
      <c r="BI11" s="29">
        <f t="shared" si="1"/>
        <v>94.909562350414305</v>
      </c>
      <c r="BJ11" s="29">
        <f t="shared" si="1"/>
        <v>96.975967837301681</v>
      </c>
      <c r="BK11" s="29">
        <f t="shared" si="1"/>
        <v>96.400881758168012</v>
      </c>
      <c r="BL11" s="29">
        <f t="shared" si="1"/>
        <v>97.721575433168468</v>
      </c>
      <c r="BM11" s="29">
        <f t="shared" si="1"/>
        <v>99.043886168534272</v>
      </c>
      <c r="BN11" s="29">
        <f t="shared" si="1"/>
        <v>98.319388100304366</v>
      </c>
      <c r="BO11" s="29">
        <f t="shared" si="1"/>
        <v>97.550473089453348</v>
      </c>
      <c r="BP11" s="29">
        <f t="shared" si="1"/>
        <v>96.909888723930266</v>
      </c>
      <c r="BQ11" s="29">
        <f t="shared" si="1"/>
        <v>96.926344292269476</v>
      </c>
      <c r="BR11" s="29">
        <f t="shared" si="1"/>
        <v>97.953209589370246</v>
      </c>
      <c r="BS11" s="29">
        <f t="shared" si="1"/>
        <v>99.219319513478155</v>
      </c>
      <c r="BT11" s="29">
        <f t="shared" si="1"/>
        <v>96.743457368062465</v>
      </c>
      <c r="BU11" s="29">
        <f t="shared" si="1"/>
        <v>96.585485844546909</v>
      </c>
      <c r="BV11" s="29">
        <f t="shared" si="1"/>
        <v>97.069139858129148</v>
      </c>
      <c r="BW11" s="29">
        <f t="shared" si="1"/>
        <v>96.742543994891989</v>
      </c>
      <c r="BX11" s="29">
        <f t="shared" si="1"/>
        <v>95.66394574379261</v>
      </c>
      <c r="BY11" s="29">
        <f t="shared" si="1"/>
        <v>95.555995372718968</v>
      </c>
      <c r="BZ11" s="30" t="e">
        <f t="shared" ref="BZ11:DN11" si="2">(BZ10/BZ6)*100</f>
        <v>#DIV/0!</v>
      </c>
      <c r="CA11" s="29">
        <f t="shared" si="2"/>
        <v>96.899128811070568</v>
      </c>
      <c r="CB11" s="29">
        <f t="shared" si="2"/>
        <v>96.593452133057411</v>
      </c>
      <c r="CC11" s="29">
        <f t="shared" si="2"/>
        <v>96.091537197203763</v>
      </c>
      <c r="CD11" s="29">
        <f t="shared" si="2"/>
        <v>95.211187394225135</v>
      </c>
      <c r="CE11" s="29">
        <f t="shared" si="2"/>
        <v>94.619053987784767</v>
      </c>
      <c r="CF11" s="29">
        <f t="shared" si="2"/>
        <v>94.722914803696483</v>
      </c>
      <c r="CG11" s="29">
        <f t="shared" si="2"/>
        <v>95.067043483937312</v>
      </c>
      <c r="CH11" s="29">
        <f t="shared" si="2"/>
        <v>94.894316141945708</v>
      </c>
      <c r="CI11" s="29">
        <f t="shared" si="2"/>
        <v>95.540847574829584</v>
      </c>
      <c r="CJ11" s="29">
        <f t="shared" si="2"/>
        <v>95.884931192221572</v>
      </c>
      <c r="CK11" s="29">
        <f t="shared" si="2"/>
        <v>96.360551663626765</v>
      </c>
      <c r="CL11" s="29">
        <f t="shared" si="2"/>
        <v>96.435373183751352</v>
      </c>
      <c r="CM11" s="29">
        <f t="shared" si="2"/>
        <v>96.880781089414185</v>
      </c>
      <c r="CN11" s="29">
        <f t="shared" si="2"/>
        <v>96.982402852520721</v>
      </c>
      <c r="CO11" s="29">
        <f t="shared" si="2"/>
        <v>96.446451987732786</v>
      </c>
      <c r="CP11" s="29">
        <f t="shared" si="2"/>
        <v>96.062264854680961</v>
      </c>
      <c r="CQ11" s="29">
        <f t="shared" si="2"/>
        <v>97.418368883807645</v>
      </c>
      <c r="CR11" s="29">
        <f t="shared" si="2"/>
        <v>97.530801500668105</v>
      </c>
      <c r="CS11" s="29">
        <f t="shared" si="2"/>
        <v>98.028924941859856</v>
      </c>
      <c r="CT11" s="29">
        <f t="shared" si="2"/>
        <v>98.823036975365028</v>
      </c>
      <c r="CU11" s="29">
        <f t="shared" si="2"/>
        <v>98.032961574981343</v>
      </c>
      <c r="CV11" s="29">
        <f t="shared" si="2"/>
        <v>97.307271754390754</v>
      </c>
      <c r="CW11" s="29">
        <f t="shared" si="2"/>
        <v>96.477102918680913</v>
      </c>
      <c r="CX11" s="29">
        <f t="shared" si="2"/>
        <v>96.708333256305963</v>
      </c>
      <c r="CY11" s="29">
        <f t="shared" si="2"/>
        <v>97.674217726708292</v>
      </c>
      <c r="CZ11" s="29">
        <f t="shared" si="2"/>
        <v>98.432187847214124</v>
      </c>
      <c r="DA11" s="29">
        <f t="shared" si="2"/>
        <v>96.673631756125772</v>
      </c>
      <c r="DB11" s="29">
        <f t="shared" si="2"/>
        <v>96.825560878354409</v>
      </c>
      <c r="DC11" s="29">
        <f t="shared" si="2"/>
        <v>97.077262810751492</v>
      </c>
      <c r="DD11" s="29">
        <f t="shared" si="2"/>
        <v>96.828070496757604</v>
      </c>
      <c r="DE11" s="29">
        <f t="shared" si="2"/>
        <v>96.146314579791863</v>
      </c>
      <c r="DF11" s="29">
        <f t="shared" si="2"/>
        <v>95.979983589879652</v>
      </c>
      <c r="DG11" s="30" t="e">
        <f t="shared" si="2"/>
        <v>#DIV/0!</v>
      </c>
      <c r="DH11" s="29">
        <f t="shared" si="2"/>
        <v>97.424388207156952</v>
      </c>
      <c r="DI11" s="29">
        <f t="shared" si="2"/>
        <v>97.604117615203307</v>
      </c>
      <c r="DJ11" s="29">
        <f t="shared" si="2"/>
        <v>96.855663577029787</v>
      </c>
      <c r="DK11" s="29">
        <f t="shared" si="2"/>
        <v>96.199244792668694</v>
      </c>
      <c r="DL11" s="29">
        <f t="shared" si="2"/>
        <v>95.463153121916093</v>
      </c>
      <c r="DM11" s="29">
        <f t="shared" si="2"/>
        <v>95.838630125769626</v>
      </c>
      <c r="DN11" s="29">
        <f t="shared" si="2"/>
        <v>95.987637272685419</v>
      </c>
      <c r="DO11" s="29">
        <f t="shared" ref="DO11:FC11" si="3">(DO10/DO6)*100</f>
        <v>95.999237174149826</v>
      </c>
      <c r="DP11" s="29">
        <f t="shared" si="3"/>
        <v>96.449520721064431</v>
      </c>
      <c r="DQ11" s="29">
        <f t="shared" si="3"/>
        <v>96.786402582023356</v>
      </c>
      <c r="DR11" s="29">
        <f t="shared" si="3"/>
        <v>97.008767573575255</v>
      </c>
      <c r="DS11" s="29">
        <f t="shared" si="3"/>
        <v>97.296301590511987</v>
      </c>
      <c r="DT11" s="29">
        <f t="shared" si="3"/>
        <v>97.228579751154754</v>
      </c>
      <c r="DU11" s="29">
        <f t="shared" si="3"/>
        <v>97.209200263320625</v>
      </c>
      <c r="DV11" s="29">
        <f t="shared" si="3"/>
        <v>96.340775815770257</v>
      </c>
      <c r="DW11" s="29">
        <f t="shared" si="3"/>
        <v>96.281657482583952</v>
      </c>
      <c r="DX11" s="29">
        <f t="shared" si="3"/>
        <v>97.897689477546706</v>
      </c>
      <c r="DY11" s="29">
        <f t="shared" si="3"/>
        <v>97.852704701339917</v>
      </c>
      <c r="DZ11" s="29">
        <f t="shared" si="3"/>
        <v>98.14046021195405</v>
      </c>
      <c r="EA11" s="29">
        <f t="shared" si="3"/>
        <v>98.668377692056879</v>
      </c>
      <c r="EB11" s="29">
        <f t="shared" si="3"/>
        <v>97.805184856941025</v>
      </c>
      <c r="EC11" s="29">
        <f t="shared" si="3"/>
        <v>97.374926047050209</v>
      </c>
      <c r="ED11" s="29">
        <f t="shared" si="3"/>
        <v>96.43177586190977</v>
      </c>
      <c r="EE11" s="29">
        <f t="shared" si="3"/>
        <v>96.505123174181335</v>
      </c>
      <c r="EF11" s="29">
        <f t="shared" si="3"/>
        <v>98.264070464467011</v>
      </c>
      <c r="EG11" s="29">
        <f t="shared" si="3"/>
        <v>99.527778850343111</v>
      </c>
      <c r="EH11" s="29">
        <f t="shared" si="3"/>
        <v>97.040267341649439</v>
      </c>
      <c r="EI11" s="29">
        <f t="shared" si="3"/>
        <v>96.769068603452183</v>
      </c>
      <c r="EJ11" s="29">
        <f t="shared" si="3"/>
        <v>96.948704081599047</v>
      </c>
      <c r="EK11" s="29">
        <f t="shared" si="3"/>
        <v>96.579255151905357</v>
      </c>
      <c r="EL11" s="29">
        <f t="shared" si="3"/>
        <v>96.758246289861688</v>
      </c>
      <c r="EM11" s="29">
        <f t="shared" si="3"/>
        <v>96.147897857749825</v>
      </c>
      <c r="EN11" s="30" t="e">
        <f t="shared" si="3"/>
        <v>#DIV/0!</v>
      </c>
      <c r="EO11" s="29">
        <f t="shared" si="3"/>
        <v>99.059871562821712</v>
      </c>
      <c r="EP11" s="29">
        <f t="shared" si="3"/>
        <v>99.703828729892251</v>
      </c>
      <c r="EQ11" s="29">
        <f t="shared" si="3"/>
        <v>99.50580804030966</v>
      </c>
      <c r="ER11" s="29">
        <f t="shared" si="3"/>
        <v>99.649507630688944</v>
      </c>
      <c r="ES11" s="29">
        <f t="shared" si="3"/>
        <v>97.188228438228435</v>
      </c>
      <c r="ET11" s="29">
        <f t="shared" si="3"/>
        <v>95.264103644047751</v>
      </c>
      <c r="EU11" s="29">
        <f t="shared" si="3"/>
        <v>98.755285493342768</v>
      </c>
      <c r="EV11" s="29">
        <f t="shared" si="3"/>
        <v>98.019361755781986</v>
      </c>
      <c r="EW11" s="29">
        <f t="shared" si="3"/>
        <v>97.115384615384613</v>
      </c>
      <c r="EX11" s="29">
        <f t="shared" si="3"/>
        <v>97.604228567854122</v>
      </c>
      <c r="EY11" s="29">
        <f t="shared" si="3"/>
        <v>98.229858603717858</v>
      </c>
      <c r="EZ11" s="29">
        <f t="shared" si="3"/>
        <v>97.327430341770366</v>
      </c>
      <c r="FA11" s="29">
        <f t="shared" si="3"/>
        <v>98.343512330029952</v>
      </c>
      <c r="FB11" s="29">
        <f t="shared" si="3"/>
        <v>97.252067818966225</v>
      </c>
      <c r="FC11" s="29">
        <f t="shared" si="3"/>
        <v>97.599160768323273</v>
      </c>
      <c r="FD11" s="29">
        <f t="shared" ref="FD11:FT11" si="4">(FD10/FD6)*100</f>
        <v>97.390028205728981</v>
      </c>
      <c r="FE11" s="29">
        <f t="shared" si="4"/>
        <v>98.278398508150673</v>
      </c>
      <c r="FF11" s="29">
        <f t="shared" si="4"/>
        <v>97.749054939719088</v>
      </c>
      <c r="FG11" s="29">
        <f t="shared" si="4"/>
        <v>97.300851121223161</v>
      </c>
      <c r="FH11" s="29">
        <f t="shared" si="4"/>
        <v>99.198854720686995</v>
      </c>
      <c r="FI11" s="29">
        <f t="shared" si="4"/>
        <v>96.200016568657318</v>
      </c>
      <c r="FJ11" s="29">
        <f t="shared" si="4"/>
        <v>99.173330751745596</v>
      </c>
      <c r="FK11" s="29">
        <f t="shared" si="4"/>
        <v>99.351381858775255</v>
      </c>
      <c r="FL11" s="29">
        <f t="shared" si="4"/>
        <v>97.869103963914498</v>
      </c>
      <c r="FM11" s="29">
        <f t="shared" si="4"/>
        <v>98.235509204604256</v>
      </c>
      <c r="FN11" s="29">
        <f t="shared" si="4"/>
        <v>98.612190850671908</v>
      </c>
      <c r="FO11" s="29">
        <f t="shared" si="4"/>
        <v>98.594482853737915</v>
      </c>
      <c r="FP11" s="29">
        <f t="shared" si="4"/>
        <v>98.054600125103292</v>
      </c>
      <c r="FQ11" s="29">
        <f t="shared" si="4"/>
        <v>97.354270245350364</v>
      </c>
      <c r="FR11" s="29">
        <f t="shared" si="4"/>
        <v>98.876714405768524</v>
      </c>
      <c r="FS11" s="29">
        <f t="shared" si="4"/>
        <v>98.545034411249944</v>
      </c>
      <c r="FT11" s="29">
        <f t="shared" si="4"/>
        <v>98.514464678374665</v>
      </c>
    </row>
    <row r="12" spans="1:176">
      <c r="A12" s="12" t="s">
        <v>17</v>
      </c>
      <c r="B12" s="25">
        <v>17888</v>
      </c>
      <c r="C12" s="25">
        <v>19242</v>
      </c>
      <c r="D12" s="25">
        <v>19737</v>
      </c>
      <c r="E12" s="25">
        <v>21971</v>
      </c>
      <c r="F12" s="25">
        <v>23125</v>
      </c>
      <c r="G12" s="25">
        <v>24696</v>
      </c>
      <c r="H12" s="25">
        <v>25781</v>
      </c>
      <c r="I12" s="25">
        <v>28557</v>
      </c>
      <c r="J12" s="25">
        <v>31339</v>
      </c>
      <c r="K12" s="25">
        <v>32328</v>
      </c>
      <c r="L12" s="25">
        <v>33545</v>
      </c>
      <c r="M12" s="13">
        <v>35743</v>
      </c>
      <c r="N12" s="13">
        <v>36040</v>
      </c>
      <c r="O12" s="13">
        <v>39344</v>
      </c>
      <c r="P12" s="13">
        <v>39802</v>
      </c>
      <c r="Q12" s="13">
        <v>40485.560198122803</v>
      </c>
      <c r="R12" s="13">
        <v>42193.815169827001</v>
      </c>
      <c r="S12" s="13">
        <v>44489</v>
      </c>
      <c r="T12" s="13">
        <v>44298</v>
      </c>
      <c r="U12" s="13">
        <v>45800</v>
      </c>
      <c r="V12" s="13">
        <v>46761.688613865997</v>
      </c>
      <c r="W12" s="13">
        <v>50534.153760657675</v>
      </c>
      <c r="X12" s="13">
        <v>52039.97223588395</v>
      </c>
      <c r="Y12" s="13">
        <v>56135.969781060703</v>
      </c>
      <c r="Z12" s="13">
        <v>54461.246729110404</v>
      </c>
      <c r="AA12" s="1">
        <v>58432.174171335617</v>
      </c>
      <c r="AB12" s="1">
        <v>58328.88671713166</v>
      </c>
      <c r="AC12" s="1">
        <v>62028.635800085802</v>
      </c>
      <c r="AD12" s="1">
        <v>64591</v>
      </c>
      <c r="AE12" s="153">
        <v>68680.859703111026</v>
      </c>
      <c r="AF12" s="1">
        <v>71865.235534788007</v>
      </c>
      <c r="AG12" s="1">
        <v>71510.987761160097</v>
      </c>
      <c r="AH12" s="1">
        <v>71754.306204442197</v>
      </c>
      <c r="AI12" s="1">
        <v>72751.781656992607</v>
      </c>
      <c r="AJ12" s="1">
        <v>75379.263593716067</v>
      </c>
      <c r="AK12" s="1">
        <v>73960.181788217902</v>
      </c>
      <c r="AL12" s="1">
        <v>81264.435337912902</v>
      </c>
      <c r="AM12" s="1">
        <v>76071.762890364393</v>
      </c>
      <c r="AN12" s="1">
        <v>78207.839965033825</v>
      </c>
      <c r="AO12" s="1">
        <v>79240.706701753836</v>
      </c>
      <c r="AP12" s="1">
        <v>80115.258657532991</v>
      </c>
      <c r="AQ12" s="1">
        <v>81875.544133180592</v>
      </c>
      <c r="AR12" s="1">
        <v>83647.058149527351</v>
      </c>
      <c r="AS12" s="26">
        <v>33541</v>
      </c>
      <c r="AT12" s="13">
        <v>45929</v>
      </c>
      <c r="AU12" s="13">
        <v>46670</v>
      </c>
      <c r="AV12" s="13">
        <v>51057</v>
      </c>
      <c r="AW12" s="13">
        <v>51667</v>
      </c>
      <c r="AX12" s="13">
        <v>52414</v>
      </c>
      <c r="AY12" s="13">
        <v>55063</v>
      </c>
      <c r="AZ12" s="13">
        <v>57686</v>
      </c>
      <c r="BA12" s="13">
        <v>57522</v>
      </c>
      <c r="BB12" s="13">
        <v>59196.976891961589</v>
      </c>
      <c r="BC12" s="13">
        <v>60572.003430278703</v>
      </c>
      <c r="BD12" s="13">
        <v>66963.281669563396</v>
      </c>
      <c r="BE12" s="13">
        <v>69257.698881037868</v>
      </c>
      <c r="BF12" s="13">
        <v>73184.757788061819</v>
      </c>
      <c r="BG12" s="13">
        <v>71877.117098156814</v>
      </c>
      <c r="BH12" s="1">
        <v>77823.088438116596</v>
      </c>
      <c r="BI12" s="1">
        <v>77549.230442665023</v>
      </c>
      <c r="BJ12" s="1">
        <v>84049.987527912759</v>
      </c>
      <c r="BK12" s="1">
        <v>88588.587095514478</v>
      </c>
      <c r="BL12" s="1">
        <v>93877.628663567186</v>
      </c>
      <c r="BM12" s="1">
        <v>99564.45238472725</v>
      </c>
      <c r="BN12" s="1">
        <v>99986.842366827506</v>
      </c>
      <c r="BO12" s="13">
        <v>99641.217242563493</v>
      </c>
      <c r="BP12" s="1">
        <v>101278.95544807122</v>
      </c>
      <c r="BQ12" s="1">
        <v>105972.76838959468</v>
      </c>
      <c r="BR12" s="1">
        <v>103481.39028292647</v>
      </c>
      <c r="BS12" s="1">
        <v>112438.54903281225</v>
      </c>
      <c r="BT12" s="1">
        <v>107851.95268896692</v>
      </c>
      <c r="BU12" s="1">
        <v>111297.39218918404</v>
      </c>
      <c r="BV12" s="1">
        <v>113589.55283706402</v>
      </c>
      <c r="BW12" s="1">
        <v>114301.86701219897</v>
      </c>
      <c r="BX12" s="1">
        <v>117666.46675456771</v>
      </c>
      <c r="BY12" s="1">
        <v>120353.30453431372</v>
      </c>
      <c r="BZ12" s="26">
        <v>26821</v>
      </c>
      <c r="CA12" s="13">
        <v>36090</v>
      </c>
      <c r="CB12" s="13">
        <v>36223</v>
      </c>
      <c r="CC12" s="13">
        <v>39721</v>
      </c>
      <c r="CD12" s="13">
        <v>40006</v>
      </c>
      <c r="CE12" s="13">
        <v>40435</v>
      </c>
      <c r="CF12" s="13">
        <v>42331</v>
      </c>
      <c r="CG12" s="13">
        <v>44582</v>
      </c>
      <c r="CH12" s="13">
        <v>44143</v>
      </c>
      <c r="CI12" s="13">
        <v>45412.643162901484</v>
      </c>
      <c r="CJ12" s="13">
        <v>45901.420421779803</v>
      </c>
      <c r="CK12" s="13">
        <v>49921.200220459599</v>
      </c>
      <c r="CL12" s="13">
        <v>51336.211359944566</v>
      </c>
      <c r="CM12" s="13">
        <v>54709.460792373888</v>
      </c>
      <c r="CN12" s="13">
        <v>54229.964289824042</v>
      </c>
      <c r="CO12" s="13">
        <v>58334.739781613993</v>
      </c>
      <c r="CP12" s="13">
        <v>58113.351103337816</v>
      </c>
      <c r="CQ12" s="1">
        <v>61540.992724130585</v>
      </c>
      <c r="CR12" s="1">
        <v>65312.081811201628</v>
      </c>
      <c r="CS12" s="1">
        <v>68395.397532488263</v>
      </c>
      <c r="CT12" s="1">
        <v>72310.777965152549</v>
      </c>
      <c r="CU12" s="1">
        <v>72712.041995601554</v>
      </c>
      <c r="CV12" s="13">
        <v>72720.743155680408</v>
      </c>
      <c r="CW12" s="1">
        <v>74325.366958983883</v>
      </c>
      <c r="CX12" s="1">
        <v>76524.613178927917</v>
      </c>
      <c r="CY12" s="1">
        <v>75062.437197547042</v>
      </c>
      <c r="CZ12" s="1">
        <v>81157.457140581435</v>
      </c>
      <c r="DA12" s="1">
        <v>77221.67511709602</v>
      </c>
      <c r="DB12" s="1">
        <v>79530.716977713353</v>
      </c>
      <c r="DC12" s="1">
        <v>81859.180729450192</v>
      </c>
      <c r="DD12" s="1">
        <v>82755.208147452446</v>
      </c>
      <c r="DE12" s="1">
        <v>84008.346481937362</v>
      </c>
      <c r="DF12" s="1">
        <v>86496.79724517907</v>
      </c>
      <c r="DG12" s="26">
        <v>22155</v>
      </c>
      <c r="DH12" s="13">
        <v>30358</v>
      </c>
      <c r="DI12" s="13">
        <v>30727</v>
      </c>
      <c r="DJ12" s="13">
        <v>33313</v>
      </c>
      <c r="DK12" s="13">
        <v>33550</v>
      </c>
      <c r="DL12" s="13">
        <v>34052</v>
      </c>
      <c r="DM12" s="13">
        <v>35235</v>
      </c>
      <c r="DN12" s="13">
        <v>37438</v>
      </c>
      <c r="DO12" s="13">
        <v>36790</v>
      </c>
      <c r="DP12" s="13">
        <v>38430.115905986793</v>
      </c>
      <c r="DQ12" s="13">
        <v>38947.793203990703</v>
      </c>
      <c r="DR12" s="13">
        <v>41950.664578276919</v>
      </c>
      <c r="DS12" s="13">
        <v>43334.503200444786</v>
      </c>
      <c r="DT12" s="13">
        <v>45912.028553496064</v>
      </c>
      <c r="DU12" s="13">
        <v>45379.119087944993</v>
      </c>
      <c r="DV12" s="13">
        <v>48543.331699509283</v>
      </c>
      <c r="DW12" s="13">
        <v>48232.765571118092</v>
      </c>
      <c r="DX12" s="1">
        <v>50524.854333370924</v>
      </c>
      <c r="DY12" s="1">
        <v>51590.549218474247</v>
      </c>
      <c r="DZ12" s="1">
        <v>55824.350686460741</v>
      </c>
      <c r="EA12" s="1">
        <v>58815.358398555087</v>
      </c>
      <c r="EB12" s="1">
        <v>58618.018213909141</v>
      </c>
      <c r="EC12" s="13">
        <v>58534.230897084235</v>
      </c>
      <c r="ED12" s="1">
        <v>59541.282097691896</v>
      </c>
      <c r="EE12" s="1">
        <v>62013.862644759822</v>
      </c>
      <c r="EF12" s="1">
        <v>60544.058687459445</v>
      </c>
      <c r="EG12" s="1">
        <v>68405.940838074923</v>
      </c>
      <c r="EH12" s="1">
        <v>63869.334174632153</v>
      </c>
      <c r="EI12" s="1">
        <v>65463.240730760939</v>
      </c>
      <c r="EJ12" s="1">
        <v>67382.995859530754</v>
      </c>
      <c r="EK12" s="1">
        <v>68976.886198194697</v>
      </c>
      <c r="EL12" s="1">
        <v>70989.091463414632</v>
      </c>
      <c r="EM12" s="1">
        <v>72297.212290502794</v>
      </c>
      <c r="EN12" s="28">
        <v>17858</v>
      </c>
      <c r="EO12" s="13">
        <v>23438</v>
      </c>
      <c r="EP12" s="13">
        <v>23549</v>
      </c>
      <c r="EQ12" s="13">
        <v>25467</v>
      </c>
      <c r="ER12" s="13">
        <v>25712</v>
      </c>
      <c r="ES12" s="13">
        <v>26261</v>
      </c>
      <c r="ET12" s="13">
        <v>27321</v>
      </c>
      <c r="EU12" s="13">
        <v>28830</v>
      </c>
      <c r="EV12" s="13">
        <v>28427</v>
      </c>
      <c r="EW12" s="13">
        <v>28974.875018277311</v>
      </c>
      <c r="EX12" s="13">
        <v>29692.106727280501</v>
      </c>
      <c r="EY12" s="13">
        <v>31265.05096815385</v>
      </c>
      <c r="EZ12" s="13">
        <v>31860.898931495496</v>
      </c>
      <c r="FA12" s="13">
        <v>33585.459483514096</v>
      </c>
      <c r="FB12" s="1">
        <v>33160.572499256508</v>
      </c>
      <c r="FC12" s="1">
        <v>35460.839349230766</v>
      </c>
      <c r="FD12" s="1">
        <v>35987.022935395187</v>
      </c>
      <c r="FE12" s="1">
        <v>37110.479342974359</v>
      </c>
      <c r="FF12" s="1">
        <v>38893.820166624406</v>
      </c>
      <c r="FG12" s="1">
        <v>41424.611827647059</v>
      </c>
      <c r="FH12" s="1">
        <v>43196.841612278309</v>
      </c>
      <c r="FI12" s="1">
        <v>42477.12461579618</v>
      </c>
      <c r="FJ12" s="7">
        <v>43804.09698118949</v>
      </c>
      <c r="FK12" s="1">
        <v>44337.701189961394</v>
      </c>
      <c r="FL12" s="1">
        <v>46095.793870787886</v>
      </c>
      <c r="FM12" s="1">
        <v>45459.633034989427</v>
      </c>
      <c r="FN12" s="1">
        <v>47679.186505234109</v>
      </c>
      <c r="FO12" s="1">
        <v>48423.727307110436</v>
      </c>
      <c r="FP12" s="1">
        <v>50429.02168949772</v>
      </c>
      <c r="FQ12" s="1">
        <v>52091.337577300837</v>
      </c>
      <c r="FR12" s="1">
        <v>52407.720387652553</v>
      </c>
      <c r="FS12" s="1">
        <v>52606.030991735533</v>
      </c>
      <c r="FT12" s="1">
        <v>54306.572421784476</v>
      </c>
    </row>
    <row r="13" spans="1:176">
      <c r="A13" s="12" t="s">
        <v>18</v>
      </c>
      <c r="B13" s="25">
        <v>16596</v>
      </c>
      <c r="C13" s="25">
        <v>17760</v>
      </c>
      <c r="D13" s="25">
        <v>18797</v>
      </c>
      <c r="E13" s="25">
        <v>20740</v>
      </c>
      <c r="F13" s="25">
        <v>22865</v>
      </c>
      <c r="G13" s="25">
        <v>24635</v>
      </c>
      <c r="H13" s="25">
        <v>24984</v>
      </c>
      <c r="I13" s="25">
        <v>27491</v>
      </c>
      <c r="J13" s="25">
        <v>29594</v>
      </c>
      <c r="K13" s="25">
        <v>30847</v>
      </c>
      <c r="L13" s="25">
        <v>31238</v>
      </c>
      <c r="M13" s="13">
        <v>32778</v>
      </c>
      <c r="N13" s="13">
        <v>34150</v>
      </c>
      <c r="O13" s="13">
        <v>35881</v>
      </c>
      <c r="P13" s="13">
        <v>38137</v>
      </c>
      <c r="Q13" s="13">
        <v>39436.779245218502</v>
      </c>
      <c r="R13" s="13">
        <v>40592.475882293496</v>
      </c>
      <c r="S13" s="13">
        <v>41067</v>
      </c>
      <c r="T13" s="13">
        <v>42309</v>
      </c>
      <c r="U13" s="13">
        <v>43603</v>
      </c>
      <c r="V13" s="13">
        <v>44964.135750300396</v>
      </c>
      <c r="W13" s="13">
        <v>47187.982590298554</v>
      </c>
      <c r="X13" s="13">
        <v>49442.15482463636</v>
      </c>
      <c r="Y13" s="13">
        <v>50346.104384523802</v>
      </c>
      <c r="Z13" s="13">
        <v>51416.186489609754</v>
      </c>
      <c r="AA13" s="1">
        <v>52070.783450419993</v>
      </c>
      <c r="AB13" s="1">
        <v>52230.04262133906</v>
      </c>
      <c r="AC13" s="1">
        <v>54266.406798613214</v>
      </c>
      <c r="AD13" s="1">
        <v>56597.623612809977</v>
      </c>
      <c r="AE13" s="153">
        <v>58607.722613038241</v>
      </c>
      <c r="AF13" s="1">
        <v>60529.156682559224</v>
      </c>
      <c r="AG13" s="1">
        <v>61635.631712850925</v>
      </c>
      <c r="AH13" s="1">
        <v>59792.055882499313</v>
      </c>
      <c r="AI13" s="1">
        <v>61129.79961629834</v>
      </c>
      <c r="AJ13" s="1">
        <v>62729.115786174632</v>
      </c>
      <c r="AK13" s="1">
        <v>61825.661571843157</v>
      </c>
      <c r="AL13" s="1">
        <v>65173.130035855625</v>
      </c>
      <c r="AM13" s="1">
        <v>66284.130911247485</v>
      </c>
      <c r="AN13" s="1">
        <v>67680.819751822957</v>
      </c>
      <c r="AO13" s="1">
        <v>68461.380059607211</v>
      </c>
      <c r="AP13" s="1">
        <v>69655.150408025758</v>
      </c>
      <c r="AQ13" s="1">
        <v>71014.388983220138</v>
      </c>
      <c r="AR13" s="1">
        <v>70741.839877613456</v>
      </c>
      <c r="AS13" s="26">
        <v>31843</v>
      </c>
      <c r="AT13" s="13">
        <v>42044</v>
      </c>
      <c r="AU13" s="13">
        <v>44036</v>
      </c>
      <c r="AV13" s="13">
        <v>46013</v>
      </c>
      <c r="AW13" s="13">
        <v>48834</v>
      </c>
      <c r="AX13" s="13">
        <v>50988</v>
      </c>
      <c r="AY13" s="13">
        <v>51994</v>
      </c>
      <c r="AZ13" s="13">
        <v>52709</v>
      </c>
      <c r="BA13" s="13">
        <v>54578</v>
      </c>
      <c r="BB13" s="13">
        <v>56125.505585851199</v>
      </c>
      <c r="BC13" s="13">
        <v>58890.084861700598</v>
      </c>
      <c r="BD13" s="13">
        <v>61194.454831201983</v>
      </c>
      <c r="BE13" s="13">
        <v>64115.001975689651</v>
      </c>
      <c r="BF13" s="13">
        <v>66127.950370900115</v>
      </c>
      <c r="BG13" s="13">
        <v>67434.900611080753</v>
      </c>
      <c r="BH13" s="1">
        <v>68635.786683266342</v>
      </c>
      <c r="BI13" s="1">
        <v>70065.345054763035</v>
      </c>
      <c r="BJ13" s="1">
        <v>72255.270980720292</v>
      </c>
      <c r="BK13" s="1">
        <v>76770.220112644718</v>
      </c>
      <c r="BL13" s="1">
        <v>80493.414275855859</v>
      </c>
      <c r="BM13" s="1">
        <v>83725.133254566477</v>
      </c>
      <c r="BN13" s="1">
        <v>85393.491780821918</v>
      </c>
      <c r="BO13" s="13">
        <v>84106.527087542854</v>
      </c>
      <c r="BP13" s="1">
        <v>85496.518468750015</v>
      </c>
      <c r="BQ13" s="1">
        <v>88820.097176299663</v>
      </c>
      <c r="BR13" s="1">
        <v>87755.160272578738</v>
      </c>
      <c r="BS13" s="1">
        <v>91086.086850005886</v>
      </c>
      <c r="BT13" s="1">
        <v>93684.475573280157</v>
      </c>
      <c r="BU13" s="1">
        <v>94885.234113712388</v>
      </c>
      <c r="BV13" s="1">
        <v>96476.296192609181</v>
      </c>
      <c r="BW13" s="1">
        <v>96906.729765155658</v>
      </c>
      <c r="BX13" s="1">
        <v>99044.459581997129</v>
      </c>
      <c r="BY13" s="1">
        <v>99567.988726042837</v>
      </c>
      <c r="BZ13" s="26">
        <v>25414</v>
      </c>
      <c r="CA13" s="13">
        <v>33730</v>
      </c>
      <c r="CB13" s="13">
        <v>35249</v>
      </c>
      <c r="CC13" s="13">
        <v>36619</v>
      </c>
      <c r="CD13" s="13">
        <v>39001</v>
      </c>
      <c r="CE13" s="13">
        <v>40468</v>
      </c>
      <c r="CF13" s="13">
        <v>41179</v>
      </c>
      <c r="CG13" s="13">
        <v>41704</v>
      </c>
      <c r="CH13" s="13">
        <v>43197</v>
      </c>
      <c r="CI13" s="13">
        <v>44604.639187734487</v>
      </c>
      <c r="CJ13" s="13">
        <v>46316.316952286099</v>
      </c>
      <c r="CK13" s="13">
        <v>48737.945119942036</v>
      </c>
      <c r="CL13" s="13">
        <v>50820.6530668915</v>
      </c>
      <c r="CM13" s="13">
        <v>52724.621419822222</v>
      </c>
      <c r="CN13" s="13">
        <v>55199.528019230769</v>
      </c>
      <c r="CO13" s="13">
        <v>55620.779645454539</v>
      </c>
      <c r="CP13" s="13">
        <v>56430.773339855077</v>
      </c>
      <c r="CQ13" s="1">
        <v>58539.902289883721</v>
      </c>
      <c r="CR13" s="1">
        <v>60163.516588133338</v>
      </c>
      <c r="CS13" s="1">
        <v>62683.792647503309</v>
      </c>
      <c r="CT13" s="1">
        <v>64044.987405986394</v>
      </c>
      <c r="CU13" s="1">
        <v>65053.057907888033</v>
      </c>
      <c r="CV13" s="13">
        <v>63488.049473849882</v>
      </c>
      <c r="CW13" s="1">
        <v>64329.264804502367</v>
      </c>
      <c r="CX13" s="1">
        <v>65854.107477419631</v>
      </c>
      <c r="CY13" s="1">
        <v>64893.445707155959</v>
      </c>
      <c r="CZ13" s="1">
        <v>68282.59814159121</v>
      </c>
      <c r="DA13" s="1">
        <v>69830.663779101247</v>
      </c>
      <c r="DB13" s="1">
        <v>72272.828740157478</v>
      </c>
      <c r="DC13" s="1">
        <v>72543.020053475935</v>
      </c>
      <c r="DD13" s="1">
        <v>74125.025353645266</v>
      </c>
      <c r="DE13" s="1">
        <v>75572.064476339991</v>
      </c>
      <c r="DF13" s="1">
        <v>75262.311875693675</v>
      </c>
      <c r="DG13" s="26">
        <v>21617</v>
      </c>
      <c r="DH13" s="13">
        <v>28400</v>
      </c>
      <c r="DI13" s="13">
        <v>29789</v>
      </c>
      <c r="DJ13" s="13">
        <v>31148</v>
      </c>
      <c r="DK13" s="13">
        <v>33167</v>
      </c>
      <c r="DL13" s="13">
        <v>34534</v>
      </c>
      <c r="DM13" s="13">
        <v>35507</v>
      </c>
      <c r="DN13" s="13">
        <v>35879</v>
      </c>
      <c r="DO13" s="13">
        <v>37148</v>
      </c>
      <c r="DP13" s="13">
        <v>38241.570568895186</v>
      </c>
      <c r="DQ13" s="13">
        <v>39205.581336048999</v>
      </c>
      <c r="DR13" s="13">
        <v>41320.109378272602</v>
      </c>
      <c r="DS13" s="13">
        <v>42463.813430524824</v>
      </c>
      <c r="DT13" s="13">
        <v>43831.840158144041</v>
      </c>
      <c r="DU13" s="13">
        <v>45098.663199116883</v>
      </c>
      <c r="DV13" s="13">
        <v>45568.154949706259</v>
      </c>
      <c r="DW13" s="13">
        <v>46466.777151561713</v>
      </c>
      <c r="DX13" s="1">
        <v>48013.241901638954</v>
      </c>
      <c r="DY13" s="1">
        <v>49085.165181739125</v>
      </c>
      <c r="DZ13" s="1">
        <v>51470.18232061834</v>
      </c>
      <c r="EA13" s="1">
        <v>53373.489119954647</v>
      </c>
      <c r="EB13" s="1">
        <v>55049.66007440212</v>
      </c>
      <c r="EC13" s="13">
        <v>53979.609057453104</v>
      </c>
      <c r="ED13" s="1">
        <v>55323.244611267604</v>
      </c>
      <c r="EE13" s="1">
        <v>57371.200480032785</v>
      </c>
      <c r="EF13" s="1">
        <v>57893.894095418713</v>
      </c>
      <c r="EG13" s="1">
        <v>59750.283668872697</v>
      </c>
      <c r="EH13" s="1">
        <v>61296.088580897864</v>
      </c>
      <c r="EI13" s="1">
        <v>63388.116148701811</v>
      </c>
      <c r="EJ13" s="1">
        <v>63714.980637161381</v>
      </c>
      <c r="EK13" s="1">
        <v>64895.900139860139</v>
      </c>
      <c r="EL13" s="1">
        <v>67166.694494627751</v>
      </c>
      <c r="EM13" s="1">
        <v>65226.950152594101</v>
      </c>
      <c r="EN13" s="28">
        <v>16640</v>
      </c>
      <c r="EO13" s="13">
        <v>21963</v>
      </c>
      <c r="EP13" s="13">
        <v>22604</v>
      </c>
      <c r="EQ13" s="13">
        <v>23658</v>
      </c>
      <c r="ER13" s="13">
        <v>25057</v>
      </c>
      <c r="ES13" s="13">
        <v>25560</v>
      </c>
      <c r="ET13" s="13">
        <v>26555</v>
      </c>
      <c r="EU13" s="13">
        <v>27014</v>
      </c>
      <c r="EV13" s="13">
        <v>27491</v>
      </c>
      <c r="EW13" s="13">
        <v>28684.127629743591</v>
      </c>
      <c r="EX13" s="13">
        <v>29554.323764245299</v>
      </c>
      <c r="EY13" s="13">
        <v>30792.865529223745</v>
      </c>
      <c r="EZ13" s="13">
        <v>31920.201289323672</v>
      </c>
      <c r="FA13" s="13">
        <v>33816.350755225052</v>
      </c>
      <c r="FB13" s="1">
        <v>34711.978510076049</v>
      </c>
      <c r="FC13" s="1">
        <v>34751.547793955222</v>
      </c>
      <c r="FD13" s="1">
        <v>33766.847432240807</v>
      </c>
      <c r="FE13" s="1">
        <v>35950.338828556698</v>
      </c>
      <c r="FF13" s="1">
        <v>36534.720919926338</v>
      </c>
      <c r="FG13" s="1">
        <v>37887.654785813153</v>
      </c>
      <c r="FH13" s="1">
        <v>39370.856741726617</v>
      </c>
      <c r="FI13" s="1">
        <v>40365.620132670454</v>
      </c>
      <c r="FJ13" s="7">
        <v>39951.702523099848</v>
      </c>
      <c r="FK13" s="1">
        <v>39685.125020909087</v>
      </c>
      <c r="FL13" s="1">
        <v>41151.661802084818</v>
      </c>
      <c r="FM13" s="1">
        <v>40609.324984608967</v>
      </c>
      <c r="FN13" s="1">
        <v>44400.071170281066</v>
      </c>
      <c r="FO13" s="1">
        <v>45134.660906846824</v>
      </c>
      <c r="FP13" s="1">
        <v>45706.317091361096</v>
      </c>
      <c r="FQ13" s="1">
        <v>46294.89110143124</v>
      </c>
      <c r="FR13" s="1">
        <v>48049.547672100387</v>
      </c>
      <c r="FS13" s="1">
        <v>49369.534724486468</v>
      </c>
      <c r="FT13" s="1">
        <v>49232.526004728134</v>
      </c>
    </row>
    <row r="14" spans="1:176">
      <c r="A14" s="12" t="s">
        <v>19</v>
      </c>
      <c r="B14" s="25">
        <v>20068</v>
      </c>
      <c r="C14" s="25">
        <v>21444</v>
      </c>
      <c r="D14" s="25">
        <v>22738</v>
      </c>
      <c r="E14" s="25">
        <v>24657</v>
      </c>
      <c r="F14" s="25">
        <v>26935</v>
      </c>
      <c r="G14" s="25">
        <v>28469</v>
      </c>
      <c r="H14" s="25">
        <f>((I14-G14)/2)+G14</f>
        <v>30346.5</v>
      </c>
      <c r="I14" s="25">
        <v>32224</v>
      </c>
      <c r="J14" s="25">
        <v>33895</v>
      </c>
      <c r="K14" s="31">
        <f>((L14-J14)/2)+J14</f>
        <v>35800.5</v>
      </c>
      <c r="L14" s="25">
        <v>37706</v>
      </c>
      <c r="M14" s="13">
        <v>39919.646365422399</v>
      </c>
      <c r="N14" s="13">
        <v>42308</v>
      </c>
      <c r="O14" s="13">
        <v>44452</v>
      </c>
      <c r="P14" s="13">
        <v>48003</v>
      </c>
      <c r="Q14" s="13">
        <v>49987</v>
      </c>
      <c r="R14" s="13">
        <v>51391</v>
      </c>
      <c r="S14" s="25">
        <v>54534</v>
      </c>
      <c r="T14" s="13">
        <v>57642</v>
      </c>
      <c r="U14" s="32">
        <v>59668</v>
      </c>
      <c r="V14" s="25">
        <v>62486</v>
      </c>
      <c r="W14" s="32">
        <v>64470</v>
      </c>
      <c r="X14" s="13">
        <v>66188.33225851522</v>
      </c>
      <c r="Y14" s="13">
        <v>70434.79661164619</v>
      </c>
      <c r="Z14" s="13">
        <v>72601</v>
      </c>
      <c r="AA14" s="1">
        <v>74008.385187748994</v>
      </c>
      <c r="AB14" s="1">
        <v>75680.3047241983</v>
      </c>
      <c r="AC14" s="1">
        <v>78715.362354107696</v>
      </c>
      <c r="AD14" s="1">
        <v>78566.275453875598</v>
      </c>
      <c r="AE14" s="153">
        <v>83126.630618254101</v>
      </c>
      <c r="AF14" s="1">
        <v>86566.508851345119</v>
      </c>
      <c r="AG14" s="1">
        <v>90053.540386259541</v>
      </c>
      <c r="AH14" s="1">
        <v>93548.481453917047</v>
      </c>
      <c r="AI14" s="1">
        <v>94474.343564954674</v>
      </c>
      <c r="AJ14" s="1">
        <v>97528.808535425997</v>
      </c>
      <c r="AK14" s="1">
        <v>101358.83245746001</v>
      </c>
      <c r="AL14" s="1">
        <v>100240.80421957593</v>
      </c>
      <c r="AM14" s="1">
        <v>100690.53933838183</v>
      </c>
      <c r="AN14" s="1">
        <v>101843.09378719353</v>
      </c>
      <c r="AO14" s="1">
        <v>102496.77710138142</v>
      </c>
      <c r="AP14" s="1">
        <v>106790.69613301808</v>
      </c>
      <c r="AQ14" s="1">
        <v>109466.01252471984</v>
      </c>
      <c r="AR14" s="1">
        <v>112455.92727272728</v>
      </c>
      <c r="AS14" s="26"/>
      <c r="AT14" s="33">
        <v>54641.233766233767</v>
      </c>
      <c r="AU14" s="13">
        <v>57062</v>
      </c>
      <c r="AV14" s="13">
        <v>60332</v>
      </c>
      <c r="AW14" s="13">
        <v>64953</v>
      </c>
      <c r="AX14" s="13">
        <v>67591</v>
      </c>
      <c r="AY14" s="13">
        <v>70904.864864864867</v>
      </c>
      <c r="AZ14" s="13">
        <v>72932.96248559079</v>
      </c>
      <c r="BA14" s="13">
        <v>76852</v>
      </c>
      <c r="BB14" s="13">
        <v>79581</v>
      </c>
      <c r="BC14" s="13">
        <v>82412</v>
      </c>
      <c r="BD14" s="13">
        <v>88018.181818181823</v>
      </c>
      <c r="BE14" s="13">
        <v>86295.071921974028</v>
      </c>
      <c r="BF14" s="13">
        <v>93248.714463318378</v>
      </c>
      <c r="BG14" s="13">
        <v>97707</v>
      </c>
      <c r="BH14" s="1">
        <v>99438.975779977336</v>
      </c>
      <c r="BI14" s="1">
        <v>100953.32145266535</v>
      </c>
      <c r="BJ14" s="1">
        <v>106427.1294405357</v>
      </c>
      <c r="BK14" s="1">
        <v>108081.33974459184</v>
      </c>
      <c r="BL14" s="1">
        <v>114401.66153221675</v>
      </c>
      <c r="BM14" s="1">
        <v>119991.36479228917</v>
      </c>
      <c r="BN14" s="1">
        <v>123337.82533159145</v>
      </c>
      <c r="BO14" s="13">
        <v>127690.77924339623</v>
      </c>
      <c r="BP14" s="1">
        <v>129796.89912192771</v>
      </c>
      <c r="BQ14" s="1">
        <v>133243.18795345622</v>
      </c>
      <c r="BR14" s="1">
        <v>136462.34034827602</v>
      </c>
      <c r="BS14" s="1">
        <v>135296.32671124188</v>
      </c>
      <c r="BT14" s="1">
        <v>137099.15571534837</v>
      </c>
      <c r="BU14" s="1">
        <v>138694.6799089069</v>
      </c>
      <c r="BV14" s="1">
        <v>137344.15142428788</v>
      </c>
      <c r="BW14" s="1">
        <v>142247.63574550752</v>
      </c>
      <c r="BX14" s="1">
        <v>147411.22863247863</v>
      </c>
      <c r="BY14" s="1">
        <v>152059.0289532294</v>
      </c>
      <c r="BZ14" s="26"/>
      <c r="CA14" s="33">
        <v>39175.700934579399</v>
      </c>
      <c r="CB14" s="13">
        <v>41452</v>
      </c>
      <c r="CC14" s="13">
        <v>43651</v>
      </c>
      <c r="CD14" s="13">
        <v>47417</v>
      </c>
      <c r="CE14" s="13">
        <v>49984</v>
      </c>
      <c r="CF14" s="13">
        <v>51867.2131147541</v>
      </c>
      <c r="CG14" s="13">
        <v>53071.805384269661</v>
      </c>
      <c r="CH14" s="13">
        <v>55473</v>
      </c>
      <c r="CI14" s="13">
        <v>56980</v>
      </c>
      <c r="CJ14" s="13">
        <v>58632</v>
      </c>
      <c r="CK14" s="13">
        <v>61487.121212121216</v>
      </c>
      <c r="CL14" s="13">
        <v>62204.822337979276</v>
      </c>
      <c r="CM14" s="13">
        <v>65313.711398437503</v>
      </c>
      <c r="CN14" s="13">
        <v>67611</v>
      </c>
      <c r="CO14" s="13">
        <v>68340.045434463682</v>
      </c>
      <c r="CP14" s="13">
        <v>70858.204132613057</v>
      </c>
      <c r="CQ14" s="1">
        <v>73780.437122765958</v>
      </c>
      <c r="CR14" s="1">
        <v>75548.469843756611</v>
      </c>
      <c r="CS14" s="1">
        <v>77721.428814554703</v>
      </c>
      <c r="CT14" s="1">
        <v>77620.911289438198</v>
      </c>
      <c r="CU14" s="1">
        <v>82094.738260048427</v>
      </c>
      <c r="CV14" s="13">
        <v>84905.642485308053</v>
      </c>
      <c r="CW14" s="1">
        <v>86343.212614678909</v>
      </c>
      <c r="CX14" s="1">
        <v>87799.283908235288</v>
      </c>
      <c r="CY14" s="1">
        <v>94212.888762210248</v>
      </c>
      <c r="CZ14" s="1">
        <v>90802.314883658051</v>
      </c>
      <c r="DA14" s="1">
        <v>92837.431478303508</v>
      </c>
      <c r="DB14" s="1">
        <v>93341.431179775289</v>
      </c>
      <c r="DC14" s="1">
        <v>96104.014074595354</v>
      </c>
      <c r="DD14" s="1">
        <v>100350.30736842104</v>
      </c>
      <c r="DE14" s="1">
        <v>102333.56947026022</v>
      </c>
      <c r="DF14" s="1">
        <v>105516.69978401728</v>
      </c>
      <c r="DG14" s="26"/>
      <c r="DH14" s="13">
        <v>32074.592833876221</v>
      </c>
      <c r="DI14" s="13">
        <v>32506</v>
      </c>
      <c r="DJ14" s="13">
        <v>34379</v>
      </c>
      <c r="DK14" s="13">
        <v>36451</v>
      </c>
      <c r="DL14" s="13">
        <v>39690</v>
      </c>
      <c r="DM14" s="13">
        <v>40817.625899280574</v>
      </c>
      <c r="DN14" s="13">
        <v>41998.002195488727</v>
      </c>
      <c r="DO14" s="13">
        <v>41947</v>
      </c>
      <c r="DP14" s="13">
        <v>45477</v>
      </c>
      <c r="DQ14" s="13">
        <v>47118</v>
      </c>
      <c r="DR14" s="13">
        <v>48662.79069767442</v>
      </c>
      <c r="DS14" s="13">
        <v>50835.62593348659</v>
      </c>
      <c r="DT14" s="13">
        <v>52109.470378118465</v>
      </c>
      <c r="DU14" s="13">
        <v>54565</v>
      </c>
      <c r="DV14" s="13">
        <v>56584.086313069907</v>
      </c>
      <c r="DW14" s="13">
        <v>58252.187694909095</v>
      </c>
      <c r="DX14" s="1">
        <v>60027.163521325652</v>
      </c>
      <c r="DY14" s="1">
        <v>61121.542548511912</v>
      </c>
      <c r="DZ14" s="1">
        <v>65026.788850568184</v>
      </c>
      <c r="EA14" s="1">
        <v>68774.417347231269</v>
      </c>
      <c r="EB14" s="1">
        <v>70882.961738842976</v>
      </c>
      <c r="EC14" s="13">
        <v>73025.887110086449</v>
      </c>
      <c r="ED14" s="1">
        <v>74674.032444759214</v>
      </c>
      <c r="EE14" s="1">
        <v>77458.626476033052</v>
      </c>
      <c r="EF14" s="1">
        <v>78879.363594340612</v>
      </c>
      <c r="EG14" s="1">
        <v>79879.623160263858</v>
      </c>
      <c r="EH14" s="1">
        <v>79842.592202970292</v>
      </c>
      <c r="EI14" s="1">
        <v>82817.946612550732</v>
      </c>
      <c r="EJ14" s="1">
        <v>83399.445400593482</v>
      </c>
      <c r="EK14" s="1">
        <v>85682.181589958156</v>
      </c>
      <c r="EL14" s="1">
        <v>89048.98385857034</v>
      </c>
      <c r="EM14" s="1">
        <v>91711.914414414408</v>
      </c>
      <c r="EN14" s="28"/>
      <c r="EO14" s="13">
        <v>22859.756097560974</v>
      </c>
      <c r="EP14" s="13">
        <v>24123</v>
      </c>
      <c r="EQ14" s="13">
        <v>25488</v>
      </c>
      <c r="ER14" s="13">
        <v>27731</v>
      </c>
      <c r="ES14" s="13">
        <v>29237</v>
      </c>
      <c r="ET14" s="13">
        <v>28488.888888888891</v>
      </c>
      <c r="EU14" s="13">
        <v>31250.53616</v>
      </c>
      <c r="EV14" s="13">
        <v>31864</v>
      </c>
      <c r="EW14" s="13">
        <v>34304</v>
      </c>
      <c r="EX14" s="13">
        <v>36227</v>
      </c>
      <c r="EY14" s="13">
        <v>36975</v>
      </c>
      <c r="EZ14" s="13">
        <v>39016.384409743587</v>
      </c>
      <c r="FA14" s="13">
        <v>42077.661890961535</v>
      </c>
      <c r="FB14" s="1">
        <v>43474</v>
      </c>
      <c r="FC14" s="1">
        <v>44443.145388745448</v>
      </c>
      <c r="FD14" s="1">
        <v>46218.557349265597</v>
      </c>
      <c r="FE14" s="1">
        <v>48059.795282833329</v>
      </c>
      <c r="FF14" s="1">
        <v>48689.975742362207</v>
      </c>
      <c r="FG14" s="1">
        <v>51337.329926412211</v>
      </c>
      <c r="FH14" s="1">
        <v>53677.230833333335</v>
      </c>
      <c r="FI14" s="1">
        <v>56879.334185714288</v>
      </c>
      <c r="FJ14" s="7">
        <v>59724.837942592596</v>
      </c>
      <c r="FK14" s="1">
        <v>60414.894842372887</v>
      </c>
      <c r="FL14" s="1">
        <v>62630.045410526312</v>
      </c>
      <c r="FM14" s="1">
        <v>62999.896117523611</v>
      </c>
      <c r="FN14" s="1">
        <v>63448.814766269104</v>
      </c>
      <c r="FO14" s="1">
        <v>63744.342452830191</v>
      </c>
      <c r="FP14" s="1">
        <v>63722.991097922844</v>
      </c>
      <c r="FQ14" s="1">
        <v>65732.886734693879</v>
      </c>
      <c r="FR14" s="1">
        <v>71560.353585657373</v>
      </c>
      <c r="FS14" s="1">
        <v>74392.779352226717</v>
      </c>
      <c r="FT14" s="1">
        <v>75995.494949494954</v>
      </c>
    </row>
    <row r="15" spans="1:176">
      <c r="A15" s="12" t="s">
        <v>20</v>
      </c>
      <c r="B15" s="25">
        <v>19094</v>
      </c>
      <c r="C15" s="25">
        <v>20235</v>
      </c>
      <c r="D15" s="25">
        <v>21638</v>
      </c>
      <c r="E15" s="25">
        <v>24707</v>
      </c>
      <c r="F15" s="25">
        <v>26396</v>
      </c>
      <c r="G15" s="25">
        <v>28410</v>
      </c>
      <c r="H15" s="25">
        <v>31088</v>
      </c>
      <c r="I15" s="25">
        <v>32546</v>
      </c>
      <c r="J15" s="25">
        <v>34221</v>
      </c>
      <c r="K15" s="25">
        <v>36669</v>
      </c>
      <c r="L15" s="25">
        <v>38774</v>
      </c>
      <c r="M15" s="13">
        <v>41229</v>
      </c>
      <c r="N15" s="13">
        <v>44050</v>
      </c>
      <c r="O15" s="13">
        <v>43748</v>
      </c>
      <c r="P15" s="13">
        <v>44356</v>
      </c>
      <c r="Q15" s="31">
        <v>44803.299172907602</v>
      </c>
      <c r="R15" s="31">
        <v>46152.730872893902</v>
      </c>
      <c r="S15" s="31">
        <v>48859</v>
      </c>
      <c r="T15" s="34">
        <v>50489</v>
      </c>
      <c r="U15" s="31">
        <v>52031</v>
      </c>
      <c r="V15" s="34">
        <v>53861.986422184003</v>
      </c>
      <c r="W15" s="31">
        <v>55003.520706270319</v>
      </c>
      <c r="X15" s="34">
        <v>55852.817408266405</v>
      </c>
      <c r="Y15" s="31">
        <v>58604.433255006908</v>
      </c>
      <c r="Z15" s="31">
        <v>60972.78846258355</v>
      </c>
      <c r="AA15" s="9">
        <v>63214.080998850724</v>
      </c>
      <c r="AB15" s="1">
        <v>63947.844132029342</v>
      </c>
      <c r="AC15" s="1">
        <v>66161.633983074906</v>
      </c>
      <c r="AD15" s="1">
        <v>69704.935786351052</v>
      </c>
      <c r="AE15" s="153">
        <v>72861.908871991749</v>
      </c>
      <c r="AF15" s="1">
        <v>73881.878043185527</v>
      </c>
      <c r="AG15" s="1">
        <v>74943.29783852234</v>
      </c>
      <c r="AH15" s="1">
        <v>76316.768813501709</v>
      </c>
      <c r="AI15" s="1">
        <v>78037.041880881618</v>
      </c>
      <c r="AJ15" s="1">
        <v>79759.539716048021</v>
      </c>
      <c r="AK15" s="1">
        <v>78326.239855557098</v>
      </c>
      <c r="AL15" s="1">
        <v>81168.84267762462</v>
      </c>
      <c r="AM15" s="1">
        <v>84031.939506852868</v>
      </c>
      <c r="AN15" s="1">
        <v>85768.028673386332</v>
      </c>
      <c r="AO15" s="1">
        <v>88840.290800051036</v>
      </c>
      <c r="AP15" s="1">
        <v>90546.91165186782</v>
      </c>
      <c r="AQ15" s="1">
        <v>92191.904418671693</v>
      </c>
      <c r="AR15" s="1">
        <v>94266.635595435146</v>
      </c>
      <c r="AS15" s="26">
        <v>38223</v>
      </c>
      <c r="AT15" s="13">
        <v>51999</v>
      </c>
      <c r="AU15" s="13">
        <v>55125</v>
      </c>
      <c r="AV15" s="13">
        <v>55944</v>
      </c>
      <c r="AW15" s="13">
        <v>55533</v>
      </c>
      <c r="AX15" s="13">
        <v>55904</v>
      </c>
      <c r="AY15" s="13">
        <v>58216</v>
      </c>
      <c r="AZ15" s="13">
        <v>60787</v>
      </c>
      <c r="BA15" s="13">
        <v>63253</v>
      </c>
      <c r="BB15" s="13">
        <v>65643.96860879728</v>
      </c>
      <c r="BC15" s="13">
        <v>65145.117944372098</v>
      </c>
      <c r="BD15" s="13">
        <v>69932.945511643877</v>
      </c>
      <c r="BE15" s="13">
        <v>71603.582326290125</v>
      </c>
      <c r="BF15" s="13">
        <v>76167.533530852947</v>
      </c>
      <c r="BG15" s="13">
        <v>79967.053952627291</v>
      </c>
      <c r="BH15" s="1">
        <v>83249.572574748032</v>
      </c>
      <c r="BI15" s="1">
        <v>85290.248408319181</v>
      </c>
      <c r="BJ15" s="1">
        <v>89119.256610576282</v>
      </c>
      <c r="BK15" s="1">
        <v>94642.053302002605</v>
      </c>
      <c r="BL15" s="1">
        <v>100998.43971003563</v>
      </c>
      <c r="BM15" s="1">
        <v>102467.74924785939</v>
      </c>
      <c r="BN15" s="1">
        <v>104409.96980215638</v>
      </c>
      <c r="BO15" s="13">
        <v>106498.22720428936</v>
      </c>
      <c r="BP15" s="1">
        <v>108816.0737400261</v>
      </c>
      <c r="BQ15" s="1">
        <v>110011.517023112</v>
      </c>
      <c r="BR15" s="1">
        <v>109063.18664820837</v>
      </c>
      <c r="BS15" s="1">
        <v>112979.9286093359</v>
      </c>
      <c r="BT15" s="1">
        <v>117966.39707082088</v>
      </c>
      <c r="BU15" s="1">
        <v>120335.91228403266</v>
      </c>
      <c r="BV15" s="1">
        <v>124708.96198774046</v>
      </c>
      <c r="BW15" s="1">
        <v>129840.79173221145</v>
      </c>
      <c r="BX15" s="1">
        <v>132918.328662819</v>
      </c>
      <c r="BY15" s="1">
        <v>135531.466160449</v>
      </c>
      <c r="BZ15" s="26">
        <v>28616</v>
      </c>
      <c r="CA15" s="13">
        <v>38778</v>
      </c>
      <c r="CB15" s="13">
        <v>41711</v>
      </c>
      <c r="CC15" s="13">
        <v>40416</v>
      </c>
      <c r="CD15" s="13">
        <v>40579</v>
      </c>
      <c r="CE15" s="13">
        <v>40429</v>
      </c>
      <c r="CF15" s="13">
        <v>41390</v>
      </c>
      <c r="CG15" s="13">
        <v>44850</v>
      </c>
      <c r="CH15" s="13">
        <v>46827</v>
      </c>
      <c r="CI15" s="13">
        <v>48930.379954184587</v>
      </c>
      <c r="CJ15" s="13">
        <v>49726.517542703798</v>
      </c>
      <c r="CK15" s="13">
        <v>52595.545604159037</v>
      </c>
      <c r="CL15" s="13">
        <v>54144.916571661241</v>
      </c>
      <c r="CM15" s="13">
        <v>56812.002803184951</v>
      </c>
      <c r="CN15" s="13">
        <v>59080.021543122399</v>
      </c>
      <c r="CO15" s="13">
        <v>61043.62916309297</v>
      </c>
      <c r="CP15" s="13">
        <v>61942.868863334807</v>
      </c>
      <c r="CQ15" s="1">
        <v>64408.251439201689</v>
      </c>
      <c r="CR15" s="1">
        <v>68295.495151658979</v>
      </c>
      <c r="CS15" s="1">
        <v>71424.217207332375</v>
      </c>
      <c r="CT15" s="1">
        <v>72809.133949797804</v>
      </c>
      <c r="CU15" s="1">
        <v>73769.188249110943</v>
      </c>
      <c r="CV15" s="13">
        <v>74303.444425425536</v>
      </c>
      <c r="CW15" s="1">
        <v>76213.591940350088</v>
      </c>
      <c r="CX15" s="1">
        <v>77194.469029805958</v>
      </c>
      <c r="CY15" s="1">
        <v>77299.305530545273</v>
      </c>
      <c r="CZ15" s="1">
        <v>79209.035229362198</v>
      </c>
      <c r="DA15" s="1">
        <v>83153.57404692081</v>
      </c>
      <c r="DB15" s="1">
        <v>85289.297149122809</v>
      </c>
      <c r="DC15" s="1">
        <v>88671.677346115044</v>
      </c>
      <c r="DD15" s="1">
        <v>91276.707650488504</v>
      </c>
      <c r="DE15" s="1">
        <v>93503.659235668791</v>
      </c>
      <c r="DF15" s="1">
        <v>95558.812090313178</v>
      </c>
      <c r="DG15" s="26">
        <v>24879</v>
      </c>
      <c r="DH15" s="13">
        <v>33877</v>
      </c>
      <c r="DI15" s="13">
        <v>37508</v>
      </c>
      <c r="DJ15" s="13">
        <v>35729</v>
      </c>
      <c r="DK15" s="13">
        <v>36058</v>
      </c>
      <c r="DL15" s="13">
        <v>36723</v>
      </c>
      <c r="DM15" s="13">
        <v>38027</v>
      </c>
      <c r="DN15" s="13">
        <v>40169</v>
      </c>
      <c r="DO15" s="13">
        <v>41245</v>
      </c>
      <c r="DP15" s="13">
        <v>42358.979048585636</v>
      </c>
      <c r="DQ15" s="13">
        <v>42929.880212600903</v>
      </c>
      <c r="DR15" s="13">
        <v>44496.208220893757</v>
      </c>
      <c r="DS15" s="13">
        <v>45857.12909391534</v>
      </c>
      <c r="DT15" s="13">
        <v>47852.092569145636</v>
      </c>
      <c r="DU15" s="13">
        <v>50315.017196847155</v>
      </c>
      <c r="DV15" s="13">
        <v>52099.955394210774</v>
      </c>
      <c r="DW15" s="13">
        <v>53570.432335864229</v>
      </c>
      <c r="DX15" s="1">
        <v>55785.825996372456</v>
      </c>
      <c r="DY15" s="1">
        <v>58831.625248898657</v>
      </c>
      <c r="DZ15" s="1">
        <v>61520.734056954243</v>
      </c>
      <c r="EA15" s="1">
        <v>62318.444145135785</v>
      </c>
      <c r="EB15" s="1">
        <v>63550.552279801006</v>
      </c>
      <c r="EC15" s="13">
        <v>64485.363385468285</v>
      </c>
      <c r="ED15" s="1">
        <v>66022.436329974167</v>
      </c>
      <c r="EE15" s="1">
        <v>67120.253921571493</v>
      </c>
      <c r="EF15" s="1">
        <v>67195.695803235329</v>
      </c>
      <c r="EG15" s="1">
        <v>70508.605208276451</v>
      </c>
      <c r="EH15" s="1">
        <v>73493.272750563643</v>
      </c>
      <c r="EI15" s="1">
        <v>75355.409020682782</v>
      </c>
      <c r="EJ15" s="1">
        <v>77675.385510664477</v>
      </c>
      <c r="EK15" s="1">
        <v>77909.055931417985</v>
      </c>
      <c r="EL15" s="1">
        <v>80364.013104881466</v>
      </c>
      <c r="EM15" s="1">
        <v>82608.167243367934</v>
      </c>
      <c r="EN15" s="28">
        <v>19888</v>
      </c>
      <c r="EO15" s="13">
        <v>26296</v>
      </c>
      <c r="EP15" s="13">
        <v>28595</v>
      </c>
      <c r="EQ15" s="13">
        <v>28117</v>
      </c>
      <c r="ER15" s="13">
        <v>31981</v>
      </c>
      <c r="ES15" s="13">
        <v>28942</v>
      </c>
      <c r="ET15" s="13">
        <v>26496</v>
      </c>
      <c r="EU15" s="13">
        <v>31493</v>
      </c>
      <c r="EV15" s="13">
        <v>31897</v>
      </c>
      <c r="EW15" s="13">
        <v>31323.141980597014</v>
      </c>
      <c r="EX15" s="13">
        <v>32302.643644153199</v>
      </c>
      <c r="EY15" s="13">
        <v>33755.202328730215</v>
      </c>
      <c r="EZ15" s="13">
        <v>33198.063013643659</v>
      </c>
      <c r="FA15" s="13">
        <v>35279.271351666663</v>
      </c>
      <c r="FB15" s="1">
        <v>36817.187412890096</v>
      </c>
      <c r="FC15" s="1">
        <v>36881.469952797925</v>
      </c>
      <c r="FD15" s="1">
        <v>38468.184058898849</v>
      </c>
      <c r="FE15" s="1">
        <v>40242.205832034662</v>
      </c>
      <c r="FF15" s="1">
        <v>43208.890229876102</v>
      </c>
      <c r="FG15" s="1">
        <v>45229.28954766602</v>
      </c>
      <c r="FH15" s="1">
        <v>46047.28002716841</v>
      </c>
      <c r="FI15" s="1">
        <v>47678.886954186339</v>
      </c>
      <c r="FJ15" s="7">
        <v>47556.364741666664</v>
      </c>
      <c r="FK15" s="1">
        <v>48193.315039025052</v>
      </c>
      <c r="FL15" s="1">
        <v>48501.815872768559</v>
      </c>
      <c r="FM15" s="1">
        <v>48111.754781399417</v>
      </c>
      <c r="FN15" s="1">
        <v>50341.251452334494</v>
      </c>
      <c r="FO15" s="1">
        <v>52638.326038849271</v>
      </c>
      <c r="FP15" s="1">
        <v>54469.661275626429</v>
      </c>
      <c r="FQ15" s="1">
        <v>56311.145377558227</v>
      </c>
      <c r="FR15" s="1">
        <v>57254.438966819529</v>
      </c>
      <c r="FS15" s="1">
        <v>59269.786136887335</v>
      </c>
      <c r="FT15" s="1">
        <v>60200.333333333336</v>
      </c>
    </row>
    <row r="16" spans="1:176">
      <c r="A16" s="12" t="s">
        <v>21</v>
      </c>
      <c r="B16" s="25">
        <v>17797</v>
      </c>
      <c r="C16" s="25">
        <v>19452</v>
      </c>
      <c r="D16" s="25">
        <v>21463</v>
      </c>
      <c r="E16" s="25">
        <v>23845</v>
      </c>
      <c r="F16" s="25">
        <v>26530</v>
      </c>
      <c r="G16" s="25">
        <v>28402</v>
      </c>
      <c r="H16" s="25">
        <v>30317</v>
      </c>
      <c r="I16" s="25">
        <v>31530</v>
      </c>
      <c r="J16" s="25">
        <v>33968</v>
      </c>
      <c r="K16" s="25">
        <v>35666</v>
      </c>
      <c r="L16" s="25">
        <v>36918</v>
      </c>
      <c r="M16" s="13">
        <v>38733</v>
      </c>
      <c r="N16" s="13">
        <v>40447</v>
      </c>
      <c r="O16" s="13">
        <v>42168</v>
      </c>
      <c r="P16" s="13">
        <v>42766</v>
      </c>
      <c r="Q16" s="13">
        <v>44052.064587562301</v>
      </c>
      <c r="R16" s="13">
        <v>45150.222701924802</v>
      </c>
      <c r="S16" s="13">
        <v>47309</v>
      </c>
      <c r="T16" s="13">
        <v>50060</v>
      </c>
      <c r="U16" s="13">
        <v>52637</v>
      </c>
      <c r="V16" s="13">
        <v>56218.790602108304</v>
      </c>
      <c r="W16" s="13">
        <v>56251.463258785945</v>
      </c>
      <c r="X16" s="13">
        <v>58315.289803706335</v>
      </c>
      <c r="Y16" s="13">
        <v>60631.944278022718</v>
      </c>
      <c r="Z16" s="13">
        <v>62928.851244182646</v>
      </c>
      <c r="AA16" s="1">
        <v>65336.215211522314</v>
      </c>
      <c r="AB16" s="1">
        <v>66515.993671489618</v>
      </c>
      <c r="AC16" s="1">
        <v>66234.1952753652</v>
      </c>
      <c r="AD16" s="1">
        <v>69320.512211668203</v>
      </c>
      <c r="AE16" s="153">
        <v>69794.569271062239</v>
      </c>
      <c r="AF16" s="1">
        <v>70385.283716783917</v>
      </c>
      <c r="AG16" s="1">
        <v>73603.243867716752</v>
      </c>
      <c r="AH16" s="1">
        <v>72787.952532273717</v>
      </c>
      <c r="AI16" s="1">
        <v>72573.992372108783</v>
      </c>
      <c r="AJ16" s="1">
        <v>72517.79191399776</v>
      </c>
      <c r="AK16" s="1">
        <v>73793.67886588283</v>
      </c>
      <c r="AL16" s="1">
        <v>73967.862507183352</v>
      </c>
      <c r="AM16" s="1">
        <v>69401.249334988475</v>
      </c>
      <c r="AN16" s="1">
        <v>70945.382535601835</v>
      </c>
      <c r="AO16" s="1">
        <v>72528.645906424543</v>
      </c>
      <c r="AP16" s="1">
        <v>74179.399956988098</v>
      </c>
      <c r="AQ16" s="1">
        <v>74529.018428010575</v>
      </c>
      <c r="AR16" s="1">
        <v>76965.706332637434</v>
      </c>
      <c r="AS16" s="26">
        <v>39985</v>
      </c>
      <c r="AT16" s="13">
        <v>48486</v>
      </c>
      <c r="AU16" s="13">
        <v>50913</v>
      </c>
      <c r="AV16" s="13">
        <v>53019</v>
      </c>
      <c r="AW16" s="13">
        <v>53777</v>
      </c>
      <c r="AX16" s="13">
        <v>55354</v>
      </c>
      <c r="AY16" s="13">
        <v>56947</v>
      </c>
      <c r="AZ16" s="13">
        <v>60189</v>
      </c>
      <c r="BA16" s="13">
        <v>63879</v>
      </c>
      <c r="BB16" s="13">
        <v>68061.101252609602</v>
      </c>
      <c r="BC16" s="13">
        <v>72311.984823848194</v>
      </c>
      <c r="BD16" s="13">
        <v>75459.749351323306</v>
      </c>
      <c r="BE16" s="13">
        <v>78140.414585163002</v>
      </c>
      <c r="BF16" s="13">
        <v>81885.027059416912</v>
      </c>
      <c r="BG16" s="13">
        <v>84897.422937342984</v>
      </c>
      <c r="BH16" s="1">
        <v>88023.414438316468</v>
      </c>
      <c r="BI16" s="1">
        <v>88956.429773433498</v>
      </c>
      <c r="BJ16" s="1">
        <v>88793.962358683857</v>
      </c>
      <c r="BK16" s="1">
        <v>93140.270779461833</v>
      </c>
      <c r="BL16" s="1">
        <v>94983.788375177784</v>
      </c>
      <c r="BM16" s="1">
        <v>98382.855508170513</v>
      </c>
      <c r="BN16" s="1">
        <v>103336.85650746796</v>
      </c>
      <c r="BO16" s="13">
        <v>102274.0080089807</v>
      </c>
      <c r="BP16" s="1">
        <v>101196.83490453183</v>
      </c>
      <c r="BQ16" s="1">
        <v>102298.98566951965</v>
      </c>
      <c r="BR16" s="1">
        <v>104326.85326325412</v>
      </c>
      <c r="BS16" s="1">
        <v>103962.73208264793</v>
      </c>
      <c r="BT16" s="1">
        <v>98234.212086881773</v>
      </c>
      <c r="BU16" s="1">
        <v>100700.62399847386</v>
      </c>
      <c r="BV16" s="1">
        <v>102507.19023224043</v>
      </c>
      <c r="BW16" s="1">
        <v>105896.17358367465</v>
      </c>
      <c r="BX16" s="1">
        <v>104618.86512190904</v>
      </c>
      <c r="BY16" s="1">
        <v>107617.03182125931</v>
      </c>
      <c r="BZ16" s="26">
        <v>29827</v>
      </c>
      <c r="CA16" s="13">
        <v>36819</v>
      </c>
      <c r="CB16" s="13">
        <v>38399</v>
      </c>
      <c r="CC16" s="13">
        <v>40189</v>
      </c>
      <c r="CD16" s="13">
        <v>40833</v>
      </c>
      <c r="CE16" s="13">
        <v>42348</v>
      </c>
      <c r="CF16" s="13">
        <v>43611</v>
      </c>
      <c r="CG16" s="13">
        <v>45963</v>
      </c>
      <c r="CH16" s="13">
        <v>48267</v>
      </c>
      <c r="CI16" s="13">
        <v>50783.491304347823</v>
      </c>
      <c r="CJ16" s="13">
        <v>53844.917249417304</v>
      </c>
      <c r="CK16" s="13">
        <v>56097.143681174617</v>
      </c>
      <c r="CL16" s="13">
        <v>58012.878491062038</v>
      </c>
      <c r="CM16" s="13">
        <v>59193.756714375006</v>
      </c>
      <c r="CN16" s="13">
        <v>61284.355448644499</v>
      </c>
      <c r="CO16" s="13">
        <v>62874.566064467319</v>
      </c>
      <c r="CP16" s="13">
        <v>62243.345369864124</v>
      </c>
      <c r="CQ16" s="1">
        <v>61677.918030931869</v>
      </c>
      <c r="CR16" s="1">
        <v>65117.329629291497</v>
      </c>
      <c r="CS16" s="1">
        <v>66111.8920236431</v>
      </c>
      <c r="CT16" s="1">
        <v>68580.835895969998</v>
      </c>
      <c r="CU16" s="1">
        <v>72098.811469622029</v>
      </c>
      <c r="CV16" s="13">
        <v>72435.153299857353</v>
      </c>
      <c r="CW16" s="1">
        <v>72068.454938327384</v>
      </c>
      <c r="CX16" s="1">
        <v>72481.42980355749</v>
      </c>
      <c r="CY16" s="1">
        <v>73806.961783164777</v>
      </c>
      <c r="CZ16" s="1">
        <v>73498.52028087806</v>
      </c>
      <c r="DA16" s="1">
        <v>69447.335599912258</v>
      </c>
      <c r="DB16" s="1">
        <v>71201.810744680857</v>
      </c>
      <c r="DC16" s="1">
        <v>73406.598190620905</v>
      </c>
      <c r="DD16" s="1">
        <v>74812.137945304683</v>
      </c>
      <c r="DE16" s="1">
        <v>74602.559062372049</v>
      </c>
      <c r="DF16" s="1">
        <v>77197.591235878121</v>
      </c>
      <c r="DG16" s="26">
        <v>23888</v>
      </c>
      <c r="DH16" s="13">
        <v>30995</v>
      </c>
      <c r="DI16" s="13">
        <v>32670</v>
      </c>
      <c r="DJ16" s="13">
        <v>34497</v>
      </c>
      <c r="DK16" s="13">
        <v>35010</v>
      </c>
      <c r="DL16" s="13">
        <v>36016</v>
      </c>
      <c r="DM16" s="13">
        <v>36818</v>
      </c>
      <c r="DN16" s="13">
        <v>38435</v>
      </c>
      <c r="DO16" s="13">
        <v>40372</v>
      </c>
      <c r="DP16" s="13">
        <v>42234.624164810688</v>
      </c>
      <c r="DQ16" s="13">
        <v>44500.305352798103</v>
      </c>
      <c r="DR16" s="13">
        <v>45177.063104560111</v>
      </c>
      <c r="DS16" s="13">
        <v>46898.142148186009</v>
      </c>
      <c r="DT16" s="13">
        <v>48339.196902133946</v>
      </c>
      <c r="DU16" s="13">
        <v>49900.076157840071</v>
      </c>
      <c r="DV16" s="13">
        <v>51641.800651586855</v>
      </c>
      <c r="DW16" s="13">
        <v>51717.42280222549</v>
      </c>
      <c r="DX16" s="1">
        <v>52433.240305235799</v>
      </c>
      <c r="DY16" s="1">
        <v>56328.275254167056</v>
      </c>
      <c r="DZ16" s="1">
        <v>56049.922733430794</v>
      </c>
      <c r="EA16" s="1">
        <v>57528.339158151772</v>
      </c>
      <c r="EB16" s="1">
        <v>60253.784583227731</v>
      </c>
      <c r="EC16" s="13">
        <v>60836.626523173429</v>
      </c>
      <c r="ED16" s="1">
        <v>61239.524631338041</v>
      </c>
      <c r="EE16" s="1">
        <v>61598.41291193926</v>
      </c>
      <c r="EF16" s="1">
        <v>62815.95302901823</v>
      </c>
      <c r="EG16" s="1">
        <v>64736.105349393227</v>
      </c>
      <c r="EH16" s="1">
        <v>59966.335266473354</v>
      </c>
      <c r="EI16" s="1">
        <v>61727.435886229156</v>
      </c>
      <c r="EJ16" s="1">
        <v>63886.624188810711</v>
      </c>
      <c r="EK16" s="1">
        <v>65184.967995696898</v>
      </c>
      <c r="EL16" s="1">
        <v>66110.941411042935</v>
      </c>
      <c r="EM16" s="1">
        <v>67898.895805142078</v>
      </c>
      <c r="EN16" s="28">
        <v>18227</v>
      </c>
      <c r="EO16" s="13">
        <v>26192</v>
      </c>
      <c r="EP16" s="13">
        <v>27517</v>
      </c>
      <c r="EQ16" s="13">
        <v>28482</v>
      </c>
      <c r="ER16" s="13">
        <v>28987</v>
      </c>
      <c r="ES16" s="13">
        <v>30195</v>
      </c>
      <c r="ET16" s="13">
        <v>30668</v>
      </c>
      <c r="EU16" s="13">
        <v>32265</v>
      </c>
      <c r="EV16" s="13">
        <v>34533</v>
      </c>
      <c r="EW16" s="13">
        <v>32884.63782051282</v>
      </c>
      <c r="EX16" s="13">
        <v>35259.910313901302</v>
      </c>
      <c r="EY16" s="13">
        <v>33548.69960474308</v>
      </c>
      <c r="EZ16" s="13">
        <v>33083.504654545453</v>
      </c>
      <c r="FA16" s="13">
        <v>33955.696807830427</v>
      </c>
      <c r="FB16" s="1">
        <v>36414.778414185021</v>
      </c>
      <c r="FC16" s="1">
        <v>37160.47703650433</v>
      </c>
      <c r="FD16" s="1">
        <v>37444.656730226532</v>
      </c>
      <c r="FE16" s="1">
        <v>37981.002674125877</v>
      </c>
      <c r="FF16" s="1">
        <v>37324.245877151516</v>
      </c>
      <c r="FG16" s="1">
        <v>38877.5396810741</v>
      </c>
      <c r="FH16" s="1">
        <v>40987.567155628058</v>
      </c>
      <c r="FI16" s="1">
        <v>41987.011138704023</v>
      </c>
      <c r="FJ16" s="7">
        <v>41927.760893439998</v>
      </c>
      <c r="FK16" s="1">
        <v>43449.488756434112</v>
      </c>
      <c r="FL16" s="1">
        <v>43579.953581325302</v>
      </c>
      <c r="FM16" s="1">
        <v>43315.328050728494</v>
      </c>
      <c r="FN16" s="1">
        <v>44722.30455209496</v>
      </c>
      <c r="FO16" s="1">
        <v>41980.471799462845</v>
      </c>
      <c r="FP16" s="1">
        <v>42254.155542400469</v>
      </c>
      <c r="FQ16" s="1">
        <v>45555.84942716857</v>
      </c>
      <c r="FR16" s="1">
        <v>46719.426423200857</v>
      </c>
      <c r="FS16" s="1">
        <v>45722.570507308687</v>
      </c>
      <c r="FT16" s="1">
        <v>47609.111642743221</v>
      </c>
    </row>
    <row r="17" spans="1:176">
      <c r="A17" s="12" t="s">
        <v>22</v>
      </c>
      <c r="B17" s="25">
        <v>18247</v>
      </c>
      <c r="C17" s="25">
        <v>19567</v>
      </c>
      <c r="D17" s="25">
        <v>20632</v>
      </c>
      <c r="E17" s="25">
        <v>22623</v>
      </c>
      <c r="F17" s="25">
        <v>24982</v>
      </c>
      <c r="G17" s="25">
        <v>26777</v>
      </c>
      <c r="H17" s="25">
        <v>28321</v>
      </c>
      <c r="I17" s="25">
        <v>29006</v>
      </c>
      <c r="J17" s="25">
        <v>30476</v>
      </c>
      <c r="K17" s="25">
        <v>32501</v>
      </c>
      <c r="L17" s="25">
        <v>34213</v>
      </c>
      <c r="M17" s="13">
        <v>34893</v>
      </c>
      <c r="N17" s="13">
        <v>37077</v>
      </c>
      <c r="O17" s="13">
        <v>40235</v>
      </c>
      <c r="P17" s="13">
        <v>43313</v>
      </c>
      <c r="Q17" s="13">
        <v>43621.408536982701</v>
      </c>
      <c r="R17" s="13">
        <v>44852.108296790801</v>
      </c>
      <c r="S17" s="13">
        <v>46306</v>
      </c>
      <c r="T17" s="13">
        <v>47871</v>
      </c>
      <c r="U17" s="13">
        <v>49420</v>
      </c>
      <c r="V17" s="13">
        <v>50996.064502978203</v>
      </c>
      <c r="W17" s="13">
        <v>52286.521291891127</v>
      </c>
      <c r="X17" s="13">
        <v>53753.527314887324</v>
      </c>
      <c r="Y17" s="13">
        <v>55732.228008293467</v>
      </c>
      <c r="Z17" s="13">
        <v>57212.722129131434</v>
      </c>
      <c r="AA17" s="1">
        <v>58404.743452779599</v>
      </c>
      <c r="AB17" s="1">
        <v>60010.023588127457</v>
      </c>
      <c r="AC17" s="1">
        <v>60707.367532933189</v>
      </c>
      <c r="AD17" s="1">
        <v>63071.466586614806</v>
      </c>
      <c r="AE17" s="153">
        <v>64545.516531175141</v>
      </c>
      <c r="AF17" s="1">
        <v>67458.536119470096</v>
      </c>
      <c r="AG17" s="1">
        <v>68525.232383163049</v>
      </c>
      <c r="AH17" s="1">
        <v>68260.838038756556</v>
      </c>
      <c r="AI17" s="1">
        <v>69042.577551673297</v>
      </c>
      <c r="AJ17" s="1">
        <v>70056.051629862312</v>
      </c>
      <c r="AK17" s="1">
        <v>69885.585832844736</v>
      </c>
      <c r="AL17" s="1">
        <v>72233.325625100479</v>
      </c>
      <c r="AM17" s="1">
        <v>73217.158357060645</v>
      </c>
      <c r="AN17" s="1">
        <v>75131.179657476197</v>
      </c>
      <c r="AO17" s="1">
        <v>74733.254604529197</v>
      </c>
      <c r="AP17" s="1">
        <v>75830.288740311225</v>
      </c>
      <c r="AQ17" s="1">
        <v>76264.566453590378</v>
      </c>
      <c r="AR17" s="1">
        <v>77255.204509803923</v>
      </c>
      <c r="AS17" s="26">
        <v>35074</v>
      </c>
      <c r="AT17" s="13">
        <v>42801</v>
      </c>
      <c r="AU17" s="13">
        <v>45368</v>
      </c>
      <c r="AV17" s="13">
        <v>49555</v>
      </c>
      <c r="AW17" s="13">
        <v>53631</v>
      </c>
      <c r="AX17" s="13">
        <v>53736</v>
      </c>
      <c r="AY17" s="13">
        <v>55465</v>
      </c>
      <c r="AZ17" s="13">
        <v>57412</v>
      </c>
      <c r="BA17" s="13">
        <v>59770</v>
      </c>
      <c r="BB17" s="13">
        <v>61895.544664010587</v>
      </c>
      <c r="BC17" s="13">
        <v>64162.175474166703</v>
      </c>
      <c r="BD17" s="13">
        <v>66157.89558363636</v>
      </c>
      <c r="BE17" s="13">
        <v>68916.545766334224</v>
      </c>
      <c r="BF17" s="13">
        <v>72586.664545643493</v>
      </c>
      <c r="BG17" s="13">
        <v>76340.090509504196</v>
      </c>
      <c r="BH17" s="1">
        <v>77904.876801309263</v>
      </c>
      <c r="BI17" s="1">
        <v>80803.350054686132</v>
      </c>
      <c r="BJ17" s="1">
        <v>81784.12421664469</v>
      </c>
      <c r="BK17" s="1">
        <v>86113.73106197684</v>
      </c>
      <c r="BL17" s="1">
        <v>88577.743563065145</v>
      </c>
      <c r="BM17" s="1">
        <v>93502.636419230766</v>
      </c>
      <c r="BN17" s="1">
        <v>94302.568057254291</v>
      </c>
      <c r="BO17" s="13">
        <v>94058.351458385107</v>
      </c>
      <c r="BP17" s="1">
        <v>95418.927701073626</v>
      </c>
      <c r="BQ17" s="1">
        <v>97072.467241044782</v>
      </c>
      <c r="BR17" s="1">
        <v>96678.600958104318</v>
      </c>
      <c r="BS17" s="1">
        <v>100209.48327483461</v>
      </c>
      <c r="BT17" s="1">
        <v>101049.53984168866</v>
      </c>
      <c r="BU17" s="1">
        <v>102015.20485485846</v>
      </c>
      <c r="BV17" s="1">
        <v>100834.14373375686</v>
      </c>
      <c r="BW17" s="1">
        <v>102746.02552972337</v>
      </c>
      <c r="BX17" s="1">
        <v>102553.56464360275</v>
      </c>
      <c r="BY17" s="1">
        <v>102802.30846484935</v>
      </c>
      <c r="BZ17" s="26">
        <v>27828</v>
      </c>
      <c r="CA17" s="13">
        <v>33570</v>
      </c>
      <c r="CB17" s="13">
        <v>35944</v>
      </c>
      <c r="CC17" s="13">
        <v>39434</v>
      </c>
      <c r="CD17" s="13">
        <v>42767</v>
      </c>
      <c r="CE17" s="13">
        <v>42457</v>
      </c>
      <c r="CF17" s="13">
        <v>43592</v>
      </c>
      <c r="CG17" s="13">
        <v>44886</v>
      </c>
      <c r="CH17" s="13">
        <v>46525</v>
      </c>
      <c r="CI17" s="13">
        <v>47859.964578501531</v>
      </c>
      <c r="CJ17" s="13">
        <v>49342.089632118899</v>
      </c>
      <c r="CK17" s="13">
        <v>51354.727227130701</v>
      </c>
      <c r="CL17" s="13">
        <v>52920.767857328239</v>
      </c>
      <c r="CM17" s="13">
        <v>54868.242103548393</v>
      </c>
      <c r="CN17" s="13">
        <v>57355.309386155044</v>
      </c>
      <c r="CO17" s="13">
        <v>58366.645704061782</v>
      </c>
      <c r="CP17" s="13">
        <v>59478.847914530306</v>
      </c>
      <c r="CQ17" s="1">
        <v>60767.770462417422</v>
      </c>
      <c r="CR17" s="1">
        <v>63835.589352483323</v>
      </c>
      <c r="CS17" s="1">
        <v>65716.691074055649</v>
      </c>
      <c r="CT17" s="1">
        <v>69343.705518985502</v>
      </c>
      <c r="CU17" s="1">
        <v>70166.076629039468</v>
      </c>
      <c r="CV17" s="13">
        <v>69684.16048414816</v>
      </c>
      <c r="CW17" s="1">
        <v>69662.165112973758</v>
      </c>
      <c r="CX17" s="1">
        <v>71053.42083037975</v>
      </c>
      <c r="CY17" s="1">
        <v>69403.305043085362</v>
      </c>
      <c r="CZ17" s="1">
        <v>71558.839795429478</v>
      </c>
      <c r="DA17" s="1">
        <v>72627.973538461534</v>
      </c>
      <c r="DB17" s="1">
        <v>74654.462761506278</v>
      </c>
      <c r="DC17" s="1">
        <v>74695.916165642091</v>
      </c>
      <c r="DD17" s="1">
        <v>76404.662725575603</v>
      </c>
      <c r="DE17" s="1">
        <v>76333.77887323944</v>
      </c>
      <c r="DF17" s="1">
        <v>77804.031402651774</v>
      </c>
      <c r="DG17" s="26">
        <v>22922</v>
      </c>
      <c r="DH17" s="13">
        <v>28468</v>
      </c>
      <c r="DI17" s="13">
        <v>30264</v>
      </c>
      <c r="DJ17" s="13">
        <v>33132</v>
      </c>
      <c r="DK17" s="13">
        <v>35828</v>
      </c>
      <c r="DL17" s="13">
        <v>35752</v>
      </c>
      <c r="DM17" s="13">
        <v>36629</v>
      </c>
      <c r="DN17" s="13">
        <v>37474</v>
      </c>
      <c r="DO17" s="13">
        <v>38329</v>
      </c>
      <c r="DP17" s="13">
        <v>39343.852723633157</v>
      </c>
      <c r="DQ17" s="13">
        <v>40530.306335756497</v>
      </c>
      <c r="DR17" s="13">
        <v>41703.432136580755</v>
      </c>
      <c r="DS17" s="13">
        <v>43379.2618510596</v>
      </c>
      <c r="DT17" s="13">
        <v>44822.212686565399</v>
      </c>
      <c r="DU17" s="13">
        <v>46892.832782835438</v>
      </c>
      <c r="DV17" s="13">
        <v>48572.175520394441</v>
      </c>
      <c r="DW17" s="13">
        <v>49894.392943132138</v>
      </c>
      <c r="DX17" s="1">
        <v>51204.55428592136</v>
      </c>
      <c r="DY17" s="1">
        <v>53583.397623822631</v>
      </c>
      <c r="DZ17" s="1">
        <v>54686.273158500007</v>
      </c>
      <c r="EA17" s="1">
        <v>56928.426888375456</v>
      </c>
      <c r="EB17" s="1">
        <v>58449.103093234204</v>
      </c>
      <c r="EC17" s="13">
        <v>58276.829570738846</v>
      </c>
      <c r="ED17" s="1">
        <v>59297.967202305474</v>
      </c>
      <c r="EE17" s="1">
        <v>60035.875242818431</v>
      </c>
      <c r="EF17" s="1">
        <v>59571.900410974609</v>
      </c>
      <c r="EG17" s="1">
        <v>62172.333614233386</v>
      </c>
      <c r="EH17" s="1">
        <v>63246.681882022473</v>
      </c>
      <c r="EI17" s="1">
        <v>65273.126767863752</v>
      </c>
      <c r="EJ17" s="1">
        <v>65227.605342136856</v>
      </c>
      <c r="EK17" s="1">
        <v>65864.209196448894</v>
      </c>
      <c r="EL17" s="1">
        <v>66194.833629824425</v>
      </c>
      <c r="EM17" s="1">
        <v>68390.842310694774</v>
      </c>
      <c r="EN17" s="28">
        <v>18558</v>
      </c>
      <c r="EO17" s="13">
        <v>22710</v>
      </c>
      <c r="EP17" s="13">
        <v>23774</v>
      </c>
      <c r="EQ17" s="13">
        <v>25014</v>
      </c>
      <c r="ER17" s="13">
        <v>26754</v>
      </c>
      <c r="ES17" s="13">
        <v>26247</v>
      </c>
      <c r="ET17" s="13">
        <v>27792</v>
      </c>
      <c r="EU17" s="13">
        <v>29030</v>
      </c>
      <c r="EV17" s="13">
        <v>29847</v>
      </c>
      <c r="EW17" s="13">
        <v>30981.542017878786</v>
      </c>
      <c r="EX17" s="13">
        <v>30564.960791014499</v>
      </c>
      <c r="EY17" s="13">
        <v>30993.682566623378</v>
      </c>
      <c r="EZ17" s="13">
        <v>31853.191703060107</v>
      </c>
      <c r="FA17" s="13">
        <v>33087.21669923445</v>
      </c>
      <c r="FB17" s="1">
        <v>33884.759820573774</v>
      </c>
      <c r="FC17" s="1">
        <v>34995.228477303368</v>
      </c>
      <c r="FD17" s="1">
        <v>36178.114412600735</v>
      </c>
      <c r="FE17" s="1">
        <v>37324.403944372985</v>
      </c>
      <c r="FF17" s="1">
        <v>39456.064469671641</v>
      </c>
      <c r="FG17" s="1">
        <v>40443.465091206432</v>
      </c>
      <c r="FH17" s="1">
        <v>42251.073753417724</v>
      </c>
      <c r="FI17" s="1">
        <v>43312.089693540052</v>
      </c>
      <c r="FJ17" s="7">
        <v>43567.223700000002</v>
      </c>
      <c r="FK17" s="1">
        <v>44482.54244432717</v>
      </c>
      <c r="FL17" s="1">
        <v>44793.064272422067</v>
      </c>
      <c r="FM17" s="1">
        <v>44049.621799744207</v>
      </c>
      <c r="FN17" s="1">
        <v>44773.930833841594</v>
      </c>
      <c r="FO17" s="1">
        <v>45595.786703601108</v>
      </c>
      <c r="FP17" s="1">
        <v>47199.584535133479</v>
      </c>
      <c r="FQ17" s="1">
        <v>45917.487756452683</v>
      </c>
      <c r="FR17" s="1">
        <v>46557.532781667731</v>
      </c>
      <c r="FS17" s="1">
        <v>47729.613197969542</v>
      </c>
      <c r="FT17" s="1">
        <v>46352.190243902442</v>
      </c>
    </row>
    <row r="18" spans="1:176">
      <c r="A18" s="12" t="s">
        <v>23</v>
      </c>
      <c r="B18" s="25">
        <v>17010</v>
      </c>
      <c r="C18" s="25">
        <v>18193</v>
      </c>
      <c r="D18" s="25">
        <v>20527</v>
      </c>
      <c r="E18" s="25">
        <v>22844</v>
      </c>
      <c r="F18" s="25">
        <v>25303</v>
      </c>
      <c r="G18" s="25">
        <v>25533</v>
      </c>
      <c r="H18" s="25">
        <v>26153</v>
      </c>
      <c r="I18" s="25">
        <v>27899</v>
      </c>
      <c r="J18" s="25">
        <v>27873</v>
      </c>
      <c r="K18" s="25">
        <v>29271</v>
      </c>
      <c r="L18" s="25">
        <v>29874</v>
      </c>
      <c r="M18" s="13">
        <v>30913</v>
      </c>
      <c r="N18" s="13">
        <v>33015</v>
      </c>
      <c r="O18" s="13">
        <v>37130</v>
      </c>
      <c r="P18" s="13">
        <v>39484</v>
      </c>
      <c r="Q18" s="13">
        <v>39604.347000000002</v>
      </c>
      <c r="R18" s="13">
        <v>38819.900549234997</v>
      </c>
      <c r="S18" s="13">
        <v>39796</v>
      </c>
      <c r="T18" s="13">
        <v>40366</v>
      </c>
      <c r="U18" s="13">
        <v>45872</v>
      </c>
      <c r="V18" s="13">
        <v>44879.8771389459</v>
      </c>
      <c r="W18" s="13">
        <v>44901.500175913869</v>
      </c>
      <c r="X18" s="13">
        <v>46874.336036178618</v>
      </c>
      <c r="Y18" s="13">
        <v>47804.161356563956</v>
      </c>
      <c r="Z18" s="13">
        <v>51662.313552382577</v>
      </c>
      <c r="AA18" s="1">
        <v>52288.860322674474</v>
      </c>
      <c r="AB18" s="1">
        <v>54502.688487996318</v>
      </c>
      <c r="AC18" s="1">
        <v>55652.832472882277</v>
      </c>
      <c r="AD18" s="1">
        <v>56165.103123546818</v>
      </c>
      <c r="AE18" s="153">
        <v>58590.123393760849</v>
      </c>
      <c r="AF18" s="1">
        <v>62974.57080555251</v>
      </c>
      <c r="AG18" s="1">
        <v>64828.932292628597</v>
      </c>
      <c r="AH18" s="1">
        <v>65474.383098579077</v>
      </c>
      <c r="AI18" s="1">
        <v>65585.878201746731</v>
      </c>
      <c r="AJ18" s="1">
        <v>65592.802745623747</v>
      </c>
      <c r="AK18" s="1">
        <v>63589.127195937523</v>
      </c>
      <c r="AL18" s="1">
        <v>65404.057748216532</v>
      </c>
      <c r="AM18" s="1">
        <v>66728.877411891095</v>
      </c>
      <c r="AN18" s="1">
        <v>67211.553246914351</v>
      </c>
      <c r="AO18" s="1">
        <v>68046.656644618153</v>
      </c>
      <c r="AP18" s="1">
        <v>70884.077691361366</v>
      </c>
      <c r="AQ18" s="1">
        <v>71815.984267176347</v>
      </c>
      <c r="AR18" s="1">
        <v>72150.865612648224</v>
      </c>
      <c r="AS18" s="26">
        <v>33245</v>
      </c>
      <c r="AT18" s="13">
        <v>39369</v>
      </c>
      <c r="AU18" s="13">
        <v>42454</v>
      </c>
      <c r="AV18" s="13">
        <v>46817</v>
      </c>
      <c r="AW18" s="13">
        <v>50278</v>
      </c>
      <c r="AX18" s="13">
        <v>50932</v>
      </c>
      <c r="AY18" s="13">
        <v>50282</v>
      </c>
      <c r="AZ18" s="13">
        <v>51695</v>
      </c>
      <c r="BA18" s="13">
        <v>53117</v>
      </c>
      <c r="BB18" s="13">
        <v>60547.673254281952</v>
      </c>
      <c r="BC18" s="13">
        <v>61260.2194679565</v>
      </c>
      <c r="BD18" s="13">
        <v>60343.929730798016</v>
      </c>
      <c r="BE18" s="13">
        <v>63321.418058932482</v>
      </c>
      <c r="BF18" s="13">
        <v>64875.218491413398</v>
      </c>
      <c r="BG18" s="13">
        <v>70860.089931000693</v>
      </c>
      <c r="BH18" s="1">
        <v>71796.069063707779</v>
      </c>
      <c r="BI18" s="1">
        <v>75568.474940648724</v>
      </c>
      <c r="BJ18" s="1">
        <v>76785.516178470993</v>
      </c>
      <c r="BK18" s="1">
        <v>77644.82653552368</v>
      </c>
      <c r="BL18" s="1">
        <v>82166.598281920247</v>
      </c>
      <c r="BM18" s="1">
        <v>88542.409018573555</v>
      </c>
      <c r="BN18" s="1">
        <v>92252.59492686567</v>
      </c>
      <c r="BO18" s="13">
        <v>91676.451248076919</v>
      </c>
      <c r="BP18" s="1">
        <v>90812.388790356083</v>
      </c>
      <c r="BQ18" s="1">
        <v>90582.816887441848</v>
      </c>
      <c r="BR18" s="1">
        <v>88599.159389395922</v>
      </c>
      <c r="BS18" s="1">
        <v>91075.044539272829</v>
      </c>
      <c r="BT18" s="1">
        <v>90483.262285425779</v>
      </c>
      <c r="BU18" s="1">
        <v>93145.965303486868</v>
      </c>
      <c r="BV18" s="1">
        <v>93901.254404813066</v>
      </c>
      <c r="BW18" s="1">
        <v>97487.068965517246</v>
      </c>
      <c r="BX18" s="1">
        <v>99049.522361660915</v>
      </c>
      <c r="BY18" s="1">
        <v>99702.346688470978</v>
      </c>
      <c r="BZ18" s="26">
        <v>27232</v>
      </c>
      <c r="CA18" s="13">
        <v>32299</v>
      </c>
      <c r="CB18" s="13">
        <v>34103</v>
      </c>
      <c r="CC18" s="13">
        <v>38183</v>
      </c>
      <c r="CD18" s="13">
        <v>41017</v>
      </c>
      <c r="CE18" s="13">
        <v>40283</v>
      </c>
      <c r="CF18" s="13">
        <v>39690</v>
      </c>
      <c r="CG18" s="13">
        <v>40527</v>
      </c>
      <c r="CH18" s="13">
        <v>41384</v>
      </c>
      <c r="CI18" s="13">
        <v>47055.883524904217</v>
      </c>
      <c r="CJ18" s="13">
        <v>46537.066314996198</v>
      </c>
      <c r="CK18" s="13">
        <v>46604.715590951608</v>
      </c>
      <c r="CL18" s="13">
        <v>48579.106447822705</v>
      </c>
      <c r="CM18" s="13">
        <v>49533.01323998424</v>
      </c>
      <c r="CN18" s="13">
        <v>53908.731209649872</v>
      </c>
      <c r="CO18" s="13">
        <v>54536.288322771601</v>
      </c>
      <c r="CP18" s="13">
        <v>56562.26983956631</v>
      </c>
      <c r="CQ18" s="1">
        <v>57869.253706634307</v>
      </c>
      <c r="CR18" s="1">
        <v>58737.442245731392</v>
      </c>
      <c r="CS18" s="1">
        <v>61653.65122277537</v>
      </c>
      <c r="CT18" s="1">
        <v>67123.467092425533</v>
      </c>
      <c r="CU18" s="1">
        <v>69603.664393734129</v>
      </c>
      <c r="CV18" s="13">
        <v>68777.562699664995</v>
      </c>
      <c r="CW18" s="1">
        <v>68078.118377419363</v>
      </c>
      <c r="CX18" s="1">
        <v>68014.668249918424</v>
      </c>
      <c r="CY18" s="1">
        <v>66293.074236239278</v>
      </c>
      <c r="CZ18" s="1">
        <v>67725.86389125204</v>
      </c>
      <c r="DA18" s="1">
        <v>69172.744965910897</v>
      </c>
      <c r="DB18" s="1">
        <v>70564.85363825364</v>
      </c>
      <c r="DC18" s="1">
        <v>69951.017071129711</v>
      </c>
      <c r="DD18" s="1">
        <v>72267.462621789193</v>
      </c>
      <c r="DE18" s="1">
        <v>73222.169259656657</v>
      </c>
      <c r="DF18" s="1">
        <v>74105.437725631768</v>
      </c>
      <c r="DG18" s="26">
        <v>22778</v>
      </c>
      <c r="DH18" s="13">
        <v>27583</v>
      </c>
      <c r="DI18" s="13">
        <v>29240</v>
      </c>
      <c r="DJ18" s="13">
        <v>32538</v>
      </c>
      <c r="DK18" s="13">
        <v>34213</v>
      </c>
      <c r="DL18" s="13">
        <v>34458</v>
      </c>
      <c r="DM18" s="13">
        <v>33948</v>
      </c>
      <c r="DN18" s="13">
        <v>34606</v>
      </c>
      <c r="DO18" s="13">
        <v>35170</v>
      </c>
      <c r="DP18" s="13">
        <v>38797.982647814912</v>
      </c>
      <c r="DQ18" s="13">
        <v>38549.284457478003</v>
      </c>
      <c r="DR18" s="13">
        <v>39079.024362792836</v>
      </c>
      <c r="DS18" s="13">
        <v>40805.030295268385</v>
      </c>
      <c r="DT18" s="13">
        <v>41595.159787240002</v>
      </c>
      <c r="DU18" s="13">
        <v>45353.516217276869</v>
      </c>
      <c r="DV18" s="13">
        <v>46056.690814449394</v>
      </c>
      <c r="DW18" s="13">
        <v>48207.202901088269</v>
      </c>
      <c r="DX18" s="1">
        <v>49231.472291786355</v>
      </c>
      <c r="DY18" s="1">
        <v>50322.019797509296</v>
      </c>
      <c r="DZ18" s="1">
        <v>52332.111051067594</v>
      </c>
      <c r="EA18" s="1">
        <v>56486.702495855854</v>
      </c>
      <c r="EB18" s="1">
        <v>58178.913835718311</v>
      </c>
      <c r="EC18" s="13">
        <v>58139.87442454655</v>
      </c>
      <c r="ED18" s="1">
        <v>57786.565763542341</v>
      </c>
      <c r="EE18" s="1">
        <v>58013.329977902882</v>
      </c>
      <c r="EF18" s="1">
        <v>56838.869110381238</v>
      </c>
      <c r="EG18" s="1">
        <v>59362.714522564907</v>
      </c>
      <c r="EH18" s="1">
        <v>60344.571812627291</v>
      </c>
      <c r="EI18" s="1">
        <v>61895.357866795362</v>
      </c>
      <c r="EJ18" s="1">
        <v>63593.564885496184</v>
      </c>
      <c r="EK18" s="1">
        <v>66311.739610731194</v>
      </c>
      <c r="EL18" s="1">
        <v>67391.759182209469</v>
      </c>
      <c r="EM18" s="1">
        <v>67680.832280701754</v>
      </c>
      <c r="EN18" s="28">
        <v>17825</v>
      </c>
      <c r="EO18" s="13">
        <v>20986</v>
      </c>
      <c r="EP18" s="13">
        <v>21962</v>
      </c>
      <c r="EQ18" s="13">
        <v>24185</v>
      </c>
      <c r="ER18" s="13">
        <v>25649</v>
      </c>
      <c r="ES18" s="13">
        <v>25711</v>
      </c>
      <c r="ET18" s="13">
        <v>25302</v>
      </c>
      <c r="EU18" s="13">
        <v>25723</v>
      </c>
      <c r="EV18" s="13">
        <v>26212</v>
      </c>
      <c r="EW18" s="13">
        <v>29627.870722433461</v>
      </c>
      <c r="EX18" s="13">
        <v>28905.338514680501</v>
      </c>
      <c r="EY18" s="13">
        <v>28932.360926388323</v>
      </c>
      <c r="EZ18" s="13">
        <v>30282.591366807341</v>
      </c>
      <c r="FA18" s="13">
        <v>30731.48167021637</v>
      </c>
      <c r="FB18" s="1">
        <v>32984.573304318816</v>
      </c>
      <c r="FC18" s="1">
        <v>33259.638974401438</v>
      </c>
      <c r="FD18" s="1">
        <v>34484.045358847514</v>
      </c>
      <c r="FE18" s="1">
        <v>35528.305347229354</v>
      </c>
      <c r="FF18" s="1">
        <v>36064.476254672729</v>
      </c>
      <c r="FG18" s="1">
        <v>37858.134908533801</v>
      </c>
      <c r="FH18" s="1">
        <v>40667.821484036394</v>
      </c>
      <c r="FI18" s="1">
        <v>42360.943879646016</v>
      </c>
      <c r="FJ18" s="7">
        <v>42529.406797375334</v>
      </c>
      <c r="FK18" s="1">
        <v>42462.540926843103</v>
      </c>
      <c r="FL18" s="1">
        <v>43076.799460190479</v>
      </c>
      <c r="FM18" s="1">
        <v>41604.555901919732</v>
      </c>
      <c r="FN18" s="1">
        <v>42825.225548570736</v>
      </c>
      <c r="FO18" s="1">
        <v>46115.233105612999</v>
      </c>
      <c r="FP18" s="1">
        <v>44406.307773664725</v>
      </c>
      <c r="FQ18" s="1">
        <v>46009.542292200662</v>
      </c>
      <c r="FR18" s="1">
        <v>47574.559094719189</v>
      </c>
      <c r="FS18" s="1">
        <v>48207.097364771151</v>
      </c>
      <c r="FT18" s="1">
        <v>47161.774647887323</v>
      </c>
    </row>
    <row r="19" spans="1:176">
      <c r="A19" s="12" t="s">
        <v>24</v>
      </c>
      <c r="B19" s="25">
        <v>19297</v>
      </c>
      <c r="C19" s="25">
        <v>20329</v>
      </c>
      <c r="D19" s="25">
        <v>21927</v>
      </c>
      <c r="E19" s="25">
        <v>24417</v>
      </c>
      <c r="F19" s="25">
        <v>24754</v>
      </c>
      <c r="G19" s="25">
        <v>28202</v>
      </c>
      <c r="H19" s="25">
        <v>28296</v>
      </c>
      <c r="I19" s="25">
        <v>31546</v>
      </c>
      <c r="J19" s="25">
        <v>33925</v>
      </c>
      <c r="K19" s="25">
        <v>36112</v>
      </c>
      <c r="L19" s="25">
        <v>37356</v>
      </c>
      <c r="M19" s="13">
        <v>41041</v>
      </c>
      <c r="N19" s="13">
        <v>44384</v>
      </c>
      <c r="O19" s="13">
        <v>47085</v>
      </c>
      <c r="P19" s="13">
        <v>47312</v>
      </c>
      <c r="Q19" s="13">
        <v>47423.939652634697</v>
      </c>
      <c r="R19" s="13">
        <v>47242.357461428197</v>
      </c>
      <c r="S19" s="13">
        <v>50046</v>
      </c>
      <c r="T19" s="13">
        <v>52525</v>
      </c>
      <c r="U19" s="13">
        <v>53405</v>
      </c>
      <c r="V19" s="13">
        <v>55176.401277334102</v>
      </c>
      <c r="W19" s="13">
        <v>58074.988498414954</v>
      </c>
      <c r="X19" s="13">
        <v>59319.198784243119</v>
      </c>
      <c r="Y19" s="13">
        <v>62620.916768938783</v>
      </c>
      <c r="Z19" s="13">
        <v>67584.878857665462</v>
      </c>
      <c r="AA19" s="1">
        <v>67978.123258314357</v>
      </c>
      <c r="AB19" s="1">
        <v>68297.934556059117</v>
      </c>
      <c r="AC19" s="1">
        <v>71138.737991764428</v>
      </c>
      <c r="AD19" s="1">
        <v>72413.833338342229</v>
      </c>
      <c r="AE19" s="153">
        <v>76409.649729303492</v>
      </c>
      <c r="AF19" s="1">
        <v>77248.414428381569</v>
      </c>
      <c r="AG19" s="1">
        <v>80634.366753341586</v>
      </c>
      <c r="AH19" s="1">
        <v>81158.682618265375</v>
      </c>
      <c r="AI19" s="1">
        <v>80478.95291009717</v>
      </c>
      <c r="AJ19" s="1">
        <v>81222.938638556327</v>
      </c>
      <c r="AK19" s="1">
        <v>77349.397185301001</v>
      </c>
      <c r="AL19" s="1">
        <v>79109.908691490098</v>
      </c>
      <c r="AM19" s="1">
        <v>86831.588951024169</v>
      </c>
      <c r="AN19" s="1">
        <v>87209.070067206616</v>
      </c>
      <c r="AO19" s="1">
        <v>89024.131117377998</v>
      </c>
      <c r="AP19" s="1">
        <v>89429.980157916318</v>
      </c>
      <c r="AQ19" s="1">
        <v>89339.013913487739</v>
      </c>
      <c r="AR19" s="1">
        <v>93972.159280303036</v>
      </c>
      <c r="AS19" s="26">
        <v>37883</v>
      </c>
      <c r="AT19" s="13">
        <v>54931</v>
      </c>
      <c r="AU19" s="13">
        <v>59556</v>
      </c>
      <c r="AV19" s="13">
        <v>62659</v>
      </c>
      <c r="AW19" s="13">
        <v>62361</v>
      </c>
      <c r="AX19" s="13">
        <v>62581</v>
      </c>
      <c r="AY19" s="13">
        <v>63478</v>
      </c>
      <c r="AZ19" s="13">
        <v>66360</v>
      </c>
      <c r="BA19" s="13">
        <v>69623</v>
      </c>
      <c r="BB19" s="13">
        <v>70954.616105253735</v>
      </c>
      <c r="BC19" s="13">
        <v>73064.740984463802</v>
      </c>
      <c r="BD19" s="13">
        <v>78131.626378272631</v>
      </c>
      <c r="BE19" s="13">
        <v>79305.938568398953</v>
      </c>
      <c r="BF19" s="13">
        <v>84596.458712163541</v>
      </c>
      <c r="BG19" s="13">
        <v>92493.072026574722</v>
      </c>
      <c r="BH19" s="1">
        <v>93584.099972884476</v>
      </c>
      <c r="BI19" s="1">
        <v>94232.270392385399</v>
      </c>
      <c r="BJ19" s="1">
        <v>97512.34650987132</v>
      </c>
      <c r="BK19" s="1">
        <v>100432.30744798489</v>
      </c>
      <c r="BL19" s="1">
        <v>105117.45266690211</v>
      </c>
      <c r="BM19" s="1">
        <v>109074.88317673378</v>
      </c>
      <c r="BN19" s="1">
        <v>114446.36496282528</v>
      </c>
      <c r="BO19" s="13">
        <v>114903.87663006273</v>
      </c>
      <c r="BP19" s="1">
        <v>114004.12994166066</v>
      </c>
      <c r="BQ19" s="1">
        <v>115025.98856348061</v>
      </c>
      <c r="BR19" s="1">
        <v>108626.23245337936</v>
      </c>
      <c r="BS19" s="1">
        <v>110667.39313458501</v>
      </c>
      <c r="BT19" s="1">
        <v>116583.95315749152</v>
      </c>
      <c r="BU19" s="1">
        <v>120003.69265977285</v>
      </c>
      <c r="BV19" s="1">
        <v>123279.00572840615</v>
      </c>
      <c r="BW19" s="1">
        <v>123703.7071108901</v>
      </c>
      <c r="BX19" s="1">
        <v>122462.75427973797</v>
      </c>
      <c r="BY19" s="1">
        <v>130894.64652956298</v>
      </c>
      <c r="BZ19" s="26">
        <v>29031</v>
      </c>
      <c r="CA19" s="13">
        <v>40929</v>
      </c>
      <c r="CB19" s="13">
        <v>44285</v>
      </c>
      <c r="CC19" s="13">
        <v>46813</v>
      </c>
      <c r="CD19" s="13">
        <v>46401</v>
      </c>
      <c r="CE19" s="13">
        <v>46297</v>
      </c>
      <c r="CF19" s="13">
        <v>46499</v>
      </c>
      <c r="CG19" s="13">
        <v>48566</v>
      </c>
      <c r="CH19" s="13">
        <v>50594</v>
      </c>
      <c r="CI19" s="13">
        <v>51568.093698300661</v>
      </c>
      <c r="CJ19" s="13">
        <v>52940.0258830292</v>
      </c>
      <c r="CK19" s="13">
        <v>55208.031929338678</v>
      </c>
      <c r="CL19" s="13">
        <v>58536.530472616716</v>
      </c>
      <c r="CM19" s="13">
        <v>61628.582179174598</v>
      </c>
      <c r="CN19" s="13">
        <v>67577.188395063058</v>
      </c>
      <c r="CO19" s="13">
        <v>67300.303665172411</v>
      </c>
      <c r="CP19" s="13">
        <v>66996.407152948668</v>
      </c>
      <c r="CQ19" s="1">
        <v>69131.775034762788</v>
      </c>
      <c r="CR19" s="1">
        <v>71699.753730152734</v>
      </c>
      <c r="CS19" s="1">
        <v>75071.28954485897</v>
      </c>
      <c r="CT19" s="1">
        <v>78080.271041932705</v>
      </c>
      <c r="CU19" s="1">
        <v>82252.349980265353</v>
      </c>
      <c r="CV19" s="13">
        <v>81861.616236754213</v>
      </c>
      <c r="CW19" s="1">
        <v>81246.602108148145</v>
      </c>
      <c r="CX19" s="1">
        <v>80992.21083370765</v>
      </c>
      <c r="CY19" s="1">
        <v>77160.818155123721</v>
      </c>
      <c r="CZ19" s="1">
        <v>78829.988322888908</v>
      </c>
      <c r="DA19" s="1">
        <v>85404.215469613249</v>
      </c>
      <c r="DB19" s="1">
        <v>85960.907776604174</v>
      </c>
      <c r="DC19" s="1">
        <v>86924.97855486862</v>
      </c>
      <c r="DD19" s="1">
        <v>86525.13449356964</v>
      </c>
      <c r="DE19" s="1">
        <v>86388.002638190956</v>
      </c>
      <c r="DF19" s="1">
        <v>92855.755782312932</v>
      </c>
      <c r="DG19" s="26">
        <v>23508</v>
      </c>
      <c r="DH19" s="13">
        <v>33817</v>
      </c>
      <c r="DI19" s="13">
        <v>36854</v>
      </c>
      <c r="DJ19" s="13">
        <v>38839</v>
      </c>
      <c r="DK19" s="13">
        <v>38846</v>
      </c>
      <c r="DL19" s="13">
        <v>39051</v>
      </c>
      <c r="DM19" s="13">
        <v>39331</v>
      </c>
      <c r="DN19" s="13">
        <v>41148</v>
      </c>
      <c r="DO19" s="13">
        <v>42631</v>
      </c>
      <c r="DP19" s="13">
        <v>42894.736449154785</v>
      </c>
      <c r="DQ19" s="13">
        <v>44185.131401478997</v>
      </c>
      <c r="DR19" s="13">
        <v>46258.470537951005</v>
      </c>
      <c r="DS19" s="13">
        <v>48664.304927264471</v>
      </c>
      <c r="DT19" s="13">
        <v>52105.847301244023</v>
      </c>
      <c r="DU19" s="13">
        <v>57067.836390626959</v>
      </c>
      <c r="DV19" s="13">
        <v>56153.265682173915</v>
      </c>
      <c r="DW19" s="13">
        <v>56031.234365228243</v>
      </c>
      <c r="DX19" s="1">
        <v>58841.480191315793</v>
      </c>
      <c r="DY19" s="1">
        <v>59622.018914944441</v>
      </c>
      <c r="DZ19" s="1">
        <v>62929.464551911646</v>
      </c>
      <c r="EA19" s="1">
        <v>64427.675780844162</v>
      </c>
      <c r="EB19" s="1">
        <v>67998.860854392668</v>
      </c>
      <c r="EC19" s="13">
        <v>68004.721256122037</v>
      </c>
      <c r="ED19" s="1">
        <v>67836.610830391408</v>
      </c>
      <c r="EE19" s="1">
        <v>68981.597089295057</v>
      </c>
      <c r="EF19" s="1">
        <v>65832.109158392152</v>
      </c>
      <c r="EG19" s="1">
        <v>67630.151955091467</v>
      </c>
      <c r="EH19" s="1">
        <v>81022.841435426672</v>
      </c>
      <c r="EI19" s="1">
        <v>73551.883825151686</v>
      </c>
      <c r="EJ19" s="1">
        <v>74486.507650701024</v>
      </c>
      <c r="EK19" s="1">
        <v>74945.02761257434</v>
      </c>
      <c r="EL19" s="1">
        <v>75690.267287234048</v>
      </c>
      <c r="EM19" s="1">
        <v>79326.548953974896</v>
      </c>
      <c r="EN19" s="28">
        <v>17879</v>
      </c>
      <c r="EO19" s="13">
        <v>25789</v>
      </c>
      <c r="EP19" s="13">
        <v>27957</v>
      </c>
      <c r="EQ19" s="13">
        <v>28989</v>
      </c>
      <c r="ER19" s="13">
        <v>29627</v>
      </c>
      <c r="ES19" s="13">
        <v>29027</v>
      </c>
      <c r="ET19" s="13">
        <v>29257</v>
      </c>
      <c r="EU19" s="13">
        <v>32350</v>
      </c>
      <c r="EV19" s="13">
        <v>33579</v>
      </c>
      <c r="EW19" s="13">
        <v>34703.639491862072</v>
      </c>
      <c r="EX19" s="13">
        <v>35983.807656760597</v>
      </c>
      <c r="EY19" s="13">
        <v>35644.215884785284</v>
      </c>
      <c r="EZ19" s="13">
        <v>39155.663643759399</v>
      </c>
      <c r="FA19" s="13">
        <v>41883.766714890509</v>
      </c>
      <c r="FB19" s="1">
        <v>45743.928206444441</v>
      </c>
      <c r="FC19" s="1">
        <v>45099.15527090909</v>
      </c>
      <c r="FD19" s="1">
        <v>46619.964469277584</v>
      </c>
      <c r="FE19" s="1">
        <v>47199.430832816906</v>
      </c>
      <c r="FF19" s="1">
        <v>48277.269265737705</v>
      </c>
      <c r="FG19" s="1">
        <v>50850.140490992366</v>
      </c>
      <c r="FH19" s="1">
        <v>52291.185568503934</v>
      </c>
      <c r="FI19" s="1">
        <v>51910.734613207547</v>
      </c>
      <c r="FJ19" s="7">
        <v>53947.832794660695</v>
      </c>
      <c r="FK19" s="1">
        <v>55119.232844712249</v>
      </c>
      <c r="FL19" s="1">
        <v>56305.501617159556</v>
      </c>
      <c r="FM19" s="1">
        <v>51908.935990127771</v>
      </c>
      <c r="FN19" s="1">
        <v>54153.175271572036</v>
      </c>
      <c r="FO19" s="1">
        <v>65290.198051948057</v>
      </c>
      <c r="FP19" s="1">
        <v>61575.77833753149</v>
      </c>
      <c r="FQ19" s="1">
        <v>61298.631713554983</v>
      </c>
      <c r="FR19" s="1">
        <v>61555.472542372881</v>
      </c>
      <c r="FS19" s="1">
        <v>63586.672413793101</v>
      </c>
      <c r="FT19" s="1">
        <v>61324.09375</v>
      </c>
    </row>
    <row r="20" spans="1:176">
      <c r="A20" s="12" t="s">
        <v>25</v>
      </c>
      <c r="B20" s="25">
        <v>17129</v>
      </c>
      <c r="C20" s="25">
        <v>16216</v>
      </c>
      <c r="D20" s="25">
        <v>19098</v>
      </c>
      <c r="E20" s="25">
        <v>21300</v>
      </c>
      <c r="F20" s="25">
        <v>23676</v>
      </c>
      <c r="G20" s="25">
        <v>23765</v>
      </c>
      <c r="H20" s="25">
        <v>26521</v>
      </c>
      <c r="I20" s="25">
        <v>27663</v>
      </c>
      <c r="J20" s="25">
        <v>29264</v>
      </c>
      <c r="K20" s="25">
        <v>29540</v>
      </c>
      <c r="L20" s="25">
        <v>31530</v>
      </c>
      <c r="M20" s="13">
        <v>34704</v>
      </c>
      <c r="N20" s="13">
        <v>35008</v>
      </c>
      <c r="O20" s="13">
        <v>35346</v>
      </c>
      <c r="P20" s="13">
        <v>36427</v>
      </c>
      <c r="Q20" s="13">
        <v>39291.469557296397</v>
      </c>
      <c r="R20" s="13">
        <v>40800.318039327401</v>
      </c>
      <c r="S20" s="13">
        <v>44280</v>
      </c>
      <c r="T20" s="13">
        <v>45359</v>
      </c>
      <c r="U20" s="13">
        <v>44849</v>
      </c>
      <c r="V20" s="13">
        <v>46019.618298963898</v>
      </c>
      <c r="W20" s="13">
        <v>48605.690607901772</v>
      </c>
      <c r="X20" s="13">
        <v>51226.209407348033</v>
      </c>
      <c r="Y20" s="13">
        <v>51550.75887589364</v>
      </c>
      <c r="Z20" s="13">
        <v>52394.499422683752</v>
      </c>
      <c r="AA20" s="1">
        <v>53330.474875466753</v>
      </c>
      <c r="AB20" s="1">
        <v>54362.323138095242</v>
      </c>
      <c r="AC20" s="1">
        <v>56015.265488358025</v>
      </c>
      <c r="AD20" s="1">
        <v>56076.323531952919</v>
      </c>
      <c r="AE20" s="153">
        <v>59930.282711775646</v>
      </c>
      <c r="AF20" s="1">
        <v>62652.964899937579</v>
      </c>
      <c r="AG20" s="1">
        <v>62770.992606152904</v>
      </c>
      <c r="AH20" s="1">
        <v>62528.093971512135</v>
      </c>
      <c r="AI20" s="1">
        <v>62816.482272798901</v>
      </c>
      <c r="AJ20" s="1">
        <v>64657.137035562198</v>
      </c>
      <c r="AK20" s="1">
        <v>64368.731866132461</v>
      </c>
      <c r="AL20" s="1">
        <v>66022.881426274194</v>
      </c>
      <c r="AM20" s="1">
        <v>69271.123453942622</v>
      </c>
      <c r="AN20" s="1">
        <v>71375.051686101477</v>
      </c>
      <c r="AO20" s="1">
        <v>72115.5558871174</v>
      </c>
      <c r="AP20" s="1">
        <v>72231.43408856848</v>
      </c>
      <c r="AQ20" s="1">
        <v>74011.40030158915</v>
      </c>
      <c r="AR20" s="1">
        <v>73814.598564329106</v>
      </c>
      <c r="AS20" s="26">
        <v>33719</v>
      </c>
      <c r="AT20" s="13">
        <v>43709</v>
      </c>
      <c r="AU20" s="13">
        <v>44160</v>
      </c>
      <c r="AV20" s="13">
        <v>44704</v>
      </c>
      <c r="AW20" s="13">
        <v>45719</v>
      </c>
      <c r="AX20" s="13">
        <v>49123</v>
      </c>
      <c r="AY20" s="13">
        <v>51171</v>
      </c>
      <c r="AZ20" s="13">
        <v>55468</v>
      </c>
      <c r="BA20" s="13">
        <v>56626</v>
      </c>
      <c r="BB20" s="13">
        <v>56840.175917497079</v>
      </c>
      <c r="BC20" s="13">
        <v>58996.477772394399</v>
      </c>
      <c r="BD20" s="13">
        <v>63203.130346864993</v>
      </c>
      <c r="BE20" s="13">
        <v>67863.820860179563</v>
      </c>
      <c r="BF20" s="13">
        <v>67436.700283160273</v>
      </c>
      <c r="BG20" s="13">
        <v>69025.542739954079</v>
      </c>
      <c r="BH20" s="1">
        <v>69443.259846711124</v>
      </c>
      <c r="BI20" s="1">
        <v>71262.490392743362</v>
      </c>
      <c r="BJ20" s="1">
        <v>74189.428105316154</v>
      </c>
      <c r="BK20" s="1">
        <v>74547.582000093127</v>
      </c>
      <c r="BL20" s="1">
        <v>81252.207515895425</v>
      </c>
      <c r="BM20" s="1">
        <v>85737.730529442968</v>
      </c>
      <c r="BN20" s="1">
        <v>86755.191014814816</v>
      </c>
      <c r="BO20" s="13">
        <v>87872.32668994565</v>
      </c>
      <c r="BP20" s="1">
        <v>86896.227739107344</v>
      </c>
      <c r="BQ20" s="1">
        <v>89904.184663245498</v>
      </c>
      <c r="BR20" s="1">
        <v>88445.468810205159</v>
      </c>
      <c r="BS20" s="1">
        <v>90319.999156372563</v>
      </c>
      <c r="BT20" s="1">
        <v>94508.801988071573</v>
      </c>
      <c r="BU20" s="1">
        <v>96984.239939637817</v>
      </c>
      <c r="BV20" s="1">
        <v>98663.763410433065</v>
      </c>
      <c r="BW20" s="1">
        <v>98463.295009242138</v>
      </c>
      <c r="BX20" s="1">
        <v>100716.29523340313</v>
      </c>
      <c r="BY20" s="1">
        <v>100605.63221153847</v>
      </c>
      <c r="BZ20" s="26">
        <v>27006</v>
      </c>
      <c r="CA20" s="13">
        <v>35471</v>
      </c>
      <c r="CB20" s="13">
        <v>35697</v>
      </c>
      <c r="CC20" s="13">
        <v>35859</v>
      </c>
      <c r="CD20" s="13">
        <v>36820</v>
      </c>
      <c r="CE20" s="13">
        <v>39613</v>
      </c>
      <c r="CF20" s="13">
        <v>41586</v>
      </c>
      <c r="CG20" s="13">
        <v>44265</v>
      </c>
      <c r="CH20" s="13">
        <v>45723</v>
      </c>
      <c r="CI20" s="13">
        <v>46025.544448831912</v>
      </c>
      <c r="CJ20" s="13">
        <v>47816.442872503598</v>
      </c>
      <c r="CK20" s="13">
        <v>50413.162210679882</v>
      </c>
      <c r="CL20" s="13">
        <v>53011.386656370967</v>
      </c>
      <c r="CM20" s="13">
        <v>53775.970412370261</v>
      </c>
      <c r="CN20" s="13">
        <v>54538.558890565524</v>
      </c>
      <c r="CO20" s="13">
        <v>56216.946474145661</v>
      </c>
      <c r="CP20" s="13">
        <v>57113.278629529086</v>
      </c>
      <c r="CQ20" s="1">
        <v>59528.154502063269</v>
      </c>
      <c r="CR20" s="1">
        <v>59150.467855904259</v>
      </c>
      <c r="CS20" s="1">
        <v>63500.173828098705</v>
      </c>
      <c r="CT20" s="1">
        <v>68059.424645569627</v>
      </c>
      <c r="CU20" s="1">
        <v>68351.619790437151</v>
      </c>
      <c r="CV20" s="13">
        <v>67184.379283703704</v>
      </c>
      <c r="CW20" s="1">
        <v>67331.25147659854</v>
      </c>
      <c r="CX20" s="1">
        <v>68873.857111290316</v>
      </c>
      <c r="CY20" s="1">
        <v>68808.508000998816</v>
      </c>
      <c r="CZ20" s="1">
        <v>70117.037863830075</v>
      </c>
      <c r="DA20" s="1">
        <v>73330.632579995523</v>
      </c>
      <c r="DB20" s="1">
        <v>75531.501146413357</v>
      </c>
      <c r="DC20" s="1">
        <v>76209.301417641764</v>
      </c>
      <c r="DD20" s="1">
        <v>76860.891910578473</v>
      </c>
      <c r="DE20" s="1">
        <v>78687.223407840051</v>
      </c>
      <c r="DF20" s="1">
        <v>78680.695147679318</v>
      </c>
      <c r="DG20" s="26">
        <v>22475</v>
      </c>
      <c r="DH20" s="13">
        <v>30137</v>
      </c>
      <c r="DI20" s="13">
        <v>30423</v>
      </c>
      <c r="DJ20" s="13">
        <v>30924</v>
      </c>
      <c r="DK20" s="13">
        <v>32279</v>
      </c>
      <c r="DL20" s="13">
        <v>34357</v>
      </c>
      <c r="DM20" s="13">
        <v>35619</v>
      </c>
      <c r="DN20" s="13">
        <v>38540</v>
      </c>
      <c r="DO20" s="13">
        <v>39203</v>
      </c>
      <c r="DP20" s="13">
        <v>39308.606688766158</v>
      </c>
      <c r="DQ20" s="13">
        <v>39481.565563368698</v>
      </c>
      <c r="DR20" s="13">
        <v>41320.563098671329</v>
      </c>
      <c r="DS20" s="13">
        <v>43856.688226212951</v>
      </c>
      <c r="DT20" s="13">
        <v>43758.49358200431</v>
      </c>
      <c r="DU20" s="13">
        <v>44866.311576685082</v>
      </c>
      <c r="DV20" s="13">
        <v>46937.155233238576</v>
      </c>
      <c r="DW20" s="13">
        <v>48217.280275875484</v>
      </c>
      <c r="DX20" s="1">
        <v>50295.682955693155</v>
      </c>
      <c r="DY20" s="1">
        <v>50643.17470993688</v>
      </c>
      <c r="DZ20" s="1">
        <v>54683.021549163503</v>
      </c>
      <c r="EA20" s="1">
        <v>56669.771252689148</v>
      </c>
      <c r="EB20" s="1">
        <v>57024.471461270667</v>
      </c>
      <c r="EC20" s="13">
        <v>56703.512490579087</v>
      </c>
      <c r="ED20" s="1">
        <v>57791.179785715409</v>
      </c>
      <c r="EE20" s="1">
        <v>59567.703652052049</v>
      </c>
      <c r="EF20" s="1">
        <v>60285.884940205979</v>
      </c>
      <c r="EG20" s="1">
        <v>62447.658393812279</v>
      </c>
      <c r="EH20" s="1">
        <v>65145.542175464965</v>
      </c>
      <c r="EI20" s="1">
        <v>66468.407647058819</v>
      </c>
      <c r="EJ20" s="1">
        <v>66708.652210884349</v>
      </c>
      <c r="EK20" s="1">
        <v>66751.460659422999</v>
      </c>
      <c r="EL20" s="1">
        <v>68381.473005160777</v>
      </c>
      <c r="EM20" s="1">
        <v>68184.914285714287</v>
      </c>
      <c r="EN20" s="28">
        <v>17929</v>
      </c>
      <c r="EO20" s="13">
        <v>22103</v>
      </c>
      <c r="EP20" s="13">
        <v>22245</v>
      </c>
      <c r="EQ20" s="13">
        <v>21849</v>
      </c>
      <c r="ER20" s="13">
        <v>22342</v>
      </c>
      <c r="ES20" s="13">
        <v>24701</v>
      </c>
      <c r="ET20" s="13">
        <v>26260</v>
      </c>
      <c r="EU20" s="13">
        <v>28793</v>
      </c>
      <c r="EV20" s="13">
        <v>29327</v>
      </c>
      <c r="EW20" s="13">
        <v>29130.785896160458</v>
      </c>
      <c r="EX20" s="13">
        <v>30175.6493339466</v>
      </c>
      <c r="EY20" s="13">
        <v>31152.902426783628</v>
      </c>
      <c r="EZ20" s="13">
        <v>30631.009981624367</v>
      </c>
      <c r="FA20" s="13">
        <v>33625.487142615799</v>
      </c>
      <c r="FB20" s="1">
        <v>33300.972949698495</v>
      </c>
      <c r="FC20" s="1">
        <v>34850.377106681321</v>
      </c>
      <c r="FD20" s="1">
        <v>34846.271493320462</v>
      </c>
      <c r="FE20" s="1">
        <v>35892.881952643678</v>
      </c>
      <c r="FF20" s="1">
        <v>35998.532547635012</v>
      </c>
      <c r="FG20" s="1">
        <v>38818.012641328547</v>
      </c>
      <c r="FH20" s="1">
        <v>40215.360103061226</v>
      </c>
      <c r="FI20" s="1">
        <v>41251.434512377855</v>
      </c>
      <c r="FJ20" s="7">
        <v>41673.343213953485</v>
      </c>
      <c r="FK20" s="1">
        <v>41829.063639444103</v>
      </c>
      <c r="FL20" s="1">
        <v>43060.10558445441</v>
      </c>
      <c r="FM20" s="1">
        <v>42415.114626338524</v>
      </c>
      <c r="FN20" s="1">
        <v>43503.938213802823</v>
      </c>
      <c r="FO20" s="1">
        <v>45298.309520135786</v>
      </c>
      <c r="FP20" s="1">
        <v>46926.114110978517</v>
      </c>
      <c r="FQ20" s="1">
        <v>47334.28711985689</v>
      </c>
      <c r="FR20" s="1">
        <v>47414.831460674155</v>
      </c>
      <c r="FS20" s="1">
        <v>48058.588148873649</v>
      </c>
      <c r="FT20" s="1">
        <v>48672.980061349692</v>
      </c>
    </row>
    <row r="21" spans="1:176">
      <c r="A21" s="12" t="s">
        <v>26</v>
      </c>
      <c r="B21" s="25">
        <v>18667</v>
      </c>
      <c r="C21" s="25">
        <v>20049</v>
      </c>
      <c r="D21" s="25">
        <v>21490</v>
      </c>
      <c r="E21" s="25">
        <v>24528</v>
      </c>
      <c r="F21" s="25">
        <v>24519</v>
      </c>
      <c r="G21" s="25">
        <v>26692</v>
      </c>
      <c r="H21" s="25">
        <v>28071</v>
      </c>
      <c r="I21" s="25">
        <v>31003</v>
      </c>
      <c r="J21" s="25">
        <v>34034</v>
      </c>
      <c r="K21" s="25">
        <v>35676</v>
      </c>
      <c r="L21" s="25">
        <v>37552</v>
      </c>
      <c r="M21" s="13">
        <v>39269</v>
      </c>
      <c r="N21" s="13">
        <v>41295</v>
      </c>
      <c r="O21" s="13">
        <v>43849</v>
      </c>
      <c r="P21" s="13">
        <v>44122</v>
      </c>
      <c r="Q21" s="13">
        <v>44680.581833795201</v>
      </c>
      <c r="R21" s="13">
        <v>46283.888523706199</v>
      </c>
      <c r="S21" s="13">
        <v>49017</v>
      </c>
      <c r="T21" s="13">
        <v>49942</v>
      </c>
      <c r="U21" s="13">
        <v>52954</v>
      </c>
      <c r="V21" s="13">
        <v>54929.589999152297</v>
      </c>
      <c r="W21" s="13">
        <v>56311.303294756333</v>
      </c>
      <c r="X21" s="13">
        <v>58568.178820084868</v>
      </c>
      <c r="Y21" s="13">
        <v>61617.912261759535</v>
      </c>
      <c r="Z21" s="13">
        <v>62408.495734113792</v>
      </c>
      <c r="AA21" s="1">
        <v>63848.951531472099</v>
      </c>
      <c r="AB21" s="1">
        <v>63861.040541944843</v>
      </c>
      <c r="AC21" s="1">
        <v>66853.797687359664</v>
      </c>
      <c r="AD21" s="1">
        <v>68047.98691216232</v>
      </c>
      <c r="AE21" s="153">
        <v>72492.555204897959</v>
      </c>
      <c r="AF21" s="1">
        <v>76740.598491398283</v>
      </c>
      <c r="AG21" s="1">
        <v>79395.164297063646</v>
      </c>
      <c r="AH21" s="1">
        <v>79533.217853819646</v>
      </c>
      <c r="AI21" s="1">
        <v>79332.810015933195</v>
      </c>
      <c r="AJ21" s="1">
        <v>79226.203274355343</v>
      </c>
      <c r="AK21" s="1">
        <v>77556.272890930573</v>
      </c>
      <c r="AL21" s="1">
        <v>78318.215206434979</v>
      </c>
      <c r="AM21" s="1">
        <v>76429.94200585263</v>
      </c>
      <c r="AN21" s="1">
        <v>80709.514569781051</v>
      </c>
      <c r="AO21" s="1">
        <v>84568.970416297598</v>
      </c>
      <c r="AP21" s="1">
        <v>86251.718557288186</v>
      </c>
      <c r="AQ21" s="1">
        <v>86529.857056207038</v>
      </c>
      <c r="AR21" s="1">
        <v>87097.208571428579</v>
      </c>
      <c r="AS21" s="26">
        <v>36797</v>
      </c>
      <c r="AT21" s="13">
        <v>51339</v>
      </c>
      <c r="AU21" s="13">
        <v>54457</v>
      </c>
      <c r="AV21" s="13">
        <v>57662</v>
      </c>
      <c r="AW21" s="13">
        <v>57405</v>
      </c>
      <c r="AX21" s="13">
        <v>58418</v>
      </c>
      <c r="AY21" s="13">
        <v>60499</v>
      </c>
      <c r="AZ21" s="13">
        <v>63990</v>
      </c>
      <c r="BA21" s="13">
        <v>65243</v>
      </c>
      <c r="BB21" s="13">
        <v>69507.566995912217</v>
      </c>
      <c r="BC21" s="13">
        <v>72367.772315060298</v>
      </c>
      <c r="BD21" s="13">
        <v>74352.270553739741</v>
      </c>
      <c r="BE21" s="13">
        <v>77923.948500459766</v>
      </c>
      <c r="BF21" s="13">
        <v>82609.143757559097</v>
      </c>
      <c r="BG21" s="13">
        <v>84171.910671019505</v>
      </c>
      <c r="BH21" s="1">
        <v>86221.584366460491</v>
      </c>
      <c r="BI21" s="1">
        <v>85698.830193258866</v>
      </c>
      <c r="BJ21" s="1">
        <v>90425.381106756977</v>
      </c>
      <c r="BK21" s="1">
        <v>92714.426097038202</v>
      </c>
      <c r="BL21" s="1">
        <v>100330.17983578162</v>
      </c>
      <c r="BM21" s="1">
        <v>107595.71690407065</v>
      </c>
      <c r="BN21" s="1">
        <v>110937.47663361469</v>
      </c>
      <c r="BO21" s="13">
        <v>110977.8663939695</v>
      </c>
      <c r="BP21" s="1">
        <v>111209.74035163083</v>
      </c>
      <c r="BQ21" s="1">
        <v>110964.80949870402</v>
      </c>
      <c r="BR21" s="1">
        <v>109216.63888773015</v>
      </c>
      <c r="BS21" s="1">
        <v>109809.5154874345</v>
      </c>
      <c r="BT21" s="1">
        <v>109949.47537762496</v>
      </c>
      <c r="BU21" s="1">
        <v>110332.41636356819</v>
      </c>
      <c r="BV21" s="1">
        <v>116484.7853738351</v>
      </c>
      <c r="BW21" s="1">
        <v>118033.16192952252</v>
      </c>
      <c r="BX21" s="1">
        <v>119066.30005981492</v>
      </c>
      <c r="BY21" s="1">
        <v>118532.75588796944</v>
      </c>
      <c r="BZ21" s="26">
        <v>28114</v>
      </c>
      <c r="CA21" s="13">
        <v>38965</v>
      </c>
      <c r="CB21" s="13">
        <v>41305</v>
      </c>
      <c r="CC21" s="13">
        <v>43662</v>
      </c>
      <c r="CD21" s="13">
        <v>43384</v>
      </c>
      <c r="CE21" s="13">
        <v>43753</v>
      </c>
      <c r="CF21" s="13">
        <v>45466</v>
      </c>
      <c r="CG21" s="13">
        <v>48096</v>
      </c>
      <c r="CH21" s="13">
        <v>48278</v>
      </c>
      <c r="CI21" s="13">
        <v>51140.768408028503</v>
      </c>
      <c r="CJ21" s="13">
        <v>53204.642302685999</v>
      </c>
      <c r="CK21" s="13">
        <v>54852.66376298161</v>
      </c>
      <c r="CL21" s="13">
        <v>57111.849589245838</v>
      </c>
      <c r="CM21" s="13">
        <v>60349.799292073774</v>
      </c>
      <c r="CN21" s="13">
        <v>61516.454406313685</v>
      </c>
      <c r="CO21" s="13">
        <v>62558.730887980491</v>
      </c>
      <c r="CP21" s="13">
        <v>62699.406438791571</v>
      </c>
      <c r="CQ21" s="1">
        <v>65557.840530913236</v>
      </c>
      <c r="CR21" s="1">
        <v>67176.697312077638</v>
      </c>
      <c r="CS21" s="1">
        <v>72832.070424151592</v>
      </c>
      <c r="CT21" s="1">
        <v>77196.103910797741</v>
      </c>
      <c r="CU21" s="1">
        <v>80059.816921444872</v>
      </c>
      <c r="CV21" s="13">
        <v>79272.397933668341</v>
      </c>
      <c r="CW21" s="1">
        <v>78771.143588214662</v>
      </c>
      <c r="CX21" s="1">
        <v>78101.274033936963</v>
      </c>
      <c r="CY21" s="1">
        <v>77246.906301445328</v>
      </c>
      <c r="CZ21" s="1">
        <v>77560.2275207028</v>
      </c>
      <c r="DA21" s="1">
        <v>78513.773592845871</v>
      </c>
      <c r="DB21" s="1">
        <v>79263.60532332366</v>
      </c>
      <c r="DC21" s="1">
        <v>83453.21924863664</v>
      </c>
      <c r="DD21" s="1">
        <v>84505.592464667119</v>
      </c>
      <c r="DE21" s="1">
        <v>85442.484985469811</v>
      </c>
      <c r="DF21" s="1">
        <v>85693.841096795513</v>
      </c>
      <c r="DG21" s="26">
        <v>23521</v>
      </c>
      <c r="DH21" s="13">
        <v>32759</v>
      </c>
      <c r="DI21" s="13">
        <v>34727</v>
      </c>
      <c r="DJ21" s="13">
        <v>36440</v>
      </c>
      <c r="DK21" s="13">
        <v>36156</v>
      </c>
      <c r="DL21" s="13">
        <v>37011</v>
      </c>
      <c r="DM21" s="13">
        <v>38512</v>
      </c>
      <c r="DN21" s="13">
        <v>40700</v>
      </c>
      <c r="DO21" s="13">
        <v>41281</v>
      </c>
      <c r="DP21" s="13">
        <v>43434.639483406063</v>
      </c>
      <c r="DQ21" s="13">
        <v>44627.060345143604</v>
      </c>
      <c r="DR21" s="13">
        <v>45917.651923423313</v>
      </c>
      <c r="DS21" s="13">
        <v>48013.172746124277</v>
      </c>
      <c r="DT21" s="13">
        <v>50353.156356772073</v>
      </c>
      <c r="DU21" s="13">
        <v>52173.856939822115</v>
      </c>
      <c r="DV21" s="13">
        <v>53274.548972046781</v>
      </c>
      <c r="DW21" s="13">
        <v>54143.446818086319</v>
      </c>
      <c r="DX21" s="1">
        <v>57199.205204932739</v>
      </c>
      <c r="DY21" s="1">
        <v>58274.265159565031</v>
      </c>
      <c r="DZ21" s="1">
        <v>62288.91146273927</v>
      </c>
      <c r="EA21" s="1">
        <v>65584.582604834301</v>
      </c>
      <c r="EB21" s="1">
        <v>67843.649939743118</v>
      </c>
      <c r="EC21" s="13">
        <v>66985.211817031071</v>
      </c>
      <c r="ED21" s="1">
        <v>67119.989633777426</v>
      </c>
      <c r="EE21" s="1">
        <v>67403.004364335386</v>
      </c>
      <c r="EF21" s="1">
        <v>68734.849675318983</v>
      </c>
      <c r="EG21" s="1">
        <v>69263.761103430006</v>
      </c>
      <c r="EH21" s="1">
        <v>69447.836422240129</v>
      </c>
      <c r="EI21" s="1">
        <v>70934.278981953699</v>
      </c>
      <c r="EJ21" s="1">
        <v>74005.588937864362</v>
      </c>
      <c r="EK21" s="1">
        <v>75631.092246310625</v>
      </c>
      <c r="EL21" s="1">
        <v>76194.639339814603</v>
      </c>
      <c r="EM21" s="1">
        <v>76286.022334293943</v>
      </c>
      <c r="EN21" s="28">
        <v>19605</v>
      </c>
      <c r="EO21" s="13">
        <v>27010</v>
      </c>
      <c r="EP21" s="13">
        <v>28393</v>
      </c>
      <c r="EQ21" s="13">
        <v>31475</v>
      </c>
      <c r="ER21" s="13">
        <v>29818</v>
      </c>
      <c r="ES21" s="13">
        <v>29735</v>
      </c>
      <c r="ET21" s="13">
        <v>32902</v>
      </c>
      <c r="EU21" s="13">
        <v>35042</v>
      </c>
      <c r="EV21" s="13">
        <v>35310</v>
      </c>
      <c r="EW21" s="13">
        <v>37424.522937209302</v>
      </c>
      <c r="EX21" s="13">
        <v>38758.519862619003</v>
      </c>
      <c r="EY21" s="13">
        <v>37316.894717027033</v>
      </c>
      <c r="EZ21" s="13">
        <v>40544.285229743589</v>
      </c>
      <c r="FA21" s="13">
        <v>43994.062132000006</v>
      </c>
      <c r="FB21" s="1">
        <v>43006.126850721645</v>
      </c>
      <c r="FC21" s="1">
        <v>44678.870968421048</v>
      </c>
      <c r="FD21" s="1">
        <v>47056.484542600003</v>
      </c>
      <c r="FE21" s="1">
        <v>50207.157601265819</v>
      </c>
      <c r="FF21" s="1">
        <v>53578.307761999997</v>
      </c>
      <c r="FG21" s="1">
        <v>51325.13046894117</v>
      </c>
      <c r="FH21" s="1">
        <v>53819.261618348624</v>
      </c>
      <c r="FI21" s="1">
        <v>59967.940205747131</v>
      </c>
      <c r="FJ21" s="7">
        <v>58952.187439790578</v>
      </c>
      <c r="FK21" s="1">
        <v>57502.924204678369</v>
      </c>
      <c r="FL21" s="1">
        <v>58274.928426436782</v>
      </c>
      <c r="FM21" s="1">
        <v>54230.869184511648</v>
      </c>
      <c r="FN21" s="1">
        <v>52110.485884485737</v>
      </c>
      <c r="FO21" s="1">
        <v>54590.442388561823</v>
      </c>
      <c r="FP21" s="1">
        <v>55077.295376712325</v>
      </c>
      <c r="FQ21" s="1">
        <v>57160.987684729065</v>
      </c>
      <c r="FR21" s="1">
        <v>57464.85359589041</v>
      </c>
      <c r="FS21" s="1">
        <v>55646.554595443828</v>
      </c>
      <c r="FT21" s="1">
        <v>55175.735735735732</v>
      </c>
    </row>
    <row r="22" spans="1:176">
      <c r="A22" s="12" t="s">
        <v>27</v>
      </c>
      <c r="B22" s="25">
        <v>16928</v>
      </c>
      <c r="C22" s="25">
        <v>18117</v>
      </c>
      <c r="D22" s="25">
        <v>19441</v>
      </c>
      <c r="E22" s="25">
        <v>21998</v>
      </c>
      <c r="F22" s="25">
        <v>24635</v>
      </c>
      <c r="G22" s="32">
        <v>27809</v>
      </c>
      <c r="H22" s="25">
        <v>27454</v>
      </c>
      <c r="I22" s="25">
        <v>27823</v>
      </c>
      <c r="J22" s="25">
        <v>31531</v>
      </c>
      <c r="K22" s="25">
        <v>31474</v>
      </c>
      <c r="L22" s="25">
        <v>32149</v>
      </c>
      <c r="M22" s="13">
        <v>34289</v>
      </c>
      <c r="N22" s="13">
        <v>36573</v>
      </c>
      <c r="O22" s="13">
        <v>38904</v>
      </c>
      <c r="P22" s="13">
        <v>39679</v>
      </c>
      <c r="Q22" s="13">
        <v>40496.431941818199</v>
      </c>
      <c r="R22" s="13">
        <v>41336.000415518902</v>
      </c>
      <c r="S22" s="13">
        <v>42433</v>
      </c>
      <c r="T22" s="13">
        <v>43416</v>
      </c>
      <c r="U22" s="13">
        <v>45249</v>
      </c>
      <c r="V22" s="13">
        <v>47613.690915077401</v>
      </c>
      <c r="W22" s="13">
        <v>48398.441588636975</v>
      </c>
      <c r="X22" s="13">
        <v>50805.25856950591</v>
      </c>
      <c r="Y22" s="13">
        <v>52512</v>
      </c>
      <c r="Z22" s="13">
        <v>53957.176100838013</v>
      </c>
      <c r="AA22" s="1">
        <v>54037.226511057997</v>
      </c>
      <c r="AB22" s="1">
        <v>54629.23868621976</v>
      </c>
      <c r="AC22" s="1">
        <v>57105.910081422808</v>
      </c>
      <c r="AD22" s="1">
        <v>59803.875988429339</v>
      </c>
      <c r="AE22" s="153">
        <v>63236.976196047086</v>
      </c>
      <c r="AF22" s="1">
        <v>64773.340603694072</v>
      </c>
      <c r="AG22" s="1">
        <v>66782.071992002078</v>
      </c>
      <c r="AH22" s="1">
        <v>66620.046984630986</v>
      </c>
      <c r="AI22" s="1">
        <v>66816.984268899527</v>
      </c>
      <c r="AJ22" s="1">
        <v>68501.009799443738</v>
      </c>
      <c r="AK22" s="1">
        <v>69337.956295025841</v>
      </c>
      <c r="AL22" s="1">
        <v>71113.757485745577</v>
      </c>
      <c r="AM22" s="1">
        <v>69209.909880246269</v>
      </c>
      <c r="AN22" s="1">
        <v>70257.433167368828</v>
      </c>
      <c r="AO22" s="1">
        <v>71110.915047043469</v>
      </c>
      <c r="AP22" s="1">
        <v>71533.636363636368</v>
      </c>
      <c r="AQ22" s="1">
        <v>73341.647744141068</v>
      </c>
      <c r="AR22" s="1">
        <v>76541.100853911834</v>
      </c>
      <c r="AS22" s="26">
        <f>((535*36916)+(381*32635))/(535+381)</f>
        <v>35135.365720524016</v>
      </c>
      <c r="AT22" s="13">
        <v>42548</v>
      </c>
      <c r="AU22" s="13">
        <v>45307</v>
      </c>
      <c r="AV22" s="13">
        <v>48646</v>
      </c>
      <c r="AW22" s="13">
        <v>49896</v>
      </c>
      <c r="AX22" s="13">
        <v>50826</v>
      </c>
      <c r="AY22" s="13">
        <v>51674</v>
      </c>
      <c r="AZ22" s="13">
        <v>53546</v>
      </c>
      <c r="BA22" s="13">
        <v>55549</v>
      </c>
      <c r="BB22" s="13">
        <v>58439.042256849738</v>
      </c>
      <c r="BC22" s="13">
        <v>63095.176752502601</v>
      </c>
      <c r="BD22" s="13">
        <v>63246.65340717489</v>
      </c>
      <c r="BE22" s="13">
        <v>66918.574360636456</v>
      </c>
      <c r="BF22" s="13">
        <v>65223.585393960282</v>
      </c>
      <c r="BG22" s="13">
        <v>74270.564064727994</v>
      </c>
      <c r="BH22" s="1">
        <v>72430.98448821764</v>
      </c>
      <c r="BI22" s="1">
        <v>74314.84012064815</v>
      </c>
      <c r="BJ22" s="1">
        <v>77807.08122206961</v>
      </c>
      <c r="BK22" s="1">
        <v>81635.554825451167</v>
      </c>
      <c r="BL22" s="1">
        <v>87789.656598356669</v>
      </c>
      <c r="BM22" s="1">
        <v>91656.727021980027</v>
      </c>
      <c r="BN22" s="1">
        <v>93634.026493275116</v>
      </c>
      <c r="BO22" s="13">
        <v>92940.646662867017</v>
      </c>
      <c r="BP22" s="1">
        <v>94344.138759067355</v>
      </c>
      <c r="BQ22" s="1">
        <v>95993.892991274595</v>
      </c>
      <c r="BR22" s="1">
        <v>96642.782321243954</v>
      </c>
      <c r="BS22" s="1">
        <v>99101.349818294577</v>
      </c>
      <c r="BT22" s="1">
        <v>95559.14376919347</v>
      </c>
      <c r="BU22" s="1">
        <v>96742.241682974563</v>
      </c>
      <c r="BV22" s="1">
        <v>97608.633014001476</v>
      </c>
      <c r="BW22" s="1">
        <v>98123.693355620562</v>
      </c>
      <c r="BX22" s="1">
        <v>100496.91836734694</v>
      </c>
      <c r="BY22" s="1">
        <v>104913.43223140496</v>
      </c>
      <c r="BZ22" s="26">
        <f>((442*28419)+(295*29482))/(442+295)</f>
        <v>28844.488466757124</v>
      </c>
      <c r="CA22" s="13">
        <v>35427</v>
      </c>
      <c r="CB22" s="13">
        <v>37299</v>
      </c>
      <c r="CC22" s="13">
        <v>39850</v>
      </c>
      <c r="CD22" s="13">
        <v>40783</v>
      </c>
      <c r="CE22" s="13">
        <v>40696</v>
      </c>
      <c r="CF22" s="13">
        <v>41510</v>
      </c>
      <c r="CG22" s="13">
        <v>42352</v>
      </c>
      <c r="CH22" s="13">
        <v>43092</v>
      </c>
      <c r="CI22" s="13">
        <v>44875.19072725514</v>
      </c>
      <c r="CJ22" s="13">
        <v>46916.989202347402</v>
      </c>
      <c r="CK22" s="13">
        <v>48526.716868614996</v>
      </c>
      <c r="CL22" s="13">
        <v>50737.640179904192</v>
      </c>
      <c r="CM22" s="13">
        <v>52468.216998907767</v>
      </c>
      <c r="CN22" s="13">
        <v>54248.101192154965</v>
      </c>
      <c r="CO22" s="13">
        <v>54190.788240533984</v>
      </c>
      <c r="CP22" s="13">
        <v>54315.864182658384</v>
      </c>
      <c r="CQ22" s="1">
        <v>57838.518357239656</v>
      </c>
      <c r="CR22" s="1">
        <v>60735.387960663393</v>
      </c>
      <c r="CS22" s="1">
        <v>64734.851396763283</v>
      </c>
      <c r="CT22" s="1">
        <v>66166.705815632187</v>
      </c>
      <c r="CU22" s="1">
        <v>67464.674492960898</v>
      </c>
      <c r="CV22" s="13">
        <v>66916.056176180253</v>
      </c>
      <c r="CW22" s="1">
        <v>66256.438672746328</v>
      </c>
      <c r="CX22" s="1">
        <v>67452.748790358979</v>
      </c>
      <c r="CY22" s="1">
        <v>68701.593661607054</v>
      </c>
      <c r="CZ22" s="1">
        <v>71389.082916453219</v>
      </c>
      <c r="DA22" s="1">
        <v>71705.008905236667</v>
      </c>
      <c r="DB22" s="1">
        <v>73361.671861130293</v>
      </c>
      <c r="DC22" s="1">
        <v>73314.577907093408</v>
      </c>
      <c r="DD22" s="1">
        <v>74655.564717162037</v>
      </c>
      <c r="DE22" s="1">
        <v>75943.362414740899</v>
      </c>
      <c r="DF22" s="1">
        <v>79904.609375</v>
      </c>
      <c r="DG22" s="26">
        <f>((485*23543)+(529*26226))/(485+529)</f>
        <v>24942.711045364893</v>
      </c>
      <c r="DH22" s="13">
        <v>30239</v>
      </c>
      <c r="DI22" s="13">
        <v>32148</v>
      </c>
      <c r="DJ22" s="13">
        <v>34243</v>
      </c>
      <c r="DK22" s="13">
        <v>35259</v>
      </c>
      <c r="DL22" s="13">
        <v>35590</v>
      </c>
      <c r="DM22" s="13">
        <v>36096</v>
      </c>
      <c r="DN22" s="13">
        <v>36785</v>
      </c>
      <c r="DO22" s="13">
        <v>37369</v>
      </c>
      <c r="DP22" s="13">
        <v>38447.83810118019</v>
      </c>
      <c r="DQ22" s="13">
        <v>39659.830301166498</v>
      </c>
      <c r="DR22" s="13">
        <v>41002.720403015526</v>
      </c>
      <c r="DS22" s="13">
        <v>42428.867788502517</v>
      </c>
      <c r="DT22" s="13">
        <v>43942.24520057084</v>
      </c>
      <c r="DU22" s="13">
        <v>45246.240428701829</v>
      </c>
      <c r="DV22" s="13">
        <v>45918.086031431521</v>
      </c>
      <c r="DW22" s="13">
        <v>46306.070771113489</v>
      </c>
      <c r="DX22" s="1">
        <v>48913.325690370373</v>
      </c>
      <c r="DY22" s="1">
        <v>51763.138435301451</v>
      </c>
      <c r="DZ22" s="1">
        <v>54773.815377524952</v>
      </c>
      <c r="EA22" s="1">
        <v>55134.66593339399</v>
      </c>
      <c r="EB22" s="1">
        <v>56226.207939629632</v>
      </c>
      <c r="EC22" s="13">
        <v>56855.334875785586</v>
      </c>
      <c r="ED22" s="1">
        <v>56960.608642215855</v>
      </c>
      <c r="EE22" s="1">
        <v>58526.492159493675</v>
      </c>
      <c r="EF22" s="1">
        <v>58794.178688517852</v>
      </c>
      <c r="EG22" s="1">
        <v>60754.164020722426</v>
      </c>
      <c r="EH22" s="1">
        <v>61007.694378463973</v>
      </c>
      <c r="EI22" s="1">
        <v>62512.942514677103</v>
      </c>
      <c r="EJ22" s="1">
        <v>63317.892512972569</v>
      </c>
      <c r="EK22" s="1">
        <v>64763.749221045138</v>
      </c>
      <c r="EL22" s="1">
        <v>66434.469555969161</v>
      </c>
      <c r="EM22" s="1">
        <v>70449.738138686138</v>
      </c>
      <c r="EN22" s="28">
        <f>((95*16757)+(305*21149))/(95+305)</f>
        <v>20105.900000000001</v>
      </c>
      <c r="EO22" s="13">
        <v>24366</v>
      </c>
      <c r="EP22" s="13">
        <v>25920</v>
      </c>
      <c r="EQ22" s="13">
        <v>27737</v>
      </c>
      <c r="ER22" s="13">
        <v>28115</v>
      </c>
      <c r="ES22" s="13">
        <v>28444</v>
      </c>
      <c r="ET22" s="13">
        <v>28624</v>
      </c>
      <c r="EU22" s="13">
        <v>28699</v>
      </c>
      <c r="EV22" s="13">
        <v>29128</v>
      </c>
      <c r="EW22" s="13">
        <v>29997.34974736573</v>
      </c>
      <c r="EX22" s="13">
        <v>30870.225452481602</v>
      </c>
      <c r="EY22" s="13">
        <v>30971.24295143603</v>
      </c>
      <c r="EZ22" s="13">
        <v>31549.382891296296</v>
      </c>
      <c r="FA22" s="13">
        <v>33743.899617266186</v>
      </c>
      <c r="FB22" s="1">
        <v>32423.330192367492</v>
      </c>
      <c r="FC22" s="1">
        <v>33246.708154877197</v>
      </c>
      <c r="FD22" s="1">
        <v>33004.493194215691</v>
      </c>
      <c r="FE22" s="1">
        <v>34846.177744407796</v>
      </c>
      <c r="FF22" s="1">
        <v>36509.926879548024</v>
      </c>
      <c r="FG22" s="1">
        <v>37896.451944840424</v>
      </c>
      <c r="FH22" s="1">
        <v>38651.980502583981</v>
      </c>
      <c r="FI22" s="1">
        <v>40385.135529365078</v>
      </c>
      <c r="FJ22" s="7">
        <v>40433.644271076526</v>
      </c>
      <c r="FK22" s="1">
        <v>40927.748899753693</v>
      </c>
      <c r="FL22" s="1">
        <v>41876.907310714283</v>
      </c>
      <c r="FM22" s="1">
        <v>42686.878147632429</v>
      </c>
      <c r="FN22" s="1">
        <v>43778.739054791542</v>
      </c>
      <c r="FO22" s="1">
        <v>42756.363519706691</v>
      </c>
      <c r="FP22" s="1">
        <v>42813.16428978894</v>
      </c>
      <c r="FQ22" s="1">
        <v>43302.099514050286</v>
      </c>
      <c r="FR22" s="1">
        <v>46438.259778597785</v>
      </c>
      <c r="FS22" s="1">
        <v>47786.550810810804</v>
      </c>
      <c r="FT22" s="1">
        <v>45674.64256198347</v>
      </c>
    </row>
    <row r="23" spans="1:176">
      <c r="A23" s="12" t="s">
        <v>28</v>
      </c>
      <c r="B23" s="25">
        <v>17467</v>
      </c>
      <c r="C23" s="25">
        <v>19411</v>
      </c>
      <c r="D23" s="25">
        <v>21054</v>
      </c>
      <c r="E23" s="25">
        <v>23517</v>
      </c>
      <c r="F23" s="25">
        <v>25975</v>
      </c>
      <c r="G23" s="25">
        <v>26107</v>
      </c>
      <c r="H23" s="25">
        <v>27952</v>
      </c>
      <c r="I23" s="25">
        <v>29969</v>
      </c>
      <c r="J23" s="25">
        <v>31764</v>
      </c>
      <c r="K23" s="25">
        <v>32924</v>
      </c>
      <c r="L23" s="25">
        <v>34633</v>
      </c>
      <c r="M23" s="13">
        <v>36664</v>
      </c>
      <c r="N23" s="13">
        <v>38688</v>
      </c>
      <c r="O23" s="13">
        <v>40808</v>
      </c>
      <c r="P23" s="13">
        <v>41410</v>
      </c>
      <c r="Q23" s="13">
        <v>42229.991339551103</v>
      </c>
      <c r="R23" s="13">
        <v>42504.2830030408</v>
      </c>
      <c r="S23" s="13">
        <v>45150</v>
      </c>
      <c r="T23" s="13">
        <v>47036</v>
      </c>
      <c r="U23" s="13">
        <v>48619</v>
      </c>
      <c r="V23" s="13">
        <v>49849.7787222794</v>
      </c>
      <c r="W23" s="13">
        <v>51689.823913847838</v>
      </c>
      <c r="X23" s="13">
        <v>54493.315685503505</v>
      </c>
      <c r="Y23" s="13">
        <v>56785.315388645286</v>
      </c>
      <c r="Z23" s="13">
        <v>58505.988926584694</v>
      </c>
      <c r="AA23" s="1">
        <v>59592.213886377198</v>
      </c>
      <c r="AB23" s="1">
        <v>60049.590577108436</v>
      </c>
      <c r="AC23" s="1">
        <v>62674.191636054034</v>
      </c>
      <c r="AD23" s="1">
        <v>64921.487748324529</v>
      </c>
      <c r="AE23" s="153">
        <v>66317.069776500473</v>
      </c>
      <c r="AF23" s="1">
        <v>68742.495175678108</v>
      </c>
      <c r="AG23" s="1">
        <v>69305.461160516934</v>
      </c>
      <c r="AH23" s="1">
        <v>70066.963346718505</v>
      </c>
      <c r="AI23" s="1">
        <v>70111.743118967046</v>
      </c>
      <c r="AJ23" s="1">
        <v>71527.846738593405</v>
      </c>
      <c r="AK23" s="1">
        <v>74782.340525064646</v>
      </c>
      <c r="AL23" s="1">
        <v>75515.35156604198</v>
      </c>
      <c r="AM23" s="1">
        <v>78475.64546360918</v>
      </c>
      <c r="AN23" s="1">
        <v>79242.851527793435</v>
      </c>
      <c r="AO23" s="1">
        <v>81731.59776606955</v>
      </c>
      <c r="AP23" s="1">
        <v>83329.613630791864</v>
      </c>
      <c r="AQ23" s="1">
        <v>82797.670752044374</v>
      </c>
      <c r="AR23" s="1">
        <v>83976.802378255947</v>
      </c>
      <c r="AS23" s="26">
        <v>36932</v>
      </c>
      <c r="AT23" s="13">
        <v>47385</v>
      </c>
      <c r="AU23" s="13">
        <v>50074</v>
      </c>
      <c r="AV23" s="13">
        <v>51992</v>
      </c>
      <c r="AW23" s="13">
        <v>52708</v>
      </c>
      <c r="AX23" s="13">
        <v>53980</v>
      </c>
      <c r="AY23" s="13">
        <v>54064</v>
      </c>
      <c r="AZ23" s="13">
        <v>57271</v>
      </c>
      <c r="BA23" s="13">
        <v>59502</v>
      </c>
      <c r="BB23" s="13">
        <v>61781.501311369757</v>
      </c>
      <c r="BC23" s="13">
        <v>63365.193580603198</v>
      </c>
      <c r="BD23" s="13">
        <v>65855.218865039002</v>
      </c>
      <c r="BE23" s="13">
        <v>69315.041204636567</v>
      </c>
      <c r="BF23" s="13">
        <v>72020.522822846266</v>
      </c>
      <c r="BG23" s="13">
        <v>74562.035551492649</v>
      </c>
      <c r="BH23" s="1">
        <v>76392.328799419847</v>
      </c>
      <c r="BI23" s="1">
        <v>76860.955337082021</v>
      </c>
      <c r="BJ23" s="1">
        <v>81243.910456493701</v>
      </c>
      <c r="BK23" s="1">
        <v>85581.145098454333</v>
      </c>
      <c r="BL23" s="1">
        <v>89392.144112525246</v>
      </c>
      <c r="BM23" s="1">
        <v>92915.128336363647</v>
      </c>
      <c r="BN23" s="1">
        <v>94777.386302086961</v>
      </c>
      <c r="BO23" s="13">
        <v>95298.720725971725</v>
      </c>
      <c r="BP23" s="1">
        <v>95606.892432047985</v>
      </c>
      <c r="BQ23" s="1">
        <v>97788.156203820603</v>
      </c>
      <c r="BR23" s="1">
        <v>103563.9939028904</v>
      </c>
      <c r="BS23" s="1">
        <v>105660.94468668205</v>
      </c>
      <c r="BT23" s="1">
        <v>107828.94410426871</v>
      </c>
      <c r="BU23" s="1">
        <v>108230.75296475698</v>
      </c>
      <c r="BV23" s="1">
        <v>109472.13468779417</v>
      </c>
      <c r="BW23" s="1">
        <v>113501.4113750571</v>
      </c>
      <c r="BX23" s="1">
        <v>114114.74402272547</v>
      </c>
      <c r="BY23" s="1">
        <v>114481.58417997097</v>
      </c>
      <c r="BZ23" s="26">
        <v>27989</v>
      </c>
      <c r="CA23" s="13">
        <v>35729</v>
      </c>
      <c r="CB23" s="13">
        <v>38248</v>
      </c>
      <c r="CC23" s="13">
        <v>40127</v>
      </c>
      <c r="CD23" s="13">
        <v>40843</v>
      </c>
      <c r="CE23" s="13">
        <v>41549</v>
      </c>
      <c r="CF23" s="13">
        <v>41562</v>
      </c>
      <c r="CG23" s="13">
        <v>44027</v>
      </c>
      <c r="CH23" s="13">
        <v>45633</v>
      </c>
      <c r="CI23" s="13">
        <v>47296.04794780579</v>
      </c>
      <c r="CJ23" s="13">
        <v>48635.546540257099</v>
      </c>
      <c r="CK23" s="13">
        <v>50485.665843506256</v>
      </c>
      <c r="CL23" s="13">
        <v>52991.895868253676</v>
      </c>
      <c r="CM23" s="13">
        <v>55082.994292099909</v>
      </c>
      <c r="CN23" s="13">
        <v>56642.545433270141</v>
      </c>
      <c r="CO23" s="13">
        <v>57573.669107869158</v>
      </c>
      <c r="CP23" s="13">
        <v>58240.568046046516</v>
      </c>
      <c r="CQ23" s="1">
        <v>61677.198810939852</v>
      </c>
      <c r="CR23" s="1">
        <v>64354.75012428443</v>
      </c>
      <c r="CS23" s="1">
        <v>66553.025834509099</v>
      </c>
      <c r="CT23" s="1">
        <v>69278.257861594204</v>
      </c>
      <c r="CU23" s="1">
        <v>70534.699158761068</v>
      </c>
      <c r="CV23" s="13">
        <v>70363.69988496622</v>
      </c>
      <c r="CW23" s="1">
        <v>70739.17969701493</v>
      </c>
      <c r="CX23" s="1">
        <v>71835.544972661868</v>
      </c>
      <c r="CY23" s="1">
        <v>75419.027804882338</v>
      </c>
      <c r="CZ23" s="1">
        <v>76202.186940225205</v>
      </c>
      <c r="DA23" s="1">
        <v>78946.899460188928</v>
      </c>
      <c r="DB23" s="1">
        <v>79395.110526315781</v>
      </c>
      <c r="DC23" s="1">
        <v>82333.456726389311</v>
      </c>
      <c r="DD23" s="1">
        <v>83629.152133580705</v>
      </c>
      <c r="DE23" s="1">
        <v>83906.449435665912</v>
      </c>
      <c r="DF23" s="1">
        <v>84908.815588030615</v>
      </c>
      <c r="DG23" s="26">
        <v>22954</v>
      </c>
      <c r="DH23" s="13">
        <v>30387</v>
      </c>
      <c r="DI23" s="13">
        <v>31859</v>
      </c>
      <c r="DJ23" s="13">
        <v>33376</v>
      </c>
      <c r="DK23" s="13">
        <v>33815</v>
      </c>
      <c r="DL23" s="13">
        <v>34854</v>
      </c>
      <c r="DM23" s="13">
        <v>34739</v>
      </c>
      <c r="DN23" s="13">
        <v>36809</v>
      </c>
      <c r="DO23" s="13">
        <v>38062</v>
      </c>
      <c r="DP23" s="13">
        <v>39354.333173427229</v>
      </c>
      <c r="DQ23" s="13">
        <v>39917.4363252439</v>
      </c>
      <c r="DR23" s="13">
        <v>41051.044122211868</v>
      </c>
      <c r="DS23" s="13">
        <v>43932.070462688884</v>
      </c>
      <c r="DT23" s="13">
        <v>45785.859694942286</v>
      </c>
      <c r="DU23" s="13">
        <v>46959.438627685777</v>
      </c>
      <c r="DV23" s="13">
        <v>48327.468884303031</v>
      </c>
      <c r="DW23" s="13">
        <v>49509.061741389152</v>
      </c>
      <c r="DX23" s="1">
        <v>52226.195651703296</v>
      </c>
      <c r="DY23" s="1">
        <v>54880.426082084741</v>
      </c>
      <c r="DZ23" s="1">
        <v>57498.906585765762</v>
      </c>
      <c r="EA23" s="1">
        <v>60206.233682739345</v>
      </c>
      <c r="EB23" s="1">
        <v>61271.912642185343</v>
      </c>
      <c r="EC23" s="13">
        <v>61739.020448600881</v>
      </c>
      <c r="ED23" s="1">
        <v>61568.679277568743</v>
      </c>
      <c r="EE23" s="1">
        <v>62533.336461726503</v>
      </c>
      <c r="EF23" s="1">
        <v>65508.268100379391</v>
      </c>
      <c r="EG23" s="1">
        <v>66146.28499620923</v>
      </c>
      <c r="EH23" s="1">
        <v>69674.729727477286</v>
      </c>
      <c r="EI23" s="1">
        <v>69548.820656525219</v>
      </c>
      <c r="EJ23" s="1">
        <v>74070.921265461468</v>
      </c>
      <c r="EK23" s="1">
        <v>74526.739747873638</v>
      </c>
      <c r="EL23" s="1">
        <v>74515.555706521744</v>
      </c>
      <c r="EM23" s="1">
        <v>75249.591539022615</v>
      </c>
      <c r="EN23" s="28">
        <v>17075</v>
      </c>
      <c r="EO23" s="13">
        <v>22006</v>
      </c>
      <c r="EP23" s="13">
        <v>23229</v>
      </c>
      <c r="EQ23" s="13">
        <v>24401</v>
      </c>
      <c r="ER23" s="13">
        <v>24312</v>
      </c>
      <c r="ES23" s="13">
        <v>24851</v>
      </c>
      <c r="ET23" s="13">
        <v>25326</v>
      </c>
      <c r="EU23" s="13">
        <v>26246</v>
      </c>
      <c r="EV23" s="13">
        <v>27779</v>
      </c>
      <c r="EW23" s="13">
        <v>28600.829518225255</v>
      </c>
      <c r="EX23" s="13">
        <v>28054.9289482237</v>
      </c>
      <c r="EY23" s="13">
        <v>30712.221606153846</v>
      </c>
      <c r="EZ23" s="13">
        <v>32503.075100817612</v>
      </c>
      <c r="FA23" s="13">
        <v>34263.973507239265</v>
      </c>
      <c r="FB23" s="1">
        <v>35419.278348589338</v>
      </c>
      <c r="FC23" s="1">
        <v>36114.861193215336</v>
      </c>
      <c r="FD23" s="1">
        <v>37028.525152012575</v>
      </c>
      <c r="FE23" s="1">
        <v>38788.53951446541</v>
      </c>
      <c r="FF23" s="1">
        <v>40363.275146483516</v>
      </c>
      <c r="FG23" s="1">
        <v>41750.283900985218</v>
      </c>
      <c r="FH23" s="1">
        <v>44032.811833333333</v>
      </c>
      <c r="FI23" s="1">
        <v>44227.389364179107</v>
      </c>
      <c r="FJ23" s="7">
        <v>44746.145194859811</v>
      </c>
      <c r="FK23" s="1">
        <v>44774.371528859054</v>
      </c>
      <c r="FL23" s="1">
        <v>45469.708577730191</v>
      </c>
      <c r="FM23" s="1">
        <v>48175.328671759184</v>
      </c>
      <c r="FN23" s="1">
        <v>48184.140903248859</v>
      </c>
      <c r="FO23" s="1">
        <v>49547.380165289251</v>
      </c>
      <c r="FP23" s="1">
        <v>50536.605305282414</v>
      </c>
      <c r="FQ23" s="1">
        <v>51087.798165137618</v>
      </c>
      <c r="FR23" s="1">
        <v>53073.869026548673</v>
      </c>
      <c r="FS23" s="1">
        <v>53267.953016241299</v>
      </c>
      <c r="FT23" s="1">
        <v>53794.34765625</v>
      </c>
    </row>
    <row r="24" spans="1:176">
      <c r="A24" s="12" t="s">
        <v>29</v>
      </c>
      <c r="B24" s="25">
        <v>17972</v>
      </c>
      <c r="C24" s="25">
        <v>19255</v>
      </c>
      <c r="D24" s="25">
        <v>20574</v>
      </c>
      <c r="E24" s="25">
        <v>21918</v>
      </c>
      <c r="F24" s="25">
        <v>22531</v>
      </c>
      <c r="G24" s="25">
        <v>25067</v>
      </c>
      <c r="H24" s="25">
        <v>25346</v>
      </c>
      <c r="I24" s="25">
        <v>29177</v>
      </c>
      <c r="J24" s="25">
        <v>31166</v>
      </c>
      <c r="K24" s="25">
        <v>33955</v>
      </c>
      <c r="L24" s="25">
        <v>35183</v>
      </c>
      <c r="M24" s="13">
        <v>37510</v>
      </c>
      <c r="N24" s="13">
        <v>38935</v>
      </c>
      <c r="O24" s="13">
        <v>41047</v>
      </c>
      <c r="P24" s="13">
        <v>41134</v>
      </c>
      <c r="Q24" s="13">
        <v>42282.653631056899</v>
      </c>
      <c r="R24" s="13">
        <v>44972.382698278903</v>
      </c>
      <c r="S24" s="13">
        <v>48003</v>
      </c>
      <c r="T24" s="13">
        <v>47638</v>
      </c>
      <c r="U24" s="13">
        <v>49226</v>
      </c>
      <c r="V24" s="13">
        <v>49489.6509584675</v>
      </c>
      <c r="W24" s="13">
        <v>49698.462915065997</v>
      </c>
      <c r="X24" s="13">
        <v>51805.812586331631</v>
      </c>
      <c r="Y24" s="13">
        <v>53224.970797460111</v>
      </c>
      <c r="Z24" s="13">
        <v>55762.482249674162</v>
      </c>
      <c r="AA24" s="1">
        <v>56917.321353226645</v>
      </c>
      <c r="AB24" s="1">
        <v>58598.325145503084</v>
      </c>
      <c r="AC24" s="1">
        <v>60110.29662795004</v>
      </c>
      <c r="AD24" s="1">
        <v>61616.566102119963</v>
      </c>
      <c r="AE24" s="153">
        <v>63378.752753267196</v>
      </c>
      <c r="AF24" s="1">
        <v>66163.010479589255</v>
      </c>
      <c r="AG24" s="1">
        <v>66251.873644651496</v>
      </c>
      <c r="AH24" s="1">
        <v>67217.103449595699</v>
      </c>
      <c r="AI24" s="1">
        <v>67160.426279245294</v>
      </c>
      <c r="AJ24" s="1">
        <v>70713.51860566136</v>
      </c>
      <c r="AK24" s="1">
        <v>70562.404069923374</v>
      </c>
      <c r="AL24" s="1">
        <v>72708.693360899328</v>
      </c>
      <c r="AM24" s="1">
        <v>73382.585307063506</v>
      </c>
      <c r="AN24" s="1">
        <v>75538.007007304375</v>
      </c>
      <c r="AO24" s="1">
        <v>76786.213401437097</v>
      </c>
      <c r="AP24" s="1">
        <v>78730.302313806897</v>
      </c>
      <c r="AQ24" s="1">
        <v>81746.259817351587</v>
      </c>
      <c r="AR24" s="1">
        <v>81474.153858948775</v>
      </c>
      <c r="AS24" s="26">
        <v>31602</v>
      </c>
      <c r="AT24" s="13">
        <v>46524</v>
      </c>
      <c r="AU24" s="13">
        <v>48520</v>
      </c>
      <c r="AV24" s="13">
        <v>50988</v>
      </c>
      <c r="AW24" s="13">
        <v>50827</v>
      </c>
      <c r="AX24" s="13">
        <v>52214</v>
      </c>
      <c r="AY24" s="13">
        <v>55794</v>
      </c>
      <c r="AZ24" s="13">
        <v>59821</v>
      </c>
      <c r="BA24" s="13">
        <v>59434</v>
      </c>
      <c r="BB24" s="13">
        <v>61076.176096292955</v>
      </c>
      <c r="BC24" s="13">
        <v>61812.994971382701</v>
      </c>
      <c r="BD24" s="13">
        <v>62611.672287355374</v>
      </c>
      <c r="BE24" s="13">
        <v>65561.732363895804</v>
      </c>
      <c r="BF24" s="13">
        <v>68097.257181216555</v>
      </c>
      <c r="BG24" s="13">
        <v>71198.157349436136</v>
      </c>
      <c r="BH24" s="1">
        <v>73099.292631988705</v>
      </c>
      <c r="BI24" s="1">
        <v>76231.375882086853</v>
      </c>
      <c r="BJ24" s="1">
        <v>78298.202516077537</v>
      </c>
      <c r="BK24" s="1">
        <v>80944.451581215224</v>
      </c>
      <c r="BL24" s="1">
        <v>82968.641174573204</v>
      </c>
      <c r="BM24" s="1">
        <v>87705.215481006875</v>
      </c>
      <c r="BN24" s="1">
        <v>87089.583381253542</v>
      </c>
      <c r="BO24" s="13">
        <v>89551.949207799451</v>
      </c>
      <c r="BP24" s="1">
        <v>89490.38025434663</v>
      </c>
      <c r="BQ24" s="1">
        <v>93143.377582813366</v>
      </c>
      <c r="BR24" s="1">
        <v>94301.774177053958</v>
      </c>
      <c r="BS24" s="1">
        <v>97554.700888517822</v>
      </c>
      <c r="BT24" s="1">
        <v>98209.988165680479</v>
      </c>
      <c r="BU24" s="1">
        <v>101403.39456378782</v>
      </c>
      <c r="BV24" s="1">
        <v>103956.9795610655</v>
      </c>
      <c r="BW24" s="1">
        <v>106420.98386019591</v>
      </c>
      <c r="BX24" s="1">
        <v>110044.12531553261</v>
      </c>
      <c r="BY24" s="1">
        <v>109853.67501391207</v>
      </c>
      <c r="BZ24" s="26">
        <v>25232</v>
      </c>
      <c r="CA24" s="13">
        <v>36524</v>
      </c>
      <c r="CB24" s="13">
        <v>38057</v>
      </c>
      <c r="CC24" s="13">
        <v>40241</v>
      </c>
      <c r="CD24" s="13">
        <v>39966</v>
      </c>
      <c r="CE24" s="13">
        <v>41964</v>
      </c>
      <c r="CF24" s="13">
        <v>44031</v>
      </c>
      <c r="CG24" s="13">
        <v>46846</v>
      </c>
      <c r="CH24" s="13">
        <v>46327</v>
      </c>
      <c r="CI24" s="13">
        <v>46876.625666980195</v>
      </c>
      <c r="CJ24" s="13">
        <v>47738.560096448899</v>
      </c>
      <c r="CK24" s="13">
        <v>47440.032369712877</v>
      </c>
      <c r="CL24" s="13">
        <v>49700.58186919905</v>
      </c>
      <c r="CM24" s="13">
        <v>51873.792411066235</v>
      </c>
      <c r="CN24" s="13">
        <v>54117.694852437657</v>
      </c>
      <c r="CO24" s="13">
        <v>56161.002869860473</v>
      </c>
      <c r="CP24" s="13">
        <v>57863.041397071691</v>
      </c>
      <c r="CQ24" s="1">
        <v>60024.624949413555</v>
      </c>
      <c r="CR24" s="1">
        <v>62248.36842032909</v>
      </c>
      <c r="CS24" s="1">
        <v>63941.234804970925</v>
      </c>
      <c r="CT24" s="1">
        <v>67114.419600284498</v>
      </c>
      <c r="CU24" s="1">
        <v>67451.126006175429</v>
      </c>
      <c r="CV24" s="13">
        <v>67670.380488033596</v>
      </c>
      <c r="CW24" s="1">
        <v>67446.417528091406</v>
      </c>
      <c r="CX24" s="1">
        <v>75278.992669750893</v>
      </c>
      <c r="CY24" s="1">
        <v>72111.07565250383</v>
      </c>
      <c r="CZ24" s="1">
        <v>73006.054625928649</v>
      </c>
      <c r="DA24" s="1">
        <v>73364.006727828746</v>
      </c>
      <c r="DB24" s="1">
        <v>75484.005897219875</v>
      </c>
      <c r="DC24" s="1">
        <v>77309.75648535564</v>
      </c>
      <c r="DD24" s="1">
        <v>79213.651535560333</v>
      </c>
      <c r="DE24" s="1">
        <v>83011.788945752312</v>
      </c>
      <c r="DF24" s="1">
        <v>82179.24540682415</v>
      </c>
      <c r="DG24" s="26">
        <v>20918</v>
      </c>
      <c r="DH24" s="13">
        <v>30360</v>
      </c>
      <c r="DI24" s="13">
        <v>31735</v>
      </c>
      <c r="DJ24" s="13">
        <v>33516</v>
      </c>
      <c r="DK24" s="13">
        <v>33364</v>
      </c>
      <c r="DL24" s="13">
        <v>33556</v>
      </c>
      <c r="DM24" s="13">
        <v>36555</v>
      </c>
      <c r="DN24" s="13">
        <v>38436</v>
      </c>
      <c r="DO24" s="13">
        <v>37946</v>
      </c>
      <c r="DP24" s="13">
        <v>38558.775849914673</v>
      </c>
      <c r="DQ24" s="13">
        <v>38398.1592472306</v>
      </c>
      <c r="DR24" s="13">
        <v>39131.242557646001</v>
      </c>
      <c r="DS24" s="13">
        <v>41448.222847540979</v>
      </c>
      <c r="DT24" s="13">
        <v>42822.978231216672</v>
      </c>
      <c r="DU24" s="35">
        <v>45007.912640659859</v>
      </c>
      <c r="DV24" s="13">
        <v>46356.184638069666</v>
      </c>
      <c r="DW24" s="13">
        <v>48512.354008860762</v>
      </c>
      <c r="DX24" s="1">
        <v>50096.272530824026</v>
      </c>
      <c r="DY24" s="1">
        <v>51700.079083163539</v>
      </c>
      <c r="DZ24" s="1">
        <v>52858.022294453891</v>
      </c>
      <c r="EA24" s="1">
        <v>55743.733394289426</v>
      </c>
      <c r="EB24" s="1">
        <v>55684.692336868684</v>
      </c>
      <c r="EC24" s="13">
        <v>55535.193088815358</v>
      </c>
      <c r="ED24" s="1">
        <v>56349.175674069149</v>
      </c>
      <c r="EE24" s="1">
        <v>58649.741222537108</v>
      </c>
      <c r="EF24" s="1">
        <v>59677.872141492189</v>
      </c>
      <c r="EG24" s="1">
        <v>61666.259645290171</v>
      </c>
      <c r="EH24" s="1">
        <v>62873.425216581942</v>
      </c>
      <c r="EI24" s="1">
        <v>65258.436425387386</v>
      </c>
      <c r="EJ24" s="1">
        <v>66151.172809792333</v>
      </c>
      <c r="EK24" s="1">
        <v>68439.395940113289</v>
      </c>
      <c r="EL24" s="1">
        <v>70894.002203084325</v>
      </c>
      <c r="EM24" s="1">
        <v>71787.08066759388</v>
      </c>
      <c r="EN24" s="28">
        <v>16451</v>
      </c>
      <c r="EO24" s="13">
        <v>22711</v>
      </c>
      <c r="EP24" s="13">
        <v>23420</v>
      </c>
      <c r="EQ24" s="13">
        <v>23931</v>
      </c>
      <c r="ER24" s="13">
        <v>24375</v>
      </c>
      <c r="ES24" s="13">
        <v>24695</v>
      </c>
      <c r="ET24" s="13">
        <v>26535</v>
      </c>
      <c r="EU24" s="13">
        <v>28003</v>
      </c>
      <c r="EV24" s="13">
        <v>27725</v>
      </c>
      <c r="EW24" s="13">
        <v>28647.862902213739</v>
      </c>
      <c r="EX24" s="13">
        <v>29580.970086588201</v>
      </c>
      <c r="EY24" s="13">
        <v>29481.593043042252</v>
      </c>
      <c r="EZ24" s="13">
        <v>30655.991298025972</v>
      </c>
      <c r="FA24" s="13">
        <v>31867.492664562211</v>
      </c>
      <c r="FB24" s="1">
        <v>33205.007394666667</v>
      </c>
      <c r="FC24" s="1">
        <v>33727.213935952939</v>
      </c>
      <c r="FD24" s="1">
        <v>34701.531475905882</v>
      </c>
      <c r="FE24" s="1">
        <v>36198.940694669924</v>
      </c>
      <c r="FF24" s="1">
        <v>36524.78662589474</v>
      </c>
      <c r="FG24" s="1">
        <v>38819.166428839504</v>
      </c>
      <c r="FH24" s="1">
        <v>39817.629905853653</v>
      </c>
      <c r="FI24" s="1">
        <v>40446.102472264633</v>
      </c>
      <c r="FJ24" s="7">
        <v>40759.590661951217</v>
      </c>
      <c r="FK24" s="1">
        <v>40498.545316397234</v>
      </c>
      <c r="FL24" s="1">
        <v>42175.079982553194</v>
      </c>
      <c r="FM24" s="1">
        <v>41996.342910966836</v>
      </c>
      <c r="FN24" s="1">
        <v>44118.768357209163</v>
      </c>
      <c r="FO24" s="1">
        <v>45428.12005457026</v>
      </c>
      <c r="FP24" s="1">
        <v>46161.568098480886</v>
      </c>
      <c r="FQ24" s="1">
        <v>46997.289606741571</v>
      </c>
      <c r="FR24" s="1">
        <v>50036.430398069962</v>
      </c>
      <c r="FS24" s="1">
        <v>51753.118226600986</v>
      </c>
      <c r="FT24" s="1">
        <v>50385.845410628019</v>
      </c>
    </row>
    <row r="25" spans="1:176">
      <c r="A25" s="12" t="s">
        <v>30</v>
      </c>
      <c r="B25" s="25">
        <v>19039</v>
      </c>
      <c r="C25" s="25">
        <v>19840</v>
      </c>
      <c r="D25" s="25">
        <v>20955</v>
      </c>
      <c r="E25" s="25">
        <v>22416</v>
      </c>
      <c r="F25" s="25">
        <v>26465</v>
      </c>
      <c r="G25" s="25">
        <v>28887</v>
      </c>
      <c r="H25" s="25">
        <v>30278</v>
      </c>
      <c r="I25" s="25">
        <v>31532</v>
      </c>
      <c r="J25" s="25">
        <v>33130</v>
      </c>
      <c r="K25" s="25">
        <v>33810</v>
      </c>
      <c r="L25" s="25">
        <v>36990</v>
      </c>
      <c r="M25" s="13">
        <v>39504</v>
      </c>
      <c r="N25" s="13">
        <v>41756</v>
      </c>
      <c r="O25" s="13">
        <v>42293</v>
      </c>
      <c r="P25" s="13">
        <v>43209</v>
      </c>
      <c r="Q25" s="13">
        <v>44253.634556951598</v>
      </c>
      <c r="R25" s="13">
        <v>45679.854303104999</v>
      </c>
      <c r="S25" s="13">
        <v>46460</v>
      </c>
      <c r="T25" s="13">
        <v>47947</v>
      </c>
      <c r="U25" s="13">
        <v>50415</v>
      </c>
      <c r="V25" s="13">
        <v>51196.934463359401</v>
      </c>
      <c r="W25" s="13">
        <v>53027.33639080709</v>
      </c>
      <c r="X25" s="13">
        <v>55479.099260268762</v>
      </c>
      <c r="Y25" s="13">
        <v>57902.795431109698</v>
      </c>
      <c r="Z25" s="13">
        <v>60042.432821565802</v>
      </c>
      <c r="AA25" s="1">
        <v>62060.421423989494</v>
      </c>
      <c r="AB25" s="1">
        <v>62526.775898439242</v>
      </c>
      <c r="AC25" s="13">
        <v>65192.421255525209</v>
      </c>
      <c r="AD25" s="13">
        <v>67619.426361314458</v>
      </c>
      <c r="AE25" s="151">
        <v>68875.460231464473</v>
      </c>
      <c r="AF25" s="13">
        <v>72147.875825341078</v>
      </c>
      <c r="AG25" s="13">
        <v>74690.587887960777</v>
      </c>
      <c r="AH25" s="13">
        <v>76261.234018070681</v>
      </c>
      <c r="AI25" s="13">
        <v>85161.071393400547</v>
      </c>
      <c r="AJ25" s="13">
        <v>77716.512572093867</v>
      </c>
      <c r="AK25" s="13">
        <v>78644.835103040357</v>
      </c>
      <c r="AL25" s="13">
        <v>80368.270056098787</v>
      </c>
      <c r="AM25" s="13">
        <v>79844.875300034852</v>
      </c>
      <c r="AN25" s="13">
        <v>83447.018993596343</v>
      </c>
      <c r="AO25" s="13">
        <v>90034.689086284008</v>
      </c>
      <c r="AP25" s="13">
        <v>85897.094404175121</v>
      </c>
      <c r="AQ25" s="13">
        <v>87939.78082121734</v>
      </c>
      <c r="AR25" s="13">
        <v>89628.764165848246</v>
      </c>
      <c r="AS25" s="26">
        <v>39121</v>
      </c>
      <c r="AT25" s="13">
        <v>50536</v>
      </c>
      <c r="AU25" s="13">
        <v>53280</v>
      </c>
      <c r="AV25" s="13">
        <v>55272</v>
      </c>
      <c r="AW25" s="13">
        <v>56417</v>
      </c>
      <c r="AX25" s="13">
        <v>57939</v>
      </c>
      <c r="AY25" s="13">
        <v>60076</v>
      </c>
      <c r="AZ25" s="13">
        <v>61071</v>
      </c>
      <c r="BA25" s="13">
        <v>63147</v>
      </c>
      <c r="BB25" s="13">
        <v>66398.526669990024</v>
      </c>
      <c r="BC25" s="13">
        <v>68067.129201222197</v>
      </c>
      <c r="BD25" s="13">
        <v>70734.715988212396</v>
      </c>
      <c r="BE25" s="13">
        <v>74798.634141855393</v>
      </c>
      <c r="BF25" s="13">
        <v>78501.085888077854</v>
      </c>
      <c r="BG25" s="13">
        <v>81796.827792148877</v>
      </c>
      <c r="BH25" s="1">
        <v>85219.659209838443</v>
      </c>
      <c r="BI25" s="1">
        <v>86112.588052393708</v>
      </c>
      <c r="BJ25" s="1">
        <v>90393.389638716006</v>
      </c>
      <c r="BK25" s="13">
        <v>93774.542387378562</v>
      </c>
      <c r="BL25" s="13">
        <v>97154.879294025013</v>
      </c>
      <c r="BM25" s="13">
        <v>101942.95674896635</v>
      </c>
      <c r="BN25" s="13">
        <v>106928.577816253</v>
      </c>
      <c r="BO25" s="13">
        <v>109112.85358532802</v>
      </c>
      <c r="BP25" s="13">
        <v>109758.07101240676</v>
      </c>
      <c r="BQ25" s="13">
        <v>112759.28730482994</v>
      </c>
      <c r="BR25" s="13">
        <v>114407.18598565849</v>
      </c>
      <c r="BS25" s="13">
        <v>115610.98793228692</v>
      </c>
      <c r="BT25" s="13">
        <v>117986.44147182538</v>
      </c>
      <c r="BU25" s="13">
        <v>121566.73935852438</v>
      </c>
      <c r="BV25" s="13">
        <v>126808.98584354932</v>
      </c>
      <c r="BW25" s="13">
        <v>126435.46558912854</v>
      </c>
      <c r="BX25" s="13">
        <v>128401.0771966459</v>
      </c>
      <c r="BY25" s="13">
        <v>133468.14707813525</v>
      </c>
      <c r="BZ25" s="26">
        <v>30063</v>
      </c>
      <c r="CA25" s="13">
        <v>37382</v>
      </c>
      <c r="CB25" s="13">
        <v>39318</v>
      </c>
      <c r="CC25" s="13">
        <v>40671</v>
      </c>
      <c r="CD25" s="13">
        <v>41494</v>
      </c>
      <c r="CE25" s="13">
        <v>42140</v>
      </c>
      <c r="CF25" s="13">
        <v>43638</v>
      </c>
      <c r="CG25" s="13">
        <v>44353</v>
      </c>
      <c r="CH25" s="13">
        <v>45609</v>
      </c>
      <c r="CI25" s="13">
        <v>47371.481084700368</v>
      </c>
      <c r="CJ25" s="13">
        <v>49485.0850656455</v>
      </c>
      <c r="CK25" s="13">
        <v>50709.063803501114</v>
      </c>
      <c r="CL25" s="13">
        <v>53391.518691843354</v>
      </c>
      <c r="CM25" s="13">
        <v>55635.903809523807</v>
      </c>
      <c r="CN25" s="13">
        <v>58430.237731531633</v>
      </c>
      <c r="CO25" s="13">
        <v>60659.034836273393</v>
      </c>
      <c r="CP25" s="13">
        <v>61270.254559264271</v>
      </c>
      <c r="CQ25" s="1">
        <v>64232.220944100533</v>
      </c>
      <c r="CR25" s="13">
        <v>65969.755392847306</v>
      </c>
      <c r="CS25" s="13">
        <v>68384.711043159972</v>
      </c>
      <c r="CT25" s="13">
        <v>71720.299818958025</v>
      </c>
      <c r="CU25" s="13">
        <v>74144.374160265812</v>
      </c>
      <c r="CV25" s="13">
        <v>76143.892203863434</v>
      </c>
      <c r="CW25" s="13">
        <v>76221.662012852117</v>
      </c>
      <c r="CX25" s="13">
        <v>77271.453837628651</v>
      </c>
      <c r="CY25" s="13">
        <v>78686.7184393637</v>
      </c>
      <c r="CZ25" s="13">
        <v>80365.451901042237</v>
      </c>
      <c r="DA25" s="13">
        <v>82065.328890670411</v>
      </c>
      <c r="DB25" s="13">
        <v>84844.161290322576</v>
      </c>
      <c r="DC25" s="13">
        <v>86470.005905547267</v>
      </c>
      <c r="DD25" s="13">
        <v>88470.332912337093</v>
      </c>
      <c r="DE25" s="13">
        <v>89977.660406738971</v>
      </c>
      <c r="DF25" s="13">
        <v>90824.11355105105</v>
      </c>
      <c r="DG25" s="26">
        <v>24732</v>
      </c>
      <c r="DH25" s="13">
        <v>31598</v>
      </c>
      <c r="DI25" s="13">
        <v>33224</v>
      </c>
      <c r="DJ25" s="13">
        <v>34491</v>
      </c>
      <c r="DK25" s="13">
        <v>35691</v>
      </c>
      <c r="DL25" s="13">
        <v>36132</v>
      </c>
      <c r="DM25" s="13">
        <v>37420</v>
      </c>
      <c r="DN25" s="13">
        <v>37812</v>
      </c>
      <c r="DO25" s="13">
        <v>38891</v>
      </c>
      <c r="DP25" s="13">
        <v>40410.345179451091</v>
      </c>
      <c r="DQ25" s="13">
        <v>41674.305272618301</v>
      </c>
      <c r="DR25" s="13">
        <v>43220.630407151257</v>
      </c>
      <c r="DS25" s="13">
        <v>45397.081646913946</v>
      </c>
      <c r="DT25" s="13">
        <v>48048.842362924282</v>
      </c>
      <c r="DU25" s="13">
        <v>49848.480279008174</v>
      </c>
      <c r="DV25" s="13">
        <v>52281.599350687888</v>
      </c>
      <c r="DW25" s="13">
        <v>53359.390477928486</v>
      </c>
      <c r="DX25" s="1">
        <v>55820.684222596312</v>
      </c>
      <c r="DY25" s="13">
        <v>58923.022988170233</v>
      </c>
      <c r="DZ25" s="13">
        <v>59826.234679320478</v>
      </c>
      <c r="EA25" s="13">
        <v>62857.224292475461</v>
      </c>
      <c r="EB25" s="13">
        <v>65005.343874248472</v>
      </c>
      <c r="EC25" s="13">
        <v>66361.602965525715</v>
      </c>
      <c r="ED25" s="13">
        <v>65776.767740275769</v>
      </c>
      <c r="EE25" s="13">
        <v>67574.946626970224</v>
      </c>
      <c r="EF25" s="13">
        <v>68915.349009205325</v>
      </c>
      <c r="EG25" s="13">
        <v>69447.159052664603</v>
      </c>
      <c r="EH25" s="13">
        <v>69690.844853413233</v>
      </c>
      <c r="EI25" s="13">
        <v>72712.916109480982</v>
      </c>
      <c r="EJ25" s="13">
        <v>74230.876309712388</v>
      </c>
      <c r="EK25" s="13">
        <v>75073.864004663366</v>
      </c>
      <c r="EL25" s="13">
        <v>79557.337877587954</v>
      </c>
      <c r="EM25" s="13">
        <v>79810.228048272998</v>
      </c>
      <c r="EN25" s="28">
        <v>18567</v>
      </c>
      <c r="EO25" s="13">
        <v>23279</v>
      </c>
      <c r="EP25" s="13">
        <v>24517</v>
      </c>
      <c r="EQ25" s="13">
        <v>25520</v>
      </c>
      <c r="ER25" s="13">
        <v>26633</v>
      </c>
      <c r="ES25" s="13">
        <v>26508</v>
      </c>
      <c r="ET25" s="13">
        <v>28177</v>
      </c>
      <c r="EU25" s="13">
        <v>28698</v>
      </c>
      <c r="EV25" s="13">
        <v>29146</v>
      </c>
      <c r="EW25" s="13">
        <v>31049.109589041094</v>
      </c>
      <c r="EX25" s="13">
        <v>32222.941087613301</v>
      </c>
      <c r="EY25" s="13">
        <v>33344.553272687073</v>
      </c>
      <c r="EZ25" s="13">
        <v>33817.264468693094</v>
      </c>
      <c r="FA25" s="13">
        <v>35354.334862385324</v>
      </c>
      <c r="FB25" s="13">
        <v>37725.60196771982</v>
      </c>
      <c r="FC25" s="13">
        <v>38445.626508257461</v>
      </c>
      <c r="FD25" s="13">
        <v>37739.934548909368</v>
      </c>
      <c r="FE25" s="1">
        <v>38880.185252424242</v>
      </c>
      <c r="FF25" s="13">
        <v>39094.829340026074</v>
      </c>
      <c r="FG25" s="13">
        <v>39856.653927884319</v>
      </c>
      <c r="FH25" s="13">
        <v>42234.760741723665</v>
      </c>
      <c r="FI25" s="13">
        <v>44409.002872536141</v>
      </c>
      <c r="FJ25" s="7">
        <v>44733.000139750002</v>
      </c>
      <c r="FK25" s="13">
        <v>45334.801016849015</v>
      </c>
      <c r="FL25" s="13">
        <v>44915.404920314548</v>
      </c>
      <c r="FM25" s="13">
        <v>46808.205512187284</v>
      </c>
      <c r="FN25" s="13">
        <v>47699.650771363333</v>
      </c>
      <c r="FO25" s="13">
        <v>46285.897493663761</v>
      </c>
      <c r="FP25" s="13">
        <v>49901.543179908505</v>
      </c>
      <c r="FQ25" s="13">
        <v>52362.21307123897</v>
      </c>
      <c r="FR25" s="13">
        <v>51164.326094850752</v>
      </c>
      <c r="FS25" s="13">
        <v>54551.26896504077</v>
      </c>
      <c r="FT25" s="13">
        <v>58976.127104377105</v>
      </c>
    </row>
    <row r="26" spans="1:176">
      <c r="A26" s="12" t="s">
        <v>31</v>
      </c>
      <c r="B26" s="25">
        <v>18659</v>
      </c>
      <c r="C26" s="25">
        <v>20023</v>
      </c>
      <c r="D26" s="25">
        <v>21567</v>
      </c>
      <c r="E26" s="25">
        <v>23504</v>
      </c>
      <c r="F26" s="25">
        <v>25836</v>
      </c>
      <c r="G26" s="25">
        <v>27735</v>
      </c>
      <c r="H26" s="25">
        <v>28087</v>
      </c>
      <c r="I26" s="25">
        <v>30920</v>
      </c>
      <c r="J26" s="25">
        <v>34143</v>
      </c>
      <c r="K26" s="25">
        <v>37875</v>
      </c>
      <c r="L26" s="25">
        <v>40601</v>
      </c>
      <c r="M26" s="13">
        <v>43678</v>
      </c>
      <c r="N26" s="13">
        <v>46941</v>
      </c>
      <c r="O26" s="13">
        <v>48026</v>
      </c>
      <c r="P26" s="13">
        <v>48300</v>
      </c>
      <c r="Q26" s="13">
        <v>48394.478976327599</v>
      </c>
      <c r="R26" s="13">
        <v>49133.7087816321</v>
      </c>
      <c r="S26" s="13">
        <v>50802</v>
      </c>
      <c r="T26" s="13">
        <v>52658</v>
      </c>
      <c r="U26" s="13">
        <v>53897</v>
      </c>
      <c r="V26" s="13">
        <v>56255.426230814002</v>
      </c>
      <c r="W26" s="13">
        <v>58800.008194343049</v>
      </c>
      <c r="X26" s="13">
        <v>61861.536355582284</v>
      </c>
      <c r="Y26" s="13">
        <v>66474.640172507658</v>
      </c>
      <c r="Z26" s="13">
        <v>66768.676413162684</v>
      </c>
      <c r="AA26" s="1">
        <v>66924.301964688566</v>
      </c>
      <c r="AB26" s="1">
        <v>68074.646641537009</v>
      </c>
      <c r="AC26" s="13">
        <v>70629.419892354184</v>
      </c>
      <c r="AD26" s="13">
        <v>73947.409714351394</v>
      </c>
      <c r="AE26" s="151">
        <v>76995.889688203373</v>
      </c>
      <c r="AF26" s="13">
        <v>79725.856199720321</v>
      </c>
      <c r="AG26" s="13">
        <v>80440.482495997261</v>
      </c>
      <c r="AH26" s="13">
        <v>80650.084406453097</v>
      </c>
      <c r="AI26" s="13">
        <v>80471.193759384754</v>
      </c>
      <c r="AJ26" s="13">
        <v>82808.327343906305</v>
      </c>
      <c r="AK26" s="13">
        <v>79874.97239367188</v>
      </c>
      <c r="AL26" s="13">
        <v>87040.636021785991</v>
      </c>
      <c r="AM26" s="13">
        <v>85776.755282560349</v>
      </c>
      <c r="AN26" s="13">
        <v>89321.66677768527</v>
      </c>
      <c r="AO26" s="13">
        <v>90234.689599610851</v>
      </c>
      <c r="AP26" s="13">
        <v>92713.160217083539</v>
      </c>
      <c r="AQ26" s="13">
        <v>94000.541011343972</v>
      </c>
      <c r="AR26" s="13">
        <v>96672.007004608298</v>
      </c>
      <c r="AS26" s="26">
        <v>36944</v>
      </c>
      <c r="AT26" s="13">
        <v>56161</v>
      </c>
      <c r="AU26" s="13">
        <v>60197</v>
      </c>
      <c r="AV26" s="13">
        <v>61516</v>
      </c>
      <c r="AW26" s="13">
        <v>61510</v>
      </c>
      <c r="AX26" s="13">
        <v>61726</v>
      </c>
      <c r="AY26" s="13">
        <v>63046</v>
      </c>
      <c r="AZ26" s="13">
        <v>64944</v>
      </c>
      <c r="BA26" s="13">
        <v>67322</v>
      </c>
      <c r="BB26" s="13">
        <v>69071.785395797851</v>
      </c>
      <c r="BC26" s="13">
        <v>72135.780452229199</v>
      </c>
      <c r="BD26" s="13">
        <v>76749.967868302338</v>
      </c>
      <c r="BE26" s="13">
        <v>80759.619931651891</v>
      </c>
      <c r="BF26" s="13">
        <v>88262.180670884845</v>
      </c>
      <c r="BG26" s="13">
        <v>89665.106894168028</v>
      </c>
      <c r="BH26" s="1">
        <v>89270.263574978264</v>
      </c>
      <c r="BI26" s="1">
        <v>91380.965123341404</v>
      </c>
      <c r="BJ26" s="1">
        <v>95287.045430311991</v>
      </c>
      <c r="BK26" s="13">
        <v>100715.47411441975</v>
      </c>
      <c r="BL26" s="13">
        <v>105163.73259228739</v>
      </c>
      <c r="BM26" s="13">
        <v>110392.64207838463</v>
      </c>
      <c r="BN26" s="13">
        <v>110612.3139954962</v>
      </c>
      <c r="BO26" s="13">
        <v>110961.64908872974</v>
      </c>
      <c r="BP26" s="13">
        <v>111377.68054619484</v>
      </c>
      <c r="BQ26" s="13">
        <v>114769.43169085457</v>
      </c>
      <c r="BR26" s="13">
        <v>110325.36890769118</v>
      </c>
      <c r="BS26" s="13">
        <v>121631.93443595825</v>
      </c>
      <c r="BT26" s="13">
        <v>118962.77259223435</v>
      </c>
      <c r="BU26" s="13">
        <v>122665.18121706787</v>
      </c>
      <c r="BV26" s="13">
        <v>124026.38199912877</v>
      </c>
      <c r="BW26" s="13">
        <v>127266.91122365627</v>
      </c>
      <c r="BX26" s="13">
        <v>128863.72407834101</v>
      </c>
      <c r="BY26" s="13">
        <v>134090.9345944213</v>
      </c>
      <c r="BZ26" s="26">
        <v>27760</v>
      </c>
      <c r="CA26" s="13">
        <v>42077</v>
      </c>
      <c r="CB26" s="13">
        <v>45088</v>
      </c>
      <c r="CC26" s="13">
        <v>46067</v>
      </c>
      <c r="CD26" s="13">
        <v>45798</v>
      </c>
      <c r="CE26" s="13">
        <v>46262</v>
      </c>
      <c r="CF26" s="13">
        <v>46812</v>
      </c>
      <c r="CG26" s="13">
        <v>48091</v>
      </c>
      <c r="CH26" s="13">
        <v>49660</v>
      </c>
      <c r="CI26" s="13">
        <v>50995.042056404098</v>
      </c>
      <c r="CJ26" s="13">
        <v>53473.151871575697</v>
      </c>
      <c r="CK26" s="13">
        <v>56199.021488316561</v>
      </c>
      <c r="CL26" s="13">
        <v>59536.422065205355</v>
      </c>
      <c r="CM26" s="13">
        <v>63669.880042897646</v>
      </c>
      <c r="CN26" s="13">
        <v>64198.670355736816</v>
      </c>
      <c r="CO26" s="13">
        <v>64168.080539652859</v>
      </c>
      <c r="CP26" s="13">
        <v>65552.12183305189</v>
      </c>
      <c r="CQ26" s="1">
        <v>67924.813625045819</v>
      </c>
      <c r="CR26" s="13">
        <v>72184.042761549223</v>
      </c>
      <c r="CS26" s="13">
        <v>74901.206633202892</v>
      </c>
      <c r="CT26" s="13">
        <v>78367.909899259263</v>
      </c>
      <c r="CU26" s="13">
        <v>79313.48499424402</v>
      </c>
      <c r="CV26" s="13">
        <v>78087.085054355688</v>
      </c>
      <c r="CW26" s="13">
        <v>77705.375201826842</v>
      </c>
      <c r="CX26" s="13">
        <v>79337.969533511452</v>
      </c>
      <c r="CY26" s="13">
        <v>75873.546454467025</v>
      </c>
      <c r="CZ26" s="13">
        <v>83942.530025552493</v>
      </c>
      <c r="DA26" s="13">
        <v>83000.342518151243</v>
      </c>
      <c r="DB26" s="13">
        <v>86789.158045155753</v>
      </c>
      <c r="DC26" s="13">
        <v>87722.052866558006</v>
      </c>
      <c r="DD26" s="13">
        <v>90458.559039686428</v>
      </c>
      <c r="DE26" s="13">
        <v>91124.791438886023</v>
      </c>
      <c r="DF26" s="13">
        <v>95163.358720738543</v>
      </c>
      <c r="DG26" s="26">
        <v>23000</v>
      </c>
      <c r="DH26" s="13">
        <v>34668</v>
      </c>
      <c r="DI26" s="13">
        <v>37059</v>
      </c>
      <c r="DJ26" s="13">
        <v>37503</v>
      </c>
      <c r="DK26" s="13">
        <v>37382</v>
      </c>
      <c r="DL26" s="13">
        <v>37808</v>
      </c>
      <c r="DM26" s="13">
        <v>38507</v>
      </c>
      <c r="DN26" s="13">
        <v>39622</v>
      </c>
      <c r="DO26" s="13">
        <v>40744</v>
      </c>
      <c r="DP26" s="13">
        <v>41741.179294798763</v>
      </c>
      <c r="DQ26" s="13">
        <v>43287.620084541697</v>
      </c>
      <c r="DR26" s="13">
        <v>45049.973501279339</v>
      </c>
      <c r="DS26" s="13">
        <v>47474.747704246256</v>
      </c>
      <c r="DT26" s="13">
        <v>50139.03502215819</v>
      </c>
      <c r="DU26" s="13">
        <v>50966.199884194801</v>
      </c>
      <c r="DV26" s="13">
        <v>51419.845612890582</v>
      </c>
      <c r="DW26" s="13">
        <v>52604.198351173916</v>
      </c>
      <c r="DX26" s="1">
        <v>55102.844502028544</v>
      </c>
      <c r="DY26" s="13">
        <v>58055.184380946637</v>
      </c>
      <c r="DZ26" s="13">
        <v>60654.900096278267</v>
      </c>
      <c r="EA26" s="13">
        <v>63059.242642429213</v>
      </c>
      <c r="EB26" s="13">
        <v>64419.107131604149</v>
      </c>
      <c r="EC26" s="13">
        <v>64591.00046001649</v>
      </c>
      <c r="ED26" s="13">
        <v>64669.136509969787</v>
      </c>
      <c r="EE26" s="13">
        <v>66330.986903267418</v>
      </c>
      <c r="EF26" s="13">
        <v>65466.875723640151</v>
      </c>
      <c r="EG26" s="13">
        <v>70440.591580491222</v>
      </c>
      <c r="EH26" s="13">
        <v>70534.221853126117</v>
      </c>
      <c r="EI26" s="13">
        <v>73381.235527105426</v>
      </c>
      <c r="EJ26" s="13">
        <v>74068.171245351739</v>
      </c>
      <c r="EK26" s="13">
        <v>76022.593475924703</v>
      </c>
      <c r="EL26" s="13">
        <v>77869.336678374311</v>
      </c>
      <c r="EM26" s="13">
        <v>80432.475000000006</v>
      </c>
      <c r="EN26" s="28">
        <v>18211</v>
      </c>
      <c r="EO26" s="13">
        <v>26137</v>
      </c>
      <c r="EP26" s="13">
        <v>27807</v>
      </c>
      <c r="EQ26" s="13">
        <v>28646</v>
      </c>
      <c r="ER26" s="13">
        <v>28439</v>
      </c>
      <c r="ES26" s="13">
        <v>29283</v>
      </c>
      <c r="ET26" s="13">
        <v>28765</v>
      </c>
      <c r="EU26" s="13">
        <v>29709</v>
      </c>
      <c r="EV26" s="13">
        <v>30445</v>
      </c>
      <c r="EW26" s="13">
        <v>31672.886312844035</v>
      </c>
      <c r="EX26" s="13">
        <v>32886.106293812998</v>
      </c>
      <c r="EY26" s="13">
        <v>34726.305704690261</v>
      </c>
      <c r="EZ26" s="13">
        <v>35923.326378701822</v>
      </c>
      <c r="FA26" s="13">
        <v>37830.433471476092</v>
      </c>
      <c r="FB26" s="13">
        <v>37980.955291038066</v>
      </c>
      <c r="FC26" s="13">
        <v>38180.628799375001</v>
      </c>
      <c r="FD26" s="13">
        <v>38376.020630713101</v>
      </c>
      <c r="FE26" s="1">
        <v>40314.769558726708</v>
      </c>
      <c r="FF26" s="13">
        <v>42433.981192492756</v>
      </c>
      <c r="FG26" s="13">
        <v>44592.671626980613</v>
      </c>
      <c r="FH26" s="13">
        <v>47137.637357772626</v>
      </c>
      <c r="FI26" s="13">
        <v>48471.08699297424</v>
      </c>
      <c r="FJ26" s="7">
        <v>48355.272898424242</v>
      </c>
      <c r="FK26" s="13">
        <v>48173.439396909496</v>
      </c>
      <c r="FL26" s="13">
        <v>49937.731073371426</v>
      </c>
      <c r="FM26" s="13">
        <v>48571.65882198383</v>
      </c>
      <c r="FN26" s="13">
        <v>50120.717918780741</v>
      </c>
      <c r="FO26" s="13">
        <v>49859.767079723657</v>
      </c>
      <c r="FP26" s="13">
        <v>52355.71402755817</v>
      </c>
      <c r="FQ26" s="13">
        <v>52839.390764989665</v>
      </c>
      <c r="FR26" s="13">
        <v>55183.636650315348</v>
      </c>
      <c r="FS26" s="13">
        <v>56680.03307123034</v>
      </c>
      <c r="FT26" s="13">
        <v>57291.254563894523</v>
      </c>
    </row>
    <row r="27" spans="1:176" s="38" customFormat="1">
      <c r="A27" s="36" t="s">
        <v>32</v>
      </c>
      <c r="B27" s="37">
        <v>16635</v>
      </c>
      <c r="C27" s="37">
        <v>18276</v>
      </c>
      <c r="D27" s="37">
        <v>19328</v>
      </c>
      <c r="E27" s="37">
        <v>21005</v>
      </c>
      <c r="F27" s="37">
        <v>23266</v>
      </c>
      <c r="G27" s="37">
        <v>23304</v>
      </c>
      <c r="H27" s="37">
        <v>23372</v>
      </c>
      <c r="I27" s="37">
        <v>26084</v>
      </c>
      <c r="J27" s="37">
        <v>28467</v>
      </c>
      <c r="K27" s="37">
        <v>29011</v>
      </c>
      <c r="L27" s="37">
        <v>30287</v>
      </c>
      <c r="M27" s="38">
        <v>31119</v>
      </c>
      <c r="N27" s="38">
        <v>32389</v>
      </c>
      <c r="O27" s="38">
        <v>35999</v>
      </c>
      <c r="P27" s="38">
        <v>36285</v>
      </c>
      <c r="Q27" s="38">
        <v>36484.689168638099</v>
      </c>
      <c r="R27" s="38">
        <v>38849.402720608399</v>
      </c>
      <c r="S27" s="38">
        <v>40035</v>
      </c>
      <c r="T27" s="38">
        <v>42496</v>
      </c>
      <c r="U27" s="38">
        <v>43827</v>
      </c>
      <c r="V27" s="38">
        <v>44943.047834502497</v>
      </c>
      <c r="W27" s="38">
        <v>46866.800496213073</v>
      </c>
      <c r="X27" s="38">
        <v>48514.189339556346</v>
      </c>
      <c r="Y27" s="38">
        <v>51181.934074728539</v>
      </c>
      <c r="Z27" s="38">
        <v>52472.059985036431</v>
      </c>
      <c r="AA27" s="2">
        <v>53207.508406483073</v>
      </c>
      <c r="AB27" s="2">
        <v>53780.533653992352</v>
      </c>
      <c r="AC27" s="38">
        <v>54702.425122139713</v>
      </c>
      <c r="AD27" s="38">
        <v>56070.68866088504</v>
      </c>
      <c r="AE27" s="154">
        <v>58850.327402446106</v>
      </c>
      <c r="AF27" s="38">
        <v>62001.770349976403</v>
      </c>
      <c r="AG27" s="38">
        <v>64961.76252350524</v>
      </c>
      <c r="AH27" s="38">
        <v>64924.3900046532</v>
      </c>
      <c r="AI27" s="38">
        <v>65285.464099351499</v>
      </c>
      <c r="AJ27" s="38">
        <v>67726.610859824039</v>
      </c>
      <c r="AK27" s="38">
        <v>68035.328719392855</v>
      </c>
      <c r="AL27" s="38">
        <v>68673.164703980685</v>
      </c>
      <c r="AM27" s="38">
        <v>71383.975755315187</v>
      </c>
      <c r="AN27" s="38">
        <v>70876.685780385029</v>
      </c>
      <c r="AO27" s="38">
        <v>72690.682981045145</v>
      </c>
      <c r="AP27" s="38">
        <v>72196.458348759712</v>
      </c>
      <c r="AQ27" s="38">
        <v>75748.624558521551</v>
      </c>
      <c r="AR27" s="38">
        <v>77621.514029618076</v>
      </c>
      <c r="AS27" s="39">
        <v>29773</v>
      </c>
      <c r="AT27" s="38">
        <v>39101</v>
      </c>
      <c r="AU27" s="38">
        <v>40412</v>
      </c>
      <c r="AV27" s="38">
        <v>45051</v>
      </c>
      <c r="AW27" s="38">
        <v>45701</v>
      </c>
      <c r="AX27" s="38">
        <v>45738</v>
      </c>
      <c r="AY27" s="38">
        <v>48230</v>
      </c>
      <c r="AZ27" s="38">
        <v>49380</v>
      </c>
      <c r="BA27" s="38">
        <v>51888</v>
      </c>
      <c r="BB27" s="38">
        <v>53403.730408179552</v>
      </c>
      <c r="BC27" s="38">
        <v>55037.696450051</v>
      </c>
      <c r="BD27" s="38">
        <v>57489.272705657073</v>
      </c>
      <c r="BE27" s="38">
        <v>60082.159176143039</v>
      </c>
      <c r="BF27" s="38">
        <v>63412.356770697676</v>
      </c>
      <c r="BG27" s="38">
        <v>65253.826635927369</v>
      </c>
      <c r="BH27" s="8">
        <v>66772.84190810952</v>
      </c>
      <c r="BI27" s="2">
        <v>66985.45084040596</v>
      </c>
      <c r="BJ27" s="2">
        <v>68075.287372837076</v>
      </c>
      <c r="BK27" s="38">
        <v>69345.496774694446</v>
      </c>
      <c r="BL27" s="38">
        <v>73986.007809202798</v>
      </c>
      <c r="BM27" s="38">
        <v>78438.381709677429</v>
      </c>
      <c r="BN27" s="38">
        <v>84104.160528818451</v>
      </c>
      <c r="BO27" s="38">
        <v>84810.070395942035</v>
      </c>
      <c r="BP27" s="38">
        <v>85025.979041260754</v>
      </c>
      <c r="BQ27" s="38">
        <v>87397.556397198874</v>
      </c>
      <c r="BR27" s="38">
        <v>86946.163332465483</v>
      </c>
      <c r="BS27" s="38">
        <v>87615.160730732488</v>
      </c>
      <c r="BT27" s="38">
        <v>93156.736472945893</v>
      </c>
      <c r="BU27" s="38">
        <v>92968.640625</v>
      </c>
      <c r="BV27" s="38">
        <v>95490.62562065541</v>
      </c>
      <c r="BW27" s="38">
        <v>95096.659523473849</v>
      </c>
      <c r="BX27" s="38">
        <v>99139.798075582221</v>
      </c>
      <c r="BY27" s="38">
        <v>95966.217821782178</v>
      </c>
      <c r="BZ27" s="39">
        <v>23728</v>
      </c>
      <c r="CA27" s="38">
        <v>31368</v>
      </c>
      <c r="CB27" s="38">
        <v>32751</v>
      </c>
      <c r="CC27" s="38">
        <v>36536</v>
      </c>
      <c r="CD27" s="38">
        <v>36578</v>
      </c>
      <c r="CE27" s="38">
        <v>36581</v>
      </c>
      <c r="CF27" s="38">
        <v>38395</v>
      </c>
      <c r="CG27" s="38">
        <v>39475</v>
      </c>
      <c r="CH27" s="38">
        <v>41477</v>
      </c>
      <c r="CI27" s="38">
        <v>42491.294320556372</v>
      </c>
      <c r="CJ27" s="38">
        <v>43931.162324581499</v>
      </c>
      <c r="CK27" s="38">
        <v>45896.194414141421</v>
      </c>
      <c r="CL27" s="38">
        <v>48110.319049835576</v>
      </c>
      <c r="CM27" s="38">
        <v>50608.774370647247</v>
      </c>
      <c r="CN27" s="38">
        <v>51609.797271541989</v>
      </c>
      <c r="CO27" s="38">
        <v>52659.159785215998</v>
      </c>
      <c r="CP27" s="38">
        <v>53407.195601421321</v>
      </c>
      <c r="CQ27" s="2">
        <v>54440.522413854545</v>
      </c>
      <c r="CR27" s="38">
        <v>55821.361170182478</v>
      </c>
      <c r="CS27" s="38">
        <v>58242.696357142857</v>
      </c>
      <c r="CT27" s="38">
        <v>60599.032145062833</v>
      </c>
      <c r="CU27" s="38">
        <v>64624.196610638304</v>
      </c>
      <c r="CV27" s="38">
        <v>65054.922291062394</v>
      </c>
      <c r="CW27" s="38">
        <v>65758.364294897954</v>
      </c>
      <c r="CX27" s="38">
        <v>68879.565849504943</v>
      </c>
      <c r="CY27" s="38">
        <v>70216.872792621347</v>
      </c>
      <c r="CZ27" s="38">
        <v>71142.951708345237</v>
      </c>
      <c r="DA27" s="38">
        <v>71827.166127609526</v>
      </c>
      <c r="DB27" s="38">
        <v>70753.876599499927</v>
      </c>
      <c r="DC27" s="38">
        <v>72275.812140857524</v>
      </c>
      <c r="DD27" s="38">
        <v>70897.012797881733</v>
      </c>
      <c r="DE27" s="38">
        <v>75451.384615384624</v>
      </c>
      <c r="DF27" s="38">
        <v>77215.222065063645</v>
      </c>
      <c r="DG27" s="39">
        <v>19859</v>
      </c>
      <c r="DH27" s="38">
        <v>25281</v>
      </c>
      <c r="DI27" s="38">
        <v>26653</v>
      </c>
      <c r="DJ27" s="38">
        <v>29445</v>
      </c>
      <c r="DK27" s="38">
        <v>30140</v>
      </c>
      <c r="DL27" s="38">
        <v>30280</v>
      </c>
      <c r="DM27" s="38">
        <v>32393</v>
      </c>
      <c r="DN27" s="38">
        <v>33445</v>
      </c>
      <c r="DO27" s="38">
        <v>35012</v>
      </c>
      <c r="DP27" s="38">
        <v>36208.80840916399</v>
      </c>
      <c r="DQ27" s="38">
        <v>36599.243211271503</v>
      </c>
      <c r="DR27" s="38">
        <v>38098.083609810674</v>
      </c>
      <c r="DS27" s="38">
        <v>39118.670101430791</v>
      </c>
      <c r="DT27" s="38">
        <v>40954.243097487437</v>
      </c>
      <c r="DU27" s="40">
        <v>42113.607928723053</v>
      </c>
      <c r="DV27" s="38">
        <v>43004.965205838511</v>
      </c>
      <c r="DW27" s="38">
        <v>43599.022040640804</v>
      </c>
      <c r="DX27" s="2">
        <v>45072.822681987178</v>
      </c>
      <c r="DY27" s="38">
        <v>46797.967687741933</v>
      </c>
      <c r="DZ27" s="38">
        <v>48948.904004827593</v>
      </c>
      <c r="EA27" s="38">
        <v>51636.288860561304</v>
      </c>
      <c r="EB27" s="38">
        <v>53953.866825484758</v>
      </c>
      <c r="EC27" s="38">
        <v>53926.174088144326</v>
      </c>
      <c r="ED27" s="38">
        <v>54871.529626429481</v>
      </c>
      <c r="EE27" s="38">
        <v>57462.798280600749</v>
      </c>
      <c r="EF27" s="38">
        <v>58398.702772376404</v>
      </c>
      <c r="EG27" s="38">
        <v>59152.235239145397</v>
      </c>
      <c r="EH27" s="38">
        <v>60865.207907998447</v>
      </c>
      <c r="EI27" s="38">
        <v>60563.416549069916</v>
      </c>
      <c r="EJ27" s="38">
        <v>62697.105838509313</v>
      </c>
      <c r="EK27" s="38">
        <v>62513.194588969825</v>
      </c>
      <c r="EL27" s="38">
        <v>65228.573405376912</v>
      </c>
      <c r="EM27" s="38">
        <v>66500.721130221136</v>
      </c>
      <c r="EN27" s="39">
        <v>16144</v>
      </c>
      <c r="EO27" s="38">
        <v>19451</v>
      </c>
      <c r="EP27" s="38">
        <v>20383</v>
      </c>
      <c r="EQ27" s="38">
        <v>22564</v>
      </c>
      <c r="ER27" s="38">
        <v>23144</v>
      </c>
      <c r="ES27" s="38">
        <v>23466</v>
      </c>
      <c r="ET27" s="38">
        <v>26185</v>
      </c>
      <c r="EU27" s="38">
        <v>26653</v>
      </c>
      <c r="EV27" s="38">
        <v>28883</v>
      </c>
      <c r="EW27" s="38">
        <v>29600.068280555555</v>
      </c>
      <c r="EX27" s="38">
        <v>29359.648590468802</v>
      </c>
      <c r="EY27" s="38">
        <v>30014.494092888894</v>
      </c>
      <c r="EZ27" s="38">
        <v>31304.650729275363</v>
      </c>
      <c r="FA27" s="38">
        <v>33518.586671470592</v>
      </c>
      <c r="FB27" s="38">
        <v>34219.985733557049</v>
      </c>
      <c r="FC27" s="38">
        <v>33699.009672533335</v>
      </c>
      <c r="FD27" s="38">
        <v>33242.368649064752</v>
      </c>
      <c r="FE27" s="2">
        <v>33237.651086615384</v>
      </c>
      <c r="FF27" s="38">
        <v>34386.580635572522</v>
      </c>
      <c r="FG27" s="38">
        <v>34942.191072268906</v>
      </c>
      <c r="FH27" s="38">
        <v>37014.46654358974</v>
      </c>
      <c r="FI27" s="38">
        <v>39016.382172151898</v>
      </c>
      <c r="FJ27" s="52">
        <v>39571.521993063587</v>
      </c>
      <c r="FK27" s="38">
        <v>39138.409138947369</v>
      </c>
      <c r="FL27" s="38">
        <v>41243.839300483087</v>
      </c>
      <c r="FM27" s="38">
        <v>39874.661284841095</v>
      </c>
      <c r="FN27" s="38">
        <v>39786.148508097824</v>
      </c>
      <c r="FO27" s="38">
        <v>40062.828557312256</v>
      </c>
      <c r="FP27" s="38">
        <v>39038.863305865241</v>
      </c>
      <c r="FQ27" s="38">
        <v>40728.444392523365</v>
      </c>
      <c r="FR27" s="38">
        <v>39575.674750356629</v>
      </c>
      <c r="FS27" s="38">
        <v>41836.100930916218</v>
      </c>
      <c r="FT27" s="38">
        <v>44580.389140271494</v>
      </c>
    </row>
    <row r="28" spans="1:176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150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S28" s="46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Z28" s="46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G28" s="46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N28" s="46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</row>
    <row r="29" spans="1:176">
      <c r="A29" s="43" t="s">
        <v>34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53">
        <v>58163.521934758159</v>
      </c>
      <c r="AD29" s="43"/>
      <c r="AE29" s="153">
        <v>62688</v>
      </c>
      <c r="AF29" s="1">
        <v>63904.053999999996</v>
      </c>
      <c r="AG29" s="41">
        <v>68867.064351378955</v>
      </c>
      <c r="AH29" s="1">
        <v>71557.187071498527</v>
      </c>
      <c r="AI29" s="1">
        <v>73331.529636711275</v>
      </c>
      <c r="AJ29" s="1">
        <v>74921</v>
      </c>
      <c r="AK29" s="1">
        <v>77468.146610444383</v>
      </c>
      <c r="AL29" s="1">
        <v>77178.297666596598</v>
      </c>
      <c r="AM29" s="1">
        <v>79004.871465022326</v>
      </c>
      <c r="AN29" s="1">
        <v>80248.628289473694</v>
      </c>
      <c r="AO29" s="1">
        <v>82812.929472815187</v>
      </c>
      <c r="AP29" s="1">
        <v>83611.861649889514</v>
      </c>
      <c r="AQ29" s="1">
        <v>82672.774406168392</v>
      </c>
      <c r="AR29" s="1">
        <v>83090.290167865707</v>
      </c>
      <c r="AS29" s="47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1">
        <v>76302.903553299489</v>
      </c>
      <c r="BK29" s="43"/>
      <c r="BL29" s="1">
        <v>81971</v>
      </c>
      <c r="BM29" s="1">
        <v>84733.902912621357</v>
      </c>
      <c r="BN29" s="43">
        <v>92454.078817733985</v>
      </c>
      <c r="BO29" s="1">
        <v>96994.676767676763</v>
      </c>
      <c r="BP29" s="1">
        <v>98092.526829268289</v>
      </c>
      <c r="BQ29" s="1">
        <v>100751</v>
      </c>
      <c r="BR29" s="1">
        <v>107165.23251942286</v>
      </c>
      <c r="BS29" s="1">
        <v>106089.37725533079</v>
      </c>
      <c r="BT29" s="1">
        <v>105769.57580398161</v>
      </c>
      <c r="BU29" s="1">
        <v>106127.30593607305</v>
      </c>
      <c r="BV29" s="1">
        <v>106546.48194583751</v>
      </c>
      <c r="BW29" s="1">
        <v>105723.88598694124</v>
      </c>
      <c r="BX29" s="1">
        <v>105085.94532447624</v>
      </c>
      <c r="BY29" s="1">
        <v>102837.3133640553</v>
      </c>
      <c r="BZ29" s="47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1">
        <v>59217.244343891405</v>
      </c>
      <c r="CR29" s="43"/>
      <c r="CS29" s="1">
        <v>66092</v>
      </c>
      <c r="CT29" s="1">
        <v>67811.571969696975</v>
      </c>
      <c r="CU29" s="43">
        <v>71939.724528301886</v>
      </c>
      <c r="CV29" s="1">
        <v>74364.204861111109</v>
      </c>
      <c r="CW29" s="1">
        <v>75972.300341296926</v>
      </c>
      <c r="CX29" s="1">
        <v>78048</v>
      </c>
      <c r="CY29" s="1">
        <v>80075.845588235286</v>
      </c>
      <c r="CZ29" s="1">
        <v>80277.397505845671</v>
      </c>
      <c r="DA29" s="1">
        <v>82951.755681818177</v>
      </c>
      <c r="DB29" s="1">
        <v>83679.65923933922</v>
      </c>
      <c r="DC29" s="1">
        <v>87696.642320534229</v>
      </c>
      <c r="DD29" s="1">
        <v>88224.166528583271</v>
      </c>
      <c r="DE29" s="1">
        <v>86370.716870004209</v>
      </c>
      <c r="DF29" s="1">
        <v>87271.9375</v>
      </c>
      <c r="DG29" s="47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1">
        <v>51433.032828282827</v>
      </c>
      <c r="DY29" s="43"/>
      <c r="DZ29" s="1">
        <v>54521</v>
      </c>
      <c r="EA29" s="1">
        <v>55867.192825112106</v>
      </c>
      <c r="EB29" s="43">
        <v>59556.71328671329</v>
      </c>
      <c r="EC29" s="1">
        <v>62459.37777777778</v>
      </c>
      <c r="ED29" s="1">
        <v>64424.296460176993</v>
      </c>
      <c r="EE29" s="1">
        <v>66094</v>
      </c>
      <c r="EF29" s="1">
        <v>67108.401211203629</v>
      </c>
      <c r="EG29" s="1">
        <v>67457.20840336135</v>
      </c>
      <c r="EH29" s="1">
        <v>68007.292015209125</v>
      </c>
      <c r="EI29" s="1">
        <v>69210.39773645917</v>
      </c>
      <c r="EJ29" s="1">
        <v>70182.259259259255</v>
      </c>
      <c r="EK29" s="1">
        <v>70441.798816568044</v>
      </c>
      <c r="EL29" s="1">
        <v>70488.974951203636</v>
      </c>
      <c r="EM29" s="1">
        <v>69791.78</v>
      </c>
      <c r="EN29" s="47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1">
        <v>43157.76470588235</v>
      </c>
      <c r="FF29" s="43"/>
      <c r="FG29" s="1">
        <v>46297</v>
      </c>
      <c r="FH29" s="1">
        <v>45108.742424242424</v>
      </c>
      <c r="FI29" s="43">
        <v>49765.213333333333</v>
      </c>
      <c r="FJ29" s="41">
        <v>51991.792207792205</v>
      </c>
      <c r="FK29" s="1">
        <v>53543.285714285717</v>
      </c>
      <c r="FL29" s="1">
        <v>56958</v>
      </c>
      <c r="FM29" s="1">
        <v>56327.272727272728</v>
      </c>
      <c r="FN29" s="1">
        <v>55542.45608108108</v>
      </c>
      <c r="FO29" s="1">
        <v>56183.845252051586</v>
      </c>
      <c r="FP29" s="1">
        <v>57396.679314565481</v>
      </c>
      <c r="FQ29" s="1">
        <v>59713.624390243902</v>
      </c>
      <c r="FR29" s="1">
        <v>62046.525000000001</v>
      </c>
      <c r="FS29" s="1">
        <v>58489.887804878046</v>
      </c>
      <c r="FT29" s="1">
        <v>60143.767857142855</v>
      </c>
    </row>
    <row r="30" spans="1:176">
      <c r="A30" s="41" t="s">
        <v>35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53">
        <v>73015.370783730163</v>
      </c>
      <c r="AD30" s="41"/>
      <c r="AE30" s="150">
        <v>78137</v>
      </c>
      <c r="AF30" s="41">
        <v>81761.959337349399</v>
      </c>
      <c r="AG30" s="41">
        <v>81570.180697723001</v>
      </c>
      <c r="AH30" s="1">
        <v>82929.051683965256</v>
      </c>
      <c r="AI30" s="1">
        <v>83614.186661073822</v>
      </c>
      <c r="AJ30" s="1">
        <v>84405</v>
      </c>
      <c r="AK30" s="1">
        <v>84857.798596790104</v>
      </c>
      <c r="AL30" s="1">
        <v>85569.770404491137</v>
      </c>
      <c r="AM30" s="1">
        <v>86327.720876138788</v>
      </c>
      <c r="AN30" s="1">
        <v>87222.865153464445</v>
      </c>
      <c r="AO30" s="1">
        <v>87962.057798577051</v>
      </c>
      <c r="AP30" s="1">
        <v>90344.524140639056</v>
      </c>
      <c r="AQ30" s="1">
        <v>91898.036242213886</v>
      </c>
      <c r="AR30" s="1">
        <v>93712.812526154274</v>
      </c>
      <c r="AS30" s="46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1">
        <v>95300.367256637168</v>
      </c>
      <c r="BK30" s="41"/>
      <c r="BL30" s="41">
        <v>105309</v>
      </c>
      <c r="BM30" s="41">
        <v>111023.51300665457</v>
      </c>
      <c r="BN30" s="41">
        <v>112079.3045045045</v>
      </c>
      <c r="BO30" s="1">
        <v>113487.25733093955</v>
      </c>
      <c r="BP30" s="1">
        <v>115104.7838494232</v>
      </c>
      <c r="BQ30" s="1">
        <v>117993</v>
      </c>
      <c r="BR30" s="1">
        <v>117564.27496991577</v>
      </c>
      <c r="BS30" s="1">
        <v>121779.95621340274</v>
      </c>
      <c r="BT30" s="1">
        <v>125387.67795083023</v>
      </c>
      <c r="BU30" s="1">
        <v>126456.80454211557</v>
      </c>
      <c r="BV30" s="1">
        <v>129353.71519332002</v>
      </c>
      <c r="BW30" s="1">
        <v>131242.01307905046</v>
      </c>
      <c r="BX30" s="1">
        <v>135069.65142953058</v>
      </c>
      <c r="BY30" s="1">
        <v>137290.35681470137</v>
      </c>
      <c r="BZ30" s="46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1">
        <v>66059.351131221716</v>
      </c>
      <c r="CR30" s="41"/>
      <c r="CS30" s="41">
        <v>72528</v>
      </c>
      <c r="CT30" s="41">
        <v>76841.274914089343</v>
      </c>
      <c r="CU30" s="41">
        <v>77416.555649957518</v>
      </c>
      <c r="CV30" s="41">
        <v>78422.224166666667</v>
      </c>
      <c r="CW30" s="1">
        <v>80602.83043837882</v>
      </c>
      <c r="CX30" s="1">
        <v>81117</v>
      </c>
      <c r="CY30" s="1">
        <v>81469.003500384191</v>
      </c>
      <c r="CZ30" s="1">
        <v>84474.035725858717</v>
      </c>
      <c r="DA30" s="1">
        <v>85989.385807251325</v>
      </c>
      <c r="DB30" s="1">
        <v>87645.226822473298</v>
      </c>
      <c r="DC30" s="1">
        <v>90156.095939551218</v>
      </c>
      <c r="DD30" s="1">
        <v>93728.106788768637</v>
      </c>
      <c r="DE30" s="1">
        <v>95792.2869096582</v>
      </c>
      <c r="DF30" s="1">
        <v>99122.867477592823</v>
      </c>
      <c r="DG30" s="46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1">
        <v>57631.226618705034</v>
      </c>
      <c r="DY30" s="41"/>
      <c r="DZ30" s="1">
        <v>63628</v>
      </c>
      <c r="EA30" s="41">
        <v>66275.873933649287</v>
      </c>
      <c r="EB30" s="41">
        <v>66115.043399638336</v>
      </c>
      <c r="EC30" s="1">
        <v>67185.900386847192</v>
      </c>
      <c r="ED30" s="1">
        <v>68393.025150905436</v>
      </c>
      <c r="EE30" s="1">
        <v>69977</v>
      </c>
      <c r="EF30" s="1">
        <v>71702.125056586694</v>
      </c>
      <c r="EG30" s="1">
        <v>72825.792781179509</v>
      </c>
      <c r="EH30" s="1">
        <v>74908.124776297482</v>
      </c>
      <c r="EI30" s="1">
        <v>75457.516409612639</v>
      </c>
      <c r="EJ30" s="1">
        <v>75564.230840976219</v>
      </c>
      <c r="EK30" s="1">
        <v>78931.821026824342</v>
      </c>
      <c r="EL30" s="1">
        <v>79690.286524056952</v>
      </c>
      <c r="EM30" s="1">
        <v>80806.044551475017</v>
      </c>
      <c r="EN30" s="46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1">
        <v>36381.1231884058</v>
      </c>
      <c r="FF30" s="41"/>
      <c r="FG30" s="1">
        <v>37335</v>
      </c>
      <c r="FH30" s="41">
        <v>37591.293478260872</v>
      </c>
      <c r="FI30" s="41">
        <v>37088.901869158879</v>
      </c>
      <c r="FJ30" s="41">
        <v>35370.235023041474</v>
      </c>
      <c r="FK30" s="1">
        <v>37344.649305555555</v>
      </c>
      <c r="FL30" s="1">
        <v>37522</v>
      </c>
      <c r="FM30" s="1">
        <v>38786.461883408076</v>
      </c>
      <c r="FN30" s="1">
        <v>39533.369483919218</v>
      </c>
      <c r="FO30" s="1">
        <v>38230.890410958906</v>
      </c>
      <c r="FP30" s="1">
        <v>40001.320470769824</v>
      </c>
      <c r="FQ30" s="1">
        <v>42497.214754098364</v>
      </c>
      <c r="FR30" s="1">
        <v>45427.19042871386</v>
      </c>
      <c r="FS30" s="1">
        <v>45815.881598421307</v>
      </c>
      <c r="FT30" s="1">
        <v>47816.433431952661</v>
      </c>
    </row>
    <row r="31" spans="1:176">
      <c r="A31" s="41" t="s">
        <v>36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53">
        <v>78761.043733846862</v>
      </c>
      <c r="AD31" s="41"/>
      <c r="AE31" s="150">
        <v>81839</v>
      </c>
      <c r="AF31" s="41">
        <v>87473.773330208584</v>
      </c>
      <c r="AG31" s="41">
        <v>89929.943882287407</v>
      </c>
      <c r="AH31" s="1">
        <v>92721.270168855539</v>
      </c>
      <c r="AI31" s="1">
        <v>92820.535229569738</v>
      </c>
      <c r="AJ31" s="1">
        <v>94291</v>
      </c>
      <c r="AK31" s="1">
        <v>95090.523488058097</v>
      </c>
      <c r="AL31" s="1">
        <v>96373.652992633506</v>
      </c>
      <c r="AM31" s="1">
        <v>98502.104994400885</v>
      </c>
      <c r="AN31" s="1">
        <v>101774.0248960859</v>
      </c>
      <c r="AO31" s="1">
        <v>106260.03543785961</v>
      </c>
      <c r="AP31" s="1">
        <v>109885.6963221975</v>
      </c>
      <c r="AQ31" s="1">
        <v>115877.85715992133</v>
      </c>
      <c r="AR31" s="1">
        <v>118922.39663508786</v>
      </c>
      <c r="AS31" s="46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1">
        <v>97592.078919714171</v>
      </c>
      <c r="BK31" s="41"/>
      <c r="BL31" s="41">
        <v>103516</v>
      </c>
      <c r="BM31" s="41">
        <v>110872.01470588235</v>
      </c>
      <c r="BN31" s="41">
        <v>113770.28832037997</v>
      </c>
      <c r="BO31" s="1">
        <v>116481.60302585525</v>
      </c>
      <c r="BP31" s="1">
        <v>116141.84052770448</v>
      </c>
      <c r="BQ31" s="1">
        <v>118011</v>
      </c>
      <c r="BR31" s="1">
        <v>118677.18728335149</v>
      </c>
      <c r="BS31" s="1">
        <v>121002.90394607036</v>
      </c>
      <c r="BT31" s="1">
        <v>124669.47332112731</v>
      </c>
      <c r="BU31" s="1">
        <v>130237.10109654118</v>
      </c>
      <c r="BV31" s="1">
        <v>136534.48101144121</v>
      </c>
      <c r="BW31" s="1">
        <v>141572.58199292392</v>
      </c>
      <c r="BX31" s="1">
        <v>150742.98968142553</v>
      </c>
      <c r="BY31" s="1">
        <v>157247.31194625646</v>
      </c>
      <c r="BZ31" s="46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1">
        <v>69302.08780903666</v>
      </c>
      <c r="CR31" s="41"/>
      <c r="CS31" s="41">
        <v>72018</v>
      </c>
      <c r="CT31" s="41">
        <v>78367.348174322731</v>
      </c>
      <c r="CU31" s="41">
        <v>80393.819553953595</v>
      </c>
      <c r="CV31" s="41">
        <v>80664.896867469884</v>
      </c>
      <c r="CW31" s="1">
        <v>80915.251848532382</v>
      </c>
      <c r="CX31" s="1">
        <v>82694</v>
      </c>
      <c r="CY31" s="1">
        <v>82998.449634093835</v>
      </c>
      <c r="CZ31" s="1">
        <v>84144.314025037136</v>
      </c>
      <c r="DA31" s="1">
        <v>86661.252061415973</v>
      </c>
      <c r="DB31" s="1">
        <v>91153.826819261492</v>
      </c>
      <c r="DC31" s="1">
        <v>97558.551114756541</v>
      </c>
      <c r="DD31" s="1">
        <v>101840.17377423032</v>
      </c>
      <c r="DE31" s="1">
        <v>109704.10420979986</v>
      </c>
      <c r="DF31" s="1">
        <v>112166.27555346208</v>
      </c>
      <c r="DG31" s="46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1">
        <v>58828.653000458085</v>
      </c>
      <c r="DY31" s="41"/>
      <c r="DZ31" s="1">
        <v>62947</v>
      </c>
      <c r="EA31" s="41">
        <v>68350.493316624896</v>
      </c>
      <c r="EB31" s="41">
        <v>70788.149120992763</v>
      </c>
      <c r="EC31" s="1">
        <v>71626.117855455828</v>
      </c>
      <c r="ED31" s="1">
        <v>71826.56236052567</v>
      </c>
      <c r="EE31" s="1">
        <v>73257</v>
      </c>
      <c r="EF31" s="1">
        <v>74321.872197935081</v>
      </c>
      <c r="EG31" s="1">
        <v>76335.584288052371</v>
      </c>
      <c r="EH31" s="1">
        <v>78703.232776523699</v>
      </c>
      <c r="EI31" s="1">
        <v>80912.500473036896</v>
      </c>
      <c r="EJ31" s="1">
        <v>84686.816826339214</v>
      </c>
      <c r="EK31" s="1">
        <v>87409.270654911845</v>
      </c>
      <c r="EL31" s="1">
        <v>92747.517606036359</v>
      </c>
      <c r="EM31" s="1">
        <v>94991.130607315383</v>
      </c>
      <c r="EN31" s="46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1">
        <v>40524</v>
      </c>
      <c r="FF31" s="41"/>
      <c r="FG31" s="1">
        <v>50306</v>
      </c>
      <c r="FH31" s="41">
        <v>53168.666666666664</v>
      </c>
      <c r="FI31" s="41">
        <v>57601.583333333336</v>
      </c>
      <c r="FJ31" s="41">
        <v>45618</v>
      </c>
      <c r="FK31" s="1">
        <v>55621.714285714283</v>
      </c>
      <c r="FL31" s="1">
        <v>56706</v>
      </c>
      <c r="FM31" s="1">
        <v>48931.8</v>
      </c>
      <c r="FN31" s="1">
        <v>51588.346153846156</v>
      </c>
      <c r="FO31" s="1">
        <v>54746.013157894733</v>
      </c>
      <c r="FP31" s="1">
        <v>52303.647887323939</v>
      </c>
      <c r="FQ31" s="1">
        <v>90900.918051575936</v>
      </c>
      <c r="FR31" s="1">
        <v>49199.71875</v>
      </c>
      <c r="FS31" s="1">
        <v>93211.76470588235</v>
      </c>
      <c r="FT31" s="1">
        <v>88238.409090909088</v>
      </c>
    </row>
    <row r="32" spans="1:176">
      <c r="A32" s="41" t="s">
        <v>37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53">
        <v>63227.979664804472</v>
      </c>
      <c r="AD32" s="41"/>
      <c r="AE32" s="150">
        <v>67253</v>
      </c>
      <c r="AF32" s="41">
        <v>70859.061322568246</v>
      </c>
      <c r="AG32" s="41">
        <v>72994.542233357191</v>
      </c>
      <c r="AH32" s="1">
        <v>73013.877936857563</v>
      </c>
      <c r="AI32" s="1">
        <v>73149.588449626521</v>
      </c>
      <c r="AJ32" s="1">
        <v>75236</v>
      </c>
      <c r="AK32" s="1">
        <v>75125.41282274948</v>
      </c>
      <c r="AL32" s="1">
        <v>76501.707161319748</v>
      </c>
      <c r="AM32" s="1">
        <v>79364.376883996607</v>
      </c>
      <c r="AN32" s="1">
        <v>80179.740438311695</v>
      </c>
      <c r="AO32" s="1">
        <v>81728.469476008642</v>
      </c>
      <c r="AP32" s="1">
        <v>77843.476586990597</v>
      </c>
      <c r="AQ32" s="1">
        <v>85778.909096326301</v>
      </c>
      <c r="AR32" s="1">
        <v>88460.785884663957</v>
      </c>
      <c r="AS32" s="46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1">
        <v>83717.298402555913</v>
      </c>
      <c r="BK32" s="41"/>
      <c r="BL32" s="41">
        <v>90922</v>
      </c>
      <c r="BM32" s="41">
        <v>96183.027932960889</v>
      </c>
      <c r="BN32" s="41">
        <v>101261.58132343847</v>
      </c>
      <c r="BO32" s="1">
        <v>99524.629606099115</v>
      </c>
      <c r="BP32" s="1">
        <v>99247.720606826799</v>
      </c>
      <c r="BQ32" s="1">
        <v>102884</v>
      </c>
      <c r="BR32" s="1">
        <v>104283.40549201961</v>
      </c>
      <c r="BS32" s="1">
        <v>105874.56217372161</v>
      </c>
      <c r="BT32" s="1">
        <v>110202.16884989032</v>
      </c>
      <c r="BU32" s="1">
        <v>111408.1925608357</v>
      </c>
      <c r="BV32" s="1">
        <v>113099.14797747057</v>
      </c>
      <c r="BW32" s="1">
        <v>106303.03034205646</v>
      </c>
      <c r="BX32" s="1">
        <v>117075.07088255734</v>
      </c>
      <c r="BY32" s="1">
        <v>120569.38664673643</v>
      </c>
      <c r="BZ32" s="46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1">
        <v>61909.057534246575</v>
      </c>
      <c r="CR32" s="41"/>
      <c r="CS32" s="41">
        <v>68552</v>
      </c>
      <c r="CT32" s="41">
        <v>73792.545679012343</v>
      </c>
      <c r="CU32" s="41">
        <v>77683.525396825396</v>
      </c>
      <c r="CV32" s="41">
        <v>77812.227858293074</v>
      </c>
      <c r="CW32" s="1">
        <v>77369.3714063714</v>
      </c>
      <c r="CX32" s="1">
        <v>78316</v>
      </c>
      <c r="CY32" s="1">
        <v>78735.155613919895</v>
      </c>
      <c r="CZ32" s="1">
        <v>80069.362941541011</v>
      </c>
      <c r="DA32" s="1">
        <v>82957.501241893187</v>
      </c>
      <c r="DB32" s="1">
        <v>82716.796304819523</v>
      </c>
      <c r="DC32" s="1">
        <v>83946.17945823929</v>
      </c>
      <c r="DD32" s="1">
        <v>80470.053092783506</v>
      </c>
      <c r="DE32" s="1">
        <v>87912.967637540452</v>
      </c>
      <c r="DF32" s="1">
        <v>91271.563345633462</v>
      </c>
      <c r="DG32" s="46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1">
        <v>53155.789523809523</v>
      </c>
      <c r="DY32" s="41"/>
      <c r="DZ32" s="1">
        <v>57316</v>
      </c>
      <c r="EA32" s="41">
        <v>59289.791044776117</v>
      </c>
      <c r="EB32" s="41">
        <v>61889.621086261977</v>
      </c>
      <c r="EC32" s="1">
        <v>62172.674822923371</v>
      </c>
      <c r="ED32" s="1">
        <v>62478.94261766602</v>
      </c>
      <c r="EE32" s="1">
        <v>64778</v>
      </c>
      <c r="EF32" s="1">
        <v>64243.777054002945</v>
      </c>
      <c r="EG32" s="1">
        <v>67085.037707922194</v>
      </c>
      <c r="EH32" s="1">
        <v>71400.266526600142</v>
      </c>
      <c r="EI32" s="1">
        <v>71586.599204595666</v>
      </c>
      <c r="EJ32" s="1">
        <v>73626.711504782434</v>
      </c>
      <c r="EK32" s="1">
        <v>70872.470827178724</v>
      </c>
      <c r="EL32" s="1">
        <v>77755.320176051406</v>
      </c>
      <c r="EM32" s="1">
        <v>80081.634401972871</v>
      </c>
      <c r="EN32" s="46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1">
        <v>38389.495446265937</v>
      </c>
      <c r="FF32" s="41"/>
      <c r="FG32" s="1">
        <v>42761</v>
      </c>
      <c r="FH32" s="41">
        <v>43197.047156726767</v>
      </c>
      <c r="FI32" s="41">
        <v>45197.69033760186</v>
      </c>
      <c r="FJ32" s="41">
        <v>45610.40111111111</v>
      </c>
      <c r="FK32" s="1">
        <v>46291.673728813563</v>
      </c>
      <c r="FL32" s="1">
        <v>47914</v>
      </c>
      <c r="FM32" s="1">
        <v>49724.888238916254</v>
      </c>
      <c r="FN32" s="1">
        <v>51424.258205476792</v>
      </c>
      <c r="FO32" s="1">
        <v>52921.23765135499</v>
      </c>
      <c r="FP32" s="1">
        <v>56063.852020385872</v>
      </c>
      <c r="FQ32" s="1">
        <v>56747.85508007351</v>
      </c>
      <c r="FR32" s="1">
        <v>51715.260526107908</v>
      </c>
      <c r="FS32" s="1">
        <v>59911.815913865546</v>
      </c>
      <c r="FT32" s="1">
        <v>62429.041074249602</v>
      </c>
    </row>
    <row r="33" spans="1:176">
      <c r="A33" s="41" t="s">
        <v>38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53">
        <v>69456.671104150359</v>
      </c>
      <c r="AD33" s="41"/>
      <c r="AE33" s="150">
        <v>73687</v>
      </c>
      <c r="AF33" s="41">
        <v>80880.615774240228</v>
      </c>
      <c r="AG33" s="41">
        <v>87875.244254760342</v>
      </c>
      <c r="AH33" s="1">
        <v>89325.231263383292</v>
      </c>
      <c r="AI33" s="1">
        <v>83192.468588322241</v>
      </c>
      <c r="AJ33" s="1">
        <v>87812</v>
      </c>
      <c r="AK33" s="1">
        <v>87765.321841687459</v>
      </c>
      <c r="AL33" s="1">
        <v>90329.115696887675</v>
      </c>
      <c r="AM33" s="1">
        <v>93177.019897842489</v>
      </c>
      <c r="AN33" s="1">
        <v>96789.962125984253</v>
      </c>
      <c r="AO33" s="1">
        <v>99924.900073295881</v>
      </c>
      <c r="AP33" s="1">
        <v>101374.67045454544</v>
      </c>
      <c r="AQ33" s="1">
        <v>104886.68221574345</v>
      </c>
      <c r="AR33" s="1">
        <v>106503.74472891567</v>
      </c>
      <c r="AS33" s="46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1">
        <v>86635.905325443789</v>
      </c>
      <c r="BK33" s="41"/>
      <c r="BL33" s="41">
        <v>92309</v>
      </c>
      <c r="BM33" s="41">
        <v>100479.3126142596</v>
      </c>
      <c r="BN33" s="41">
        <v>110660.256227758</v>
      </c>
      <c r="BO33" s="1">
        <v>111025.45255474452</v>
      </c>
      <c r="BP33" s="1">
        <v>103951.42300194931</v>
      </c>
      <c r="BQ33" s="1">
        <v>110189</v>
      </c>
      <c r="BR33" s="1">
        <v>110272.43590280687</v>
      </c>
      <c r="BS33" s="1">
        <v>113368.12903225806</v>
      </c>
      <c r="BT33" s="1">
        <v>118377.413592233</v>
      </c>
      <c r="BU33" s="1">
        <v>121753.56179295624</v>
      </c>
      <c r="BV33" s="1">
        <v>124748.91359078302</v>
      </c>
      <c r="BW33" s="1">
        <v>126410.19693701467</v>
      </c>
      <c r="BX33" s="1">
        <v>132309</v>
      </c>
      <c r="BY33" s="1">
        <v>134529.25826446281</v>
      </c>
      <c r="BZ33" s="46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1">
        <v>65906.537091988124</v>
      </c>
      <c r="CR33" s="41"/>
      <c r="CS33" s="41">
        <v>70063</v>
      </c>
      <c r="CT33" s="41">
        <v>76943.291066282414</v>
      </c>
      <c r="CU33" s="41">
        <v>85335.592896174858</v>
      </c>
      <c r="CV33" s="41">
        <v>85101.7485380117</v>
      </c>
      <c r="CW33" s="1">
        <v>79413.056022408957</v>
      </c>
      <c r="CX33" s="1">
        <v>84626</v>
      </c>
      <c r="CY33" s="1">
        <v>83885.103874227963</v>
      </c>
      <c r="CZ33" s="1">
        <v>85768.658240907927</v>
      </c>
      <c r="DA33" s="1">
        <v>88194.794117647063</v>
      </c>
      <c r="DB33" s="1">
        <v>91316.309505106037</v>
      </c>
      <c r="DC33" s="1">
        <v>94505.094339622636</v>
      </c>
      <c r="DD33" s="1">
        <v>96389.987657707068</v>
      </c>
      <c r="DE33" s="1">
        <v>98830.609714285718</v>
      </c>
      <c r="DF33" s="1">
        <v>101321.81182795699</v>
      </c>
      <c r="DG33" s="46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1">
        <v>56432.724832214764</v>
      </c>
      <c r="DY33" s="41"/>
      <c r="DZ33" s="1">
        <v>60531</v>
      </c>
      <c r="EA33" s="41">
        <v>65702.664772727279</v>
      </c>
      <c r="EB33" s="41">
        <v>72560.059808612437</v>
      </c>
      <c r="EC33" s="1">
        <v>72744.021052631579</v>
      </c>
      <c r="ED33" s="1">
        <v>67741.838616714696</v>
      </c>
      <c r="EE33" s="1">
        <v>71914</v>
      </c>
      <c r="EF33" s="1">
        <v>72740.801535735372</v>
      </c>
      <c r="EG33" s="1">
        <v>75785.151524879606</v>
      </c>
      <c r="EH33" s="1">
        <v>76856.970598175059</v>
      </c>
      <c r="EI33" s="1">
        <v>79683.098068350679</v>
      </c>
      <c r="EJ33" s="1">
        <v>80819.882488479256</v>
      </c>
      <c r="EK33" s="1">
        <v>83985.4308398024</v>
      </c>
      <c r="EL33" s="1">
        <v>87074.525654450263</v>
      </c>
      <c r="EM33" s="1">
        <v>89312.752442996745</v>
      </c>
      <c r="EN33" s="46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1">
        <v>42550.444444444445</v>
      </c>
      <c r="FF33" s="41"/>
      <c r="FG33" s="1">
        <v>45726</v>
      </c>
      <c r="FH33" s="41">
        <v>51383.580882352944</v>
      </c>
      <c r="FI33" s="41">
        <v>56949.158192090399</v>
      </c>
      <c r="FJ33" s="41">
        <v>57673.091603053435</v>
      </c>
      <c r="FK33" s="1">
        <v>54231.257352941175</v>
      </c>
      <c r="FL33" s="1">
        <v>59017</v>
      </c>
      <c r="FM33" s="1">
        <v>59356.949501661133</v>
      </c>
      <c r="FN33" s="1">
        <v>60789.423101467772</v>
      </c>
      <c r="FO33" s="1">
        <v>61660.188349514559</v>
      </c>
      <c r="FP33" s="1">
        <v>63546.007978723406</v>
      </c>
      <c r="FQ33" s="1">
        <v>63545.239436619719</v>
      </c>
      <c r="FR33" s="1">
        <v>63751.26315789474</v>
      </c>
      <c r="FS33" s="1">
        <v>65806.722664735702</v>
      </c>
      <c r="FT33" s="1">
        <v>67964.133333333331</v>
      </c>
    </row>
    <row r="34" spans="1:176">
      <c r="A34" s="41" t="s">
        <v>39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53">
        <v>52105.269972451788</v>
      </c>
      <c r="AD34" s="41"/>
      <c r="AE34" s="150">
        <v>56018</v>
      </c>
      <c r="AF34" s="41">
        <v>58668.969366562822</v>
      </c>
      <c r="AG34" s="41">
        <v>60496.440669371194</v>
      </c>
      <c r="AH34" s="1">
        <v>61597.21983914209</v>
      </c>
      <c r="AI34" s="1">
        <v>61481.463572584995</v>
      </c>
      <c r="AJ34" s="1">
        <v>61866</v>
      </c>
      <c r="AK34" s="1">
        <v>63821.1137927081</v>
      </c>
      <c r="AL34" s="1">
        <v>62705.143409116361</v>
      </c>
      <c r="AM34" s="1">
        <v>63855.342679467598</v>
      </c>
      <c r="AN34" s="1">
        <v>65593.340975583807</v>
      </c>
      <c r="AO34" s="1">
        <v>67213.914367219913</v>
      </c>
      <c r="AP34" s="1">
        <v>69977.43515470704</v>
      </c>
      <c r="AQ34" s="1">
        <v>72661.339357729652</v>
      </c>
      <c r="AR34" s="1">
        <v>75132.495391705073</v>
      </c>
      <c r="AS34" s="46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1">
        <v>66532.924354243543</v>
      </c>
      <c r="BK34" s="41"/>
      <c r="BL34" s="41">
        <v>73616</v>
      </c>
      <c r="BM34" s="41">
        <v>76997.671052631573</v>
      </c>
      <c r="BN34" s="41">
        <v>80182.897196261678</v>
      </c>
      <c r="BO34" s="1">
        <v>80196.576709796675</v>
      </c>
      <c r="BP34" s="1">
        <v>80083.108928571426</v>
      </c>
      <c r="BQ34" s="1">
        <v>79648</v>
      </c>
      <c r="BR34" s="1">
        <v>84040.223183739174</v>
      </c>
      <c r="BS34" s="1">
        <v>79927.165425323401</v>
      </c>
      <c r="BT34" s="1">
        <v>82611.314973155691</v>
      </c>
      <c r="BU34" s="1">
        <v>84501.746359223296</v>
      </c>
      <c r="BV34" s="1">
        <v>86932.130996309963</v>
      </c>
      <c r="BW34" s="1">
        <v>90035.720328789088</v>
      </c>
      <c r="BX34" s="1">
        <v>93665.282634971794</v>
      </c>
      <c r="BY34" s="1">
        <v>97544.949532710278</v>
      </c>
      <c r="BZ34" s="46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1">
        <v>54878.486111111109</v>
      </c>
      <c r="CR34" s="41"/>
      <c r="CS34" s="41">
        <v>58713</v>
      </c>
      <c r="CT34" s="41">
        <v>61366.076109936577</v>
      </c>
      <c r="CU34" s="41">
        <v>63618.055670103095</v>
      </c>
      <c r="CV34" s="41">
        <v>63515.405679513184</v>
      </c>
      <c r="CW34" s="1">
        <v>62700.475054229937</v>
      </c>
      <c r="CX34" s="1">
        <v>63499</v>
      </c>
      <c r="CY34" s="1">
        <v>66725.960416666669</v>
      </c>
      <c r="CZ34" s="1">
        <v>65841.91996402877</v>
      </c>
      <c r="DA34" s="1">
        <v>67041.524409448815</v>
      </c>
      <c r="DB34" s="1">
        <v>69292.506420364953</v>
      </c>
      <c r="DC34" s="1">
        <v>71714.176881134132</v>
      </c>
      <c r="DD34" s="1">
        <v>74434.639499076176</v>
      </c>
      <c r="DE34" s="1">
        <v>76696.431128404671</v>
      </c>
      <c r="DF34" s="1">
        <v>79516.078534031418</v>
      </c>
      <c r="DG34" s="46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1">
        <v>46396.995260663505</v>
      </c>
      <c r="DY34" s="41"/>
      <c r="DZ34" s="1">
        <v>49416</v>
      </c>
      <c r="EA34" s="41">
        <v>53318.020361990952</v>
      </c>
      <c r="EB34" s="41">
        <v>54728.757575757576</v>
      </c>
      <c r="EC34" s="1">
        <v>54635.482222222221</v>
      </c>
      <c r="ED34" s="1">
        <v>54650.846330275228</v>
      </c>
      <c r="EE34" s="1">
        <v>56109</v>
      </c>
      <c r="EF34" s="1">
        <v>56227.845994950658</v>
      </c>
      <c r="EG34" s="1">
        <v>56753.596374045803</v>
      </c>
      <c r="EH34" s="1">
        <v>58307.764925373136</v>
      </c>
      <c r="EI34" s="1">
        <v>61453.493237150586</v>
      </c>
      <c r="EJ34" s="1">
        <v>63311.774350086656</v>
      </c>
      <c r="EK34" s="1">
        <v>65948.447048903879</v>
      </c>
      <c r="EL34" s="1">
        <v>68744.475597609562</v>
      </c>
      <c r="EM34" s="1">
        <v>69975.547770700636</v>
      </c>
      <c r="EN34" s="46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1">
        <v>37435.282608695656</v>
      </c>
      <c r="FF34" s="41"/>
      <c r="FG34" s="1">
        <v>41215</v>
      </c>
      <c r="FH34" s="41">
        <v>44207.44976076555</v>
      </c>
      <c r="FI34" s="41">
        <v>45677.657142857141</v>
      </c>
      <c r="FJ34" s="41">
        <v>43295.61006289308</v>
      </c>
      <c r="FK34" s="1">
        <v>42920.894736842107</v>
      </c>
      <c r="FL34" s="1">
        <v>44294</v>
      </c>
      <c r="FM34" s="1">
        <v>45329.774767801857</v>
      </c>
      <c r="FN34" s="1">
        <v>44841.387247278384</v>
      </c>
      <c r="FO34" s="1">
        <v>43969.01568068425</v>
      </c>
      <c r="FP34" s="1">
        <v>43941.498997995994</v>
      </c>
      <c r="FQ34" s="1">
        <v>43970.924731182793</v>
      </c>
      <c r="FR34" s="1">
        <v>46880.100545124165</v>
      </c>
      <c r="FS34" s="1">
        <v>48147.66125290023</v>
      </c>
      <c r="FT34" s="1">
        <v>50187.131428571425</v>
      </c>
    </row>
    <row r="35" spans="1:176">
      <c r="A35" s="41" t="s">
        <v>40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53">
        <v>52321.185645272599</v>
      </c>
      <c r="AD35" s="41"/>
      <c r="AE35" s="150">
        <v>57045</v>
      </c>
      <c r="AF35" s="41">
        <v>59076.946579804557</v>
      </c>
      <c r="AG35" s="41">
        <v>61124.711875405577</v>
      </c>
      <c r="AH35" s="1">
        <v>61270.840103159251</v>
      </c>
      <c r="AI35" s="1">
        <v>61264.366373902136</v>
      </c>
      <c r="AJ35" s="1">
        <v>61712</v>
      </c>
      <c r="AK35" s="1">
        <v>57735.044490698579</v>
      </c>
      <c r="AL35" s="1">
        <v>72892.58641975309</v>
      </c>
      <c r="AM35" s="1">
        <v>69055.26258400768</v>
      </c>
      <c r="AN35" s="1">
        <v>68936.250930906084</v>
      </c>
      <c r="AO35" s="1">
        <v>68494.656552914617</v>
      </c>
      <c r="AP35" s="1">
        <v>70315.06932916044</v>
      </c>
      <c r="AQ35" s="1">
        <v>71383.048383688991</v>
      </c>
      <c r="AR35" s="1">
        <v>68277.980283425757</v>
      </c>
      <c r="AS35" s="46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1">
        <v>65861.09210526316</v>
      </c>
      <c r="BK35" s="41"/>
      <c r="BL35" s="41">
        <v>71536</v>
      </c>
      <c r="BM35" s="41">
        <v>73817.242236024846</v>
      </c>
      <c r="BN35" s="41">
        <v>76707.749473684205</v>
      </c>
      <c r="BO35" s="1">
        <v>78006.39832285115</v>
      </c>
      <c r="BP35" s="1">
        <v>77925.312127236582</v>
      </c>
      <c r="BQ35" s="1">
        <v>78752</v>
      </c>
      <c r="BR35" s="1">
        <v>69662.831677381648</v>
      </c>
      <c r="BS35" s="1">
        <v>93183.600984211604</v>
      </c>
      <c r="BT35" s="1">
        <v>86372.617574257427</v>
      </c>
      <c r="BU35" s="1">
        <v>85701.319825436411</v>
      </c>
      <c r="BV35" s="1">
        <v>84812.711504769308</v>
      </c>
      <c r="BW35" s="1">
        <v>86530.465689149554</v>
      </c>
      <c r="BX35" s="1">
        <v>87142.391355140193</v>
      </c>
      <c r="BY35" s="1">
        <v>87446.181481481486</v>
      </c>
      <c r="BZ35" s="46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1">
        <v>52913.429824561405</v>
      </c>
      <c r="CR35" s="41"/>
      <c r="CS35" s="41">
        <v>57521</v>
      </c>
      <c r="CT35" s="41">
        <v>60567.567901234564</v>
      </c>
      <c r="CU35" s="41">
        <v>62946.746268656716</v>
      </c>
      <c r="CV35" s="41">
        <v>62264.133136094671</v>
      </c>
      <c r="CW35" s="1">
        <v>62154.722797927461</v>
      </c>
      <c r="CX35" s="1">
        <v>62955</v>
      </c>
      <c r="CY35" s="1">
        <v>58183.395163433437</v>
      </c>
      <c r="CZ35" s="1">
        <v>76534.298457222991</v>
      </c>
      <c r="DA35" s="1">
        <v>69767.944362672948</v>
      </c>
      <c r="DB35" s="1">
        <v>69551.818690542816</v>
      </c>
      <c r="DC35" s="1">
        <v>68788.393451720302</v>
      </c>
      <c r="DD35" s="1">
        <v>69665.593091828137</v>
      </c>
      <c r="DE35" s="1">
        <v>70026.931805157597</v>
      </c>
      <c r="DF35" s="1">
        <v>69141.464935064942</v>
      </c>
      <c r="DG35" s="46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1">
        <v>46591.697368421053</v>
      </c>
      <c r="DY35" s="41"/>
      <c r="DZ35" s="1">
        <v>50637</v>
      </c>
      <c r="EA35" s="41">
        <v>52945.696832579182</v>
      </c>
      <c r="EB35" s="41">
        <v>55458.76470588235</v>
      </c>
      <c r="EC35" s="1">
        <v>55344.07</v>
      </c>
      <c r="ED35" s="1">
        <v>54508.255494505494</v>
      </c>
      <c r="EE35" s="1">
        <v>55894</v>
      </c>
      <c r="EF35" s="1">
        <v>54142.132284921368</v>
      </c>
      <c r="EG35" s="1">
        <v>61150.162740899359</v>
      </c>
      <c r="EH35" s="1">
        <v>61611.082504388534</v>
      </c>
      <c r="EI35" s="1">
        <v>61230.674935842602</v>
      </c>
      <c r="EJ35" s="1">
        <v>61164.108970831046</v>
      </c>
      <c r="EK35" s="1">
        <v>62558.020791797215</v>
      </c>
      <c r="EL35" s="1">
        <v>62729.821333333333</v>
      </c>
      <c r="EM35" s="1">
        <v>58121.918635170601</v>
      </c>
      <c r="EN35" s="46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1">
        <v>37044.172839506173</v>
      </c>
      <c r="FF35" s="41"/>
      <c r="FG35" s="1">
        <v>40750</v>
      </c>
      <c r="FH35" s="41">
        <v>41886.433179723499</v>
      </c>
      <c r="FI35" s="41">
        <v>42683.644144144142</v>
      </c>
      <c r="FJ35" s="41">
        <v>44157.304347826088</v>
      </c>
      <c r="FK35" s="1">
        <v>42301.933673469386</v>
      </c>
      <c r="FL35" s="1">
        <v>42293</v>
      </c>
      <c r="FM35" s="1">
        <v>41847.728033472806</v>
      </c>
      <c r="FN35" s="1">
        <v>47056.707414829667</v>
      </c>
      <c r="FO35" s="1">
        <v>47893.406959152795</v>
      </c>
      <c r="FP35" s="1">
        <v>45940.211450381677</v>
      </c>
      <c r="FQ35" s="1">
        <v>45083.322815533982</v>
      </c>
      <c r="FR35" s="1">
        <v>49067.399651972155</v>
      </c>
      <c r="FS35" s="1">
        <v>47951.162234042553</v>
      </c>
      <c r="FT35" s="1">
        <v>48547.658730158728</v>
      </c>
    </row>
    <row r="36" spans="1:176">
      <c r="A36" s="41" t="s">
        <v>41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53">
        <v>73978.210835509133</v>
      </c>
      <c r="AD36" s="41"/>
      <c r="AE36" s="150">
        <v>79796</v>
      </c>
      <c r="AF36" s="41">
        <v>83318.887298747766</v>
      </c>
      <c r="AG36" s="41">
        <v>82707.962399283802</v>
      </c>
      <c r="AH36" s="1">
        <v>89330.221941992437</v>
      </c>
      <c r="AI36" s="1">
        <v>89272.390759075904</v>
      </c>
      <c r="AJ36" s="1">
        <v>89246</v>
      </c>
      <c r="AK36" s="1">
        <v>88088.26627981948</v>
      </c>
      <c r="AL36" s="1">
        <v>86365.026437320135</v>
      </c>
      <c r="AM36" s="1">
        <v>89732.079732197206</v>
      </c>
      <c r="AN36" s="1">
        <v>89533.473795354192</v>
      </c>
      <c r="AO36" s="1">
        <v>89326.06516321197</v>
      </c>
      <c r="AP36" s="1">
        <v>91614.949441777062</v>
      </c>
      <c r="AQ36" s="1">
        <v>93590.437564205</v>
      </c>
      <c r="AR36" s="1">
        <v>94650.779016725792</v>
      </c>
      <c r="AS36" s="46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1">
        <v>99768.220489977728</v>
      </c>
      <c r="BK36" s="41"/>
      <c r="BL36" s="41">
        <v>110159</v>
      </c>
      <c r="BM36" s="41">
        <v>114720.87472035794</v>
      </c>
      <c r="BN36" s="41">
        <v>97856.962352941177</v>
      </c>
      <c r="BO36" s="1">
        <v>120694.85256410256</v>
      </c>
      <c r="BP36" s="1">
        <v>119859.852494577</v>
      </c>
      <c r="BQ36" s="1">
        <v>119542</v>
      </c>
      <c r="BR36" s="1">
        <v>118070.00766016713</v>
      </c>
      <c r="BS36" s="1">
        <v>118002.65415111941</v>
      </c>
      <c r="BT36" s="1">
        <v>94947.755485893416</v>
      </c>
      <c r="BU36" s="1">
        <v>122182.02931379082</v>
      </c>
      <c r="BV36" s="1">
        <v>122281.00149031298</v>
      </c>
      <c r="BW36" s="1">
        <v>128342.75831873906</v>
      </c>
      <c r="BX36" s="1">
        <v>130779.31371661385</v>
      </c>
      <c r="BY36" s="1">
        <v>134825.93644067796</v>
      </c>
      <c r="BZ36" s="46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1">
        <v>73525.09821428571</v>
      </c>
      <c r="CR36" s="41"/>
      <c r="CS36" s="41">
        <v>81651</v>
      </c>
      <c r="CT36" s="41">
        <v>84317.688212927751</v>
      </c>
      <c r="CU36" s="41">
        <v>88784.45889101339</v>
      </c>
      <c r="CV36" s="41">
        <v>88472.615079365074</v>
      </c>
      <c r="CW36" s="1">
        <v>87115.964636542238</v>
      </c>
      <c r="CX36" s="1">
        <v>86095</v>
      </c>
      <c r="CY36" s="1">
        <v>84406.708097928436</v>
      </c>
      <c r="CZ36" s="1">
        <v>85195.742115027839</v>
      </c>
      <c r="DA36" s="1">
        <v>73221.738624873615</v>
      </c>
      <c r="DB36" s="1">
        <v>90035.261735419626</v>
      </c>
      <c r="DC36" s="1">
        <v>90455.365260900639</v>
      </c>
      <c r="DD36" s="1">
        <v>94458.269319759376</v>
      </c>
      <c r="DE36" s="1">
        <v>96968.667493796529</v>
      </c>
      <c r="DF36" s="1">
        <v>99625.876574307302</v>
      </c>
      <c r="DG36" s="46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1">
        <v>58612.014989293362</v>
      </c>
      <c r="DY36" s="41"/>
      <c r="DZ36" s="1">
        <v>63237</v>
      </c>
      <c r="EA36" s="41">
        <v>66689.248472505089</v>
      </c>
      <c r="EB36" s="41">
        <v>70714.56465517242</v>
      </c>
      <c r="EC36" s="1">
        <v>70531.308584686776</v>
      </c>
      <c r="ED36" s="1">
        <v>69580.244680851058</v>
      </c>
      <c r="EE36" s="1">
        <v>70233</v>
      </c>
      <c r="EF36" s="1">
        <v>69543.586776859505</v>
      </c>
      <c r="EG36" s="1">
        <v>68175.309448818894</v>
      </c>
      <c r="EH36" s="1">
        <v>64884.715091678423</v>
      </c>
      <c r="EI36" s="1">
        <v>71883.059850374062</v>
      </c>
      <c r="EJ36" s="1">
        <v>72798.699664429529</v>
      </c>
      <c r="EK36" s="1">
        <v>74649.905296950237</v>
      </c>
      <c r="EL36" s="1">
        <v>81580.676470588238</v>
      </c>
      <c r="EM36" s="1">
        <v>83986.878542510123</v>
      </c>
      <c r="EN36" s="46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1">
        <v>41596.822222222225</v>
      </c>
      <c r="FF36" s="41"/>
      <c r="FG36" s="1">
        <v>50232</v>
      </c>
      <c r="FH36" s="41">
        <v>52208.085106382976</v>
      </c>
      <c r="FI36" s="41">
        <v>54823.518518518518</v>
      </c>
      <c r="FJ36" s="41">
        <v>56847.353658536587</v>
      </c>
      <c r="FK36" s="1">
        <v>55809.827160493827</v>
      </c>
      <c r="FL36" s="1">
        <v>55629</v>
      </c>
      <c r="FM36" s="1">
        <v>62525.4375</v>
      </c>
      <c r="FN36" s="1">
        <v>52610.13675213675</v>
      </c>
      <c r="FO36" s="1">
        <v>44834.015197568384</v>
      </c>
      <c r="FP36" s="1">
        <v>76342</v>
      </c>
      <c r="FQ36" s="1">
        <v>92892.5</v>
      </c>
      <c r="FR36" s="1">
        <v>95679.5</v>
      </c>
      <c r="FS36" s="1">
        <v>79465.153846153844</v>
      </c>
      <c r="FT36" s="1">
        <v>78519.333333333328</v>
      </c>
    </row>
    <row r="37" spans="1:176">
      <c r="A37" s="41" t="s">
        <v>42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53">
        <v>61862.467724288843</v>
      </c>
      <c r="AD37" s="41"/>
      <c r="AE37" s="150">
        <v>63275</v>
      </c>
      <c r="AF37" s="41">
        <v>67245.860914662888</v>
      </c>
      <c r="AG37" s="41">
        <v>68923.943063714411</v>
      </c>
      <c r="AH37" s="1">
        <v>70553.568038740923</v>
      </c>
      <c r="AI37" s="1">
        <v>70629.767790262165</v>
      </c>
      <c r="AJ37" s="1">
        <v>70024</v>
      </c>
      <c r="AK37" s="1">
        <v>69994.360411072092</v>
      </c>
      <c r="AL37" s="1">
        <v>72179.695910140857</v>
      </c>
      <c r="AM37" s="1">
        <v>73736.169928057556</v>
      </c>
      <c r="AN37" s="1">
        <v>72905.877412991409</v>
      </c>
      <c r="AO37" s="1">
        <v>74291.758786711609</v>
      </c>
      <c r="AP37" s="1">
        <v>74732.170433280553</v>
      </c>
      <c r="AQ37" s="1">
        <v>75927.531013838452</v>
      </c>
      <c r="AR37" s="1">
        <v>78371.380037488285</v>
      </c>
      <c r="AS37" s="46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1">
        <v>78663.102773246326</v>
      </c>
      <c r="BK37" s="41"/>
      <c r="BL37" s="41">
        <v>79114</v>
      </c>
      <c r="BM37" s="41">
        <v>85875.620312500003</v>
      </c>
      <c r="BN37" s="41">
        <v>89476.081447963807</v>
      </c>
      <c r="BO37" s="1">
        <v>90093.869300911858</v>
      </c>
      <c r="BP37" s="1">
        <v>89442.17176128093</v>
      </c>
      <c r="BQ37" s="1">
        <v>88794</v>
      </c>
      <c r="BR37" s="1">
        <v>90185.075481520049</v>
      </c>
      <c r="BS37" s="1">
        <v>89693.588898816175</v>
      </c>
      <c r="BT37" s="1">
        <v>121665.96</v>
      </c>
      <c r="BU37" s="1">
        <v>95232.828403361345</v>
      </c>
      <c r="BV37" s="1">
        <v>96939.751193633943</v>
      </c>
      <c r="BW37" s="1">
        <v>97212.508744038161</v>
      </c>
      <c r="BX37" s="1">
        <v>98953.762479429512</v>
      </c>
      <c r="BY37" s="1">
        <v>102097.16489361702</v>
      </c>
      <c r="BZ37" s="46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1">
        <v>59097.742307692308</v>
      </c>
      <c r="CR37" s="41"/>
      <c r="CS37" s="41">
        <v>61780</v>
      </c>
      <c r="CT37" s="41">
        <v>66842.125619834711</v>
      </c>
      <c r="CU37" s="41">
        <v>67594.780966767372</v>
      </c>
      <c r="CV37" s="41">
        <v>68924.222580645161</v>
      </c>
      <c r="CW37" s="1">
        <v>68980.278026905828</v>
      </c>
      <c r="CX37" s="1">
        <v>68780</v>
      </c>
      <c r="CY37" s="1">
        <v>68084.862298353575</v>
      </c>
      <c r="CZ37" s="1">
        <v>67796.060198419364</v>
      </c>
      <c r="DA37" s="1">
        <v>88239.298989898991</v>
      </c>
      <c r="DB37" s="1">
        <v>72535.395958212015</v>
      </c>
      <c r="DC37" s="1">
        <v>74231.779053338047</v>
      </c>
      <c r="DD37" s="1">
        <v>74941.966077985664</v>
      </c>
      <c r="DE37" s="1">
        <v>75249.326625386995</v>
      </c>
      <c r="DF37" s="1">
        <v>78996.379310344826</v>
      </c>
      <c r="DG37" s="46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1">
        <v>51615.862669245646</v>
      </c>
      <c r="DY37" s="41"/>
      <c r="DZ37" s="1">
        <v>53673</v>
      </c>
      <c r="EA37" s="41">
        <v>57037.403877221324</v>
      </c>
      <c r="EB37" s="41">
        <v>57091.779844961238</v>
      </c>
      <c r="EC37" s="1">
        <v>58259.021238938054</v>
      </c>
      <c r="ED37" s="1">
        <v>58265.21146953405</v>
      </c>
      <c r="EE37" s="1">
        <v>58677</v>
      </c>
      <c r="EF37" s="1">
        <v>59627.303648843925</v>
      </c>
      <c r="EG37" s="1">
        <v>56097.490697674417</v>
      </c>
      <c r="EH37" s="1">
        <v>70836.024087591242</v>
      </c>
      <c r="EI37" s="1">
        <v>64208.420027816406</v>
      </c>
      <c r="EJ37" s="1">
        <v>66049.910112359546</v>
      </c>
      <c r="EK37" s="1">
        <v>67450.36504498501</v>
      </c>
      <c r="EL37" s="1">
        <v>67417.9499263623</v>
      </c>
      <c r="EM37" s="1">
        <v>69642.857142857145</v>
      </c>
      <c r="EN37" s="46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1">
        <v>36806.446428571428</v>
      </c>
      <c r="FF37" s="41"/>
      <c r="FG37" s="1">
        <v>40938</v>
      </c>
      <c r="FH37" s="41">
        <v>43853.880341880344</v>
      </c>
      <c r="FI37" s="41">
        <v>43059.55238095238</v>
      </c>
      <c r="FJ37" s="41">
        <v>42213.975903614461</v>
      </c>
      <c r="FK37" s="1">
        <v>42032.289473684214</v>
      </c>
      <c r="FL37" s="1">
        <v>42028</v>
      </c>
      <c r="FM37" s="1">
        <v>40300.479820627799</v>
      </c>
      <c r="FN37" s="1">
        <v>52127.114208935171</v>
      </c>
      <c r="FO37" s="1">
        <v>64873.75</v>
      </c>
      <c r="FP37" s="1">
        <v>44509.99486125385</v>
      </c>
      <c r="FQ37" s="1">
        <v>44726.144144144142</v>
      </c>
      <c r="FR37" s="1">
        <v>45512.698113207545</v>
      </c>
      <c r="FS37" s="1">
        <v>48282.877840909096</v>
      </c>
      <c r="FT37" s="1">
        <v>48922.276595744683</v>
      </c>
    </row>
    <row r="38" spans="1:176">
      <c r="A38" s="41" t="s">
        <v>43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53">
        <v>57539.200817995908</v>
      </c>
      <c r="AD38" s="41"/>
      <c r="AE38" s="150">
        <v>63674</v>
      </c>
      <c r="AF38" s="41">
        <v>64882.017964071856</v>
      </c>
      <c r="AG38" s="41">
        <v>67107.862745098042</v>
      </c>
      <c r="AH38" s="1">
        <v>69576.039727988551</v>
      </c>
      <c r="AI38" s="1">
        <v>69533.689003436433</v>
      </c>
      <c r="AJ38" s="1">
        <v>71604</v>
      </c>
      <c r="AK38" s="1">
        <v>71232.837075103351</v>
      </c>
      <c r="AL38" s="1">
        <v>75121.429827175205</v>
      </c>
      <c r="AM38" s="1">
        <v>77977.517048868409</v>
      </c>
      <c r="AN38" s="1">
        <v>79544.839587447874</v>
      </c>
      <c r="AO38" s="1">
        <v>81749.625429955297</v>
      </c>
      <c r="AP38" s="1">
        <v>84336.573888875704</v>
      </c>
      <c r="AQ38" s="1">
        <v>86866.275618711545</v>
      </c>
      <c r="AR38" s="1">
        <v>88665.670185907729</v>
      </c>
      <c r="AS38" s="46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1">
        <v>75040.267625899287</v>
      </c>
      <c r="BK38" s="41"/>
      <c r="BL38" s="41">
        <v>85666</v>
      </c>
      <c r="BM38" s="41">
        <v>86162.306918238988</v>
      </c>
      <c r="BN38" s="41">
        <v>87954.053030303025</v>
      </c>
      <c r="BO38" s="1">
        <v>90350.854216867476</v>
      </c>
      <c r="BP38" s="1">
        <v>90907.392065344218</v>
      </c>
      <c r="BQ38" s="1">
        <v>95751</v>
      </c>
      <c r="BR38" s="1">
        <v>97622.523970290335</v>
      </c>
      <c r="BS38" s="1">
        <v>103079.31669595782</v>
      </c>
      <c r="BT38" s="1">
        <v>107342.58085492971</v>
      </c>
      <c r="BU38" s="1">
        <v>109411.50745708658</v>
      </c>
      <c r="BV38" s="1">
        <v>113492.47089559078</v>
      </c>
      <c r="BW38" s="1">
        <v>116410.3447426068</v>
      </c>
      <c r="BX38" s="1">
        <v>120523.28304691128</v>
      </c>
      <c r="BY38" s="1">
        <v>123900.97249334517</v>
      </c>
      <c r="BZ38" s="46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1">
        <v>57386.02247191011</v>
      </c>
      <c r="CR38" s="41"/>
      <c r="CS38" s="41">
        <v>62259</v>
      </c>
      <c r="CT38" s="41">
        <v>64384.331664580728</v>
      </c>
      <c r="CU38" s="41">
        <v>67371.319600499381</v>
      </c>
      <c r="CV38" s="41">
        <v>70250.236180904525</v>
      </c>
      <c r="CW38" s="1">
        <v>70970.36045056321</v>
      </c>
      <c r="CX38" s="1">
        <v>74771</v>
      </c>
      <c r="CY38" s="1">
        <v>76275.3512249169</v>
      </c>
      <c r="CZ38" s="1">
        <v>79392.128426586554</v>
      </c>
      <c r="DA38" s="1">
        <v>83373.168494953934</v>
      </c>
      <c r="DB38" s="1">
        <v>84536.877206280464</v>
      </c>
      <c r="DC38" s="1">
        <v>86843.997532894748</v>
      </c>
      <c r="DD38" s="1">
        <v>90188.20155429955</v>
      </c>
      <c r="DE38" s="1">
        <v>92328.29419592589</v>
      </c>
      <c r="DF38" s="1">
        <v>93622.362840466929</v>
      </c>
      <c r="DG38" s="46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1">
        <v>49565.604105571845</v>
      </c>
      <c r="DY38" s="41"/>
      <c r="DZ38" s="1">
        <v>56806</v>
      </c>
      <c r="EA38" s="41">
        <v>57545.416666666664</v>
      </c>
      <c r="EB38" s="41">
        <v>60367.710674157301</v>
      </c>
      <c r="EC38" s="1">
        <v>62217.466034755133</v>
      </c>
      <c r="ED38" s="1">
        <v>62520.167441860467</v>
      </c>
      <c r="EE38" s="1">
        <v>65217</v>
      </c>
      <c r="EF38" s="1">
        <v>67017.179173592973</v>
      </c>
      <c r="EG38" s="1">
        <v>68502.866404051776</v>
      </c>
      <c r="EH38" s="1">
        <v>71932.032028825939</v>
      </c>
      <c r="EI38" s="1">
        <v>73556.334055990199</v>
      </c>
      <c r="EJ38" s="1">
        <v>74291.89811010682</v>
      </c>
      <c r="EK38" s="1">
        <v>76827.055086410051</v>
      </c>
      <c r="EL38" s="1">
        <v>78852.93755462757</v>
      </c>
      <c r="EM38" s="1">
        <v>81085.672981056836</v>
      </c>
      <c r="EN38" s="46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1">
        <v>37440.512987012989</v>
      </c>
      <c r="FF38" s="41"/>
      <c r="FG38" s="1">
        <v>40170</v>
      </c>
      <c r="FH38" s="41">
        <v>41531.011135857458</v>
      </c>
      <c r="FI38" s="41">
        <v>46320.998178506372</v>
      </c>
      <c r="FJ38" s="41">
        <v>43338.190476190473</v>
      </c>
      <c r="FK38" s="1">
        <v>43297.895985401461</v>
      </c>
      <c r="FL38" s="1">
        <v>47655</v>
      </c>
      <c r="FM38" s="1">
        <v>45852.124328147103</v>
      </c>
      <c r="FN38" s="1">
        <v>48151.550584715806</v>
      </c>
      <c r="FO38" s="1">
        <v>49127.258570128426</v>
      </c>
      <c r="FP38" s="1">
        <v>50460.961675579325</v>
      </c>
      <c r="FQ38" s="1">
        <v>53392.963887065009</v>
      </c>
      <c r="FR38" s="1">
        <v>54003.932865168543</v>
      </c>
      <c r="FS38" s="1">
        <v>56600.766769576199</v>
      </c>
      <c r="FT38" s="1">
        <v>57229.274526678142</v>
      </c>
    </row>
    <row r="39" spans="1:176">
      <c r="A39" s="41" t="s">
        <v>44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53">
        <v>59465.283404816895</v>
      </c>
      <c r="AD39" s="41"/>
      <c r="AE39" s="150">
        <v>64507</v>
      </c>
      <c r="AF39" s="41">
        <v>67385.665145985404</v>
      </c>
      <c r="AG39" s="41">
        <v>69463.27115666178</v>
      </c>
      <c r="AH39" s="1">
        <v>69362.193725251302</v>
      </c>
      <c r="AI39" s="1">
        <v>71573.113366645848</v>
      </c>
      <c r="AJ39" s="1">
        <v>72496</v>
      </c>
      <c r="AK39" s="1">
        <v>67337.007473805628</v>
      </c>
      <c r="AL39" s="1">
        <v>68461.695486194469</v>
      </c>
      <c r="AM39" s="1">
        <v>71551.26647564469</v>
      </c>
      <c r="AN39" s="1">
        <v>77457.301539990061</v>
      </c>
      <c r="AO39" s="1">
        <v>76632.060724933312</v>
      </c>
      <c r="AP39" s="1">
        <v>78378.314601670048</v>
      </c>
      <c r="AQ39" s="1">
        <v>82508.865154048253</v>
      </c>
      <c r="AR39" s="1">
        <v>84323.779751332142</v>
      </c>
      <c r="AS39" s="46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1">
        <v>78321.379424778759</v>
      </c>
      <c r="BK39" s="41"/>
      <c r="BL39" s="41">
        <v>85458</v>
      </c>
      <c r="BM39" s="41">
        <v>90061.978991596639</v>
      </c>
      <c r="BN39" s="41">
        <v>93952.265284974099</v>
      </c>
      <c r="BO39" s="1">
        <v>91453.1503531786</v>
      </c>
      <c r="BP39" s="1">
        <v>95639.009523809524</v>
      </c>
      <c r="BQ39" s="1">
        <v>98117</v>
      </c>
      <c r="BR39" s="1">
        <v>98717.388877445934</v>
      </c>
      <c r="BS39" s="1">
        <v>99712.104468218997</v>
      </c>
      <c r="BT39" s="1">
        <v>97500.775130072841</v>
      </c>
      <c r="BU39" s="1">
        <v>107701.81833350714</v>
      </c>
      <c r="BV39" s="1">
        <v>107023.42410333049</v>
      </c>
      <c r="BW39" s="1">
        <v>111274.71415104222</v>
      </c>
      <c r="BX39" s="1">
        <v>116014.84316800628</v>
      </c>
      <c r="BY39" s="1">
        <v>118987.5409990575</v>
      </c>
      <c r="BZ39" s="46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1">
        <v>57922.748062015504</v>
      </c>
      <c r="CR39" s="41"/>
      <c r="CS39" s="41">
        <v>63289</v>
      </c>
      <c r="CT39" s="41">
        <v>66304.753882915174</v>
      </c>
      <c r="CU39" s="41">
        <v>67941.139722863736</v>
      </c>
      <c r="CV39" s="41">
        <v>68014.331441543705</v>
      </c>
      <c r="CW39" s="1">
        <v>69629.244212962964</v>
      </c>
      <c r="CX39" s="1">
        <v>71151</v>
      </c>
      <c r="CY39" s="1">
        <v>71031.687847730602</v>
      </c>
      <c r="CZ39" s="1">
        <v>73059.526816322017</v>
      </c>
      <c r="DA39" s="1">
        <v>72587.753302087775</v>
      </c>
      <c r="DB39" s="1">
        <v>78666.304221576953</v>
      </c>
      <c r="DC39" s="1">
        <v>79219.738983050847</v>
      </c>
      <c r="DD39" s="1">
        <v>80823.258587786258</v>
      </c>
      <c r="DE39" s="1">
        <v>83947.969062784337</v>
      </c>
      <c r="DF39" s="1">
        <v>86383.361413043473</v>
      </c>
      <c r="DG39" s="46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1">
        <v>51425.608208955222</v>
      </c>
      <c r="DY39" s="41"/>
      <c r="DZ39" s="1">
        <v>55476</v>
      </c>
      <c r="EA39" s="41">
        <v>58327.927810650886</v>
      </c>
      <c r="EB39" s="41">
        <v>59624.740950226245</v>
      </c>
      <c r="EC39" s="1">
        <v>60304.718631178708</v>
      </c>
      <c r="ED39" s="1">
        <v>61589.905660377357</v>
      </c>
      <c r="EE39" s="1">
        <v>61514</v>
      </c>
      <c r="EF39" s="1">
        <v>60671.287734009362</v>
      </c>
      <c r="EG39" s="1">
        <v>64208.206046511623</v>
      </c>
      <c r="EH39" s="1">
        <v>62815.932286785384</v>
      </c>
      <c r="EI39" s="1">
        <v>67530.777855641209</v>
      </c>
      <c r="EJ39" s="1">
        <v>68312.353280892159</v>
      </c>
      <c r="EK39" s="1">
        <v>70309.556318947172</v>
      </c>
      <c r="EL39" s="1">
        <v>73125.089176253256</v>
      </c>
      <c r="EM39" s="1">
        <v>74261.939838591337</v>
      </c>
      <c r="EN39" s="46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1">
        <v>39572.288732394365</v>
      </c>
      <c r="FF39" s="41"/>
      <c r="FG39" s="1">
        <v>42334</v>
      </c>
      <c r="FH39" s="41">
        <v>44490.956896551725</v>
      </c>
      <c r="FI39" s="41">
        <v>46179.6</v>
      </c>
      <c r="FJ39" s="41">
        <v>45783.901785714283</v>
      </c>
      <c r="FK39" s="1">
        <v>43508.340206185567</v>
      </c>
      <c r="FL39" s="1">
        <v>46278</v>
      </c>
      <c r="FM39" s="1">
        <v>46246.7780104712</v>
      </c>
      <c r="FN39" s="1">
        <v>45221.631477927069</v>
      </c>
      <c r="FO39" s="1">
        <v>44132.10282404055</v>
      </c>
      <c r="FP39" s="1">
        <v>48044.800332778701</v>
      </c>
      <c r="FQ39" s="1">
        <v>49488.932350971198</v>
      </c>
      <c r="FR39" s="1">
        <v>49330.093978615645</v>
      </c>
      <c r="FS39" s="1">
        <v>53362.890957446805</v>
      </c>
      <c r="FT39" s="1">
        <v>54456.556097560977</v>
      </c>
    </row>
    <row r="40" spans="1:176">
      <c r="A40" s="41" t="s">
        <v>45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53">
        <v>66389.742358078598</v>
      </c>
      <c r="AD40" s="41"/>
      <c r="AE40" s="150">
        <v>82472</v>
      </c>
      <c r="AF40" s="41">
        <v>74533.893948977435</v>
      </c>
      <c r="AG40" s="41">
        <v>76711.314602518323</v>
      </c>
      <c r="AH40" s="1">
        <v>79606.325835610682</v>
      </c>
      <c r="AI40" s="1">
        <v>79645.351993389791</v>
      </c>
      <c r="AJ40" s="1">
        <v>79444</v>
      </c>
      <c r="AK40" s="1">
        <v>77589.32031550596</v>
      </c>
      <c r="AL40" s="1">
        <v>81171.419912977755</v>
      </c>
      <c r="AM40" s="1">
        <v>86317.994607501736</v>
      </c>
      <c r="AN40" s="1">
        <v>89675.098146513672</v>
      </c>
      <c r="AO40" s="1">
        <v>91292.522302292928</v>
      </c>
      <c r="AP40" s="1">
        <v>94689.346723854018</v>
      </c>
      <c r="AQ40" s="1">
        <v>97787.815372303929</v>
      </c>
      <c r="AR40" s="1">
        <v>100100.10116236833</v>
      </c>
      <c r="AS40" s="46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1">
        <v>85492.040750323416</v>
      </c>
      <c r="BK40" s="41"/>
      <c r="BL40" s="41">
        <v>108575</v>
      </c>
      <c r="BM40" s="41">
        <v>98218.95272020725</v>
      </c>
      <c r="BN40" s="41">
        <v>103546.09443402126</v>
      </c>
      <c r="BO40" s="1">
        <v>103817.31202531645</v>
      </c>
      <c r="BP40" s="1">
        <v>104019.65103189493</v>
      </c>
      <c r="BQ40" s="1">
        <v>103804</v>
      </c>
      <c r="BR40" s="1">
        <v>101840.92502010184</v>
      </c>
      <c r="BS40" s="1">
        <v>107056.99161974597</v>
      </c>
      <c r="BT40" s="1">
        <v>114864.84700810033</v>
      </c>
      <c r="BU40" s="1">
        <v>119913.77638825894</v>
      </c>
      <c r="BV40" s="1">
        <v>122989.71535533787</v>
      </c>
      <c r="BW40" s="1">
        <v>125808.90546062407</v>
      </c>
      <c r="BX40" s="1">
        <v>131505.0208964264</v>
      </c>
      <c r="BY40" s="1">
        <v>135150.46037296037</v>
      </c>
      <c r="BZ40" s="46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1">
        <v>63036.991452991453</v>
      </c>
      <c r="CR40" s="41"/>
      <c r="CS40" s="41">
        <v>80059</v>
      </c>
      <c r="CT40" s="41">
        <v>72972.5</v>
      </c>
      <c r="CU40" s="41">
        <v>77024.581802274712</v>
      </c>
      <c r="CV40" s="41">
        <v>77505.055363321793</v>
      </c>
      <c r="CW40" s="1">
        <v>77271.84521739131</v>
      </c>
      <c r="CX40" s="1">
        <v>77033</v>
      </c>
      <c r="CY40" s="1">
        <v>76910.548114851845</v>
      </c>
      <c r="CZ40" s="1">
        <v>80858.979654747222</v>
      </c>
      <c r="DA40" s="1">
        <v>85908.569819432494</v>
      </c>
      <c r="DB40" s="1">
        <v>90304.123311395902</v>
      </c>
      <c r="DC40" s="1">
        <v>91515.114501870121</v>
      </c>
      <c r="DD40" s="1">
        <v>96762.121824686954</v>
      </c>
      <c r="DE40" s="1">
        <v>98266.300549733714</v>
      </c>
      <c r="DF40" s="1">
        <v>101638.57425742575</v>
      </c>
      <c r="DG40" s="46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1">
        <v>56401.295381310418</v>
      </c>
      <c r="DY40" s="41"/>
      <c r="DZ40" s="1">
        <v>70738</v>
      </c>
      <c r="EA40" s="41">
        <v>64725.689340101526</v>
      </c>
      <c r="EB40" s="41">
        <v>67905.828301886795</v>
      </c>
      <c r="EC40" s="1">
        <v>68328.947527749755</v>
      </c>
      <c r="ED40" s="1">
        <v>70047.344129554651</v>
      </c>
      <c r="EE40" s="1">
        <v>71005</v>
      </c>
      <c r="EF40" s="1">
        <v>72018.384457584165</v>
      </c>
      <c r="EG40" s="1">
        <v>75378.356628982539</v>
      </c>
      <c r="EH40" s="1">
        <v>80680.476246902937</v>
      </c>
      <c r="EI40" s="1">
        <v>82274.906691800192</v>
      </c>
      <c r="EJ40" s="1">
        <v>83973.229639252517</v>
      </c>
      <c r="EK40" s="1">
        <v>86274.170650529501</v>
      </c>
      <c r="EL40" s="1">
        <v>87513.460045292799</v>
      </c>
      <c r="EM40" s="1">
        <v>90467.99075025694</v>
      </c>
      <c r="EN40" s="46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1">
        <v>37384.282608695656</v>
      </c>
      <c r="FF40" s="41"/>
      <c r="FG40" s="1">
        <v>42994</v>
      </c>
      <c r="FH40" s="41">
        <v>43500.777142857143</v>
      </c>
      <c r="FI40" s="41">
        <v>43306.276679841896</v>
      </c>
      <c r="FJ40" s="41">
        <v>46910.933035714283</v>
      </c>
      <c r="FK40" s="1">
        <v>47997.729613733907</v>
      </c>
      <c r="FL40" s="1">
        <v>45567</v>
      </c>
      <c r="FM40" s="1">
        <v>46963.97302431611</v>
      </c>
      <c r="FN40" s="1">
        <v>47435.808209959621</v>
      </c>
      <c r="FO40" s="1">
        <v>46628.975773889637</v>
      </c>
      <c r="FP40" s="1">
        <v>48443.569043478259</v>
      </c>
      <c r="FQ40" s="1">
        <v>51297.319382364891</v>
      </c>
      <c r="FR40" s="1">
        <v>52524.6154465004</v>
      </c>
      <c r="FS40" s="1">
        <v>56720.645412130638</v>
      </c>
      <c r="FT40" s="1">
        <v>52289.352760736198</v>
      </c>
    </row>
    <row r="41" spans="1:176">
      <c r="A41" s="42" t="s">
        <v>46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54">
        <v>65049.701399688958</v>
      </c>
      <c r="AD41" s="42"/>
      <c r="AE41" s="155">
        <v>68321</v>
      </c>
      <c r="AF41" s="42">
        <v>72210.364161849706</v>
      </c>
      <c r="AG41" s="42">
        <v>76172.896503496508</v>
      </c>
      <c r="AH41" s="2">
        <v>78941.341095890413</v>
      </c>
      <c r="AI41" s="2">
        <v>79013.122972972968</v>
      </c>
      <c r="AJ41" s="2">
        <v>78360</v>
      </c>
      <c r="AK41" s="2">
        <v>78302.443438914022</v>
      </c>
      <c r="AL41" s="2">
        <v>79285.734193548386</v>
      </c>
      <c r="AM41" s="2">
        <v>82119.86293015827</v>
      </c>
      <c r="AN41" s="2">
        <v>86080.064349324894</v>
      </c>
      <c r="AO41" s="2">
        <v>83803.837974683556</v>
      </c>
      <c r="AP41" s="2">
        <v>84963.889271285356</v>
      </c>
      <c r="AQ41" s="2">
        <v>88611.268191268202</v>
      </c>
      <c r="AR41" s="2">
        <v>89099.916782246873</v>
      </c>
      <c r="AS41" s="48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2">
        <v>82534.971962616823</v>
      </c>
      <c r="BK41" s="42"/>
      <c r="BL41" s="42">
        <v>87755</v>
      </c>
      <c r="BM41" s="42">
        <v>94495.004608294927</v>
      </c>
      <c r="BN41" s="42">
        <v>102081.37674418604</v>
      </c>
      <c r="BO41" s="2">
        <v>106370.50704225352</v>
      </c>
      <c r="BP41" s="2">
        <v>107024.96313364056</v>
      </c>
      <c r="BQ41" s="2">
        <v>105555</v>
      </c>
      <c r="BR41" s="2">
        <v>106417.17587939698</v>
      </c>
      <c r="BS41" s="2">
        <v>108883.94271099743</v>
      </c>
      <c r="BT41" s="2">
        <v>112267.02217414818</v>
      </c>
      <c r="BU41" s="2">
        <v>115284.10859728507</v>
      </c>
      <c r="BV41" s="2">
        <v>114888.73584905661</v>
      </c>
      <c r="BW41" s="2">
        <v>116855.38179736691</v>
      </c>
      <c r="BX41" s="2">
        <v>121878.55304347827</v>
      </c>
      <c r="BY41" s="2">
        <v>118590.38265306123</v>
      </c>
      <c r="BZ41" s="48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2">
        <v>62382.791139240508</v>
      </c>
      <c r="CR41" s="42"/>
      <c r="CS41" s="42">
        <v>66952</v>
      </c>
      <c r="CT41" s="42">
        <v>71222.42774566474</v>
      </c>
      <c r="CU41" s="42">
        <v>74201.83798882681</v>
      </c>
      <c r="CV41" s="42">
        <v>76480.825641025644</v>
      </c>
      <c r="CW41" s="2">
        <v>76078.470297029708</v>
      </c>
      <c r="CX41" s="2">
        <v>75718</v>
      </c>
      <c r="CY41" s="2">
        <v>76171.866117404745</v>
      </c>
      <c r="CZ41" s="2">
        <v>75664.354302969296</v>
      </c>
      <c r="DA41" s="2">
        <v>79363.68979591837</v>
      </c>
      <c r="DB41" s="2">
        <v>81786.915806626828</v>
      </c>
      <c r="DC41" s="2">
        <v>81453.841463414632</v>
      </c>
      <c r="DD41" s="2">
        <v>81995.878529568465</v>
      </c>
      <c r="DE41" s="2">
        <v>87007.048327137541</v>
      </c>
      <c r="DF41" s="2">
        <v>88317.22751322751</v>
      </c>
      <c r="DG41" s="48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2">
        <v>58932.592356687899</v>
      </c>
      <c r="DY41" s="42"/>
      <c r="DZ41" s="2">
        <v>59984</v>
      </c>
      <c r="EA41" s="42">
        <v>62806.981481481482</v>
      </c>
      <c r="EB41" s="42">
        <v>65463.699421965321</v>
      </c>
      <c r="EC41" s="2">
        <v>68123.982558139542</v>
      </c>
      <c r="ED41" s="2">
        <v>66964.885057471271</v>
      </c>
      <c r="EE41" s="2">
        <v>66714</v>
      </c>
      <c r="EF41" s="2">
        <v>67501.767015706806</v>
      </c>
      <c r="EG41" s="2">
        <v>68902.866141732287</v>
      </c>
      <c r="EH41" s="2">
        <v>72445.924967658473</v>
      </c>
      <c r="EI41" s="2">
        <v>76748.534641324353</v>
      </c>
      <c r="EJ41" s="2">
        <v>77365.290836653381</v>
      </c>
      <c r="EK41" s="2">
        <v>79158.972712680581</v>
      </c>
      <c r="EL41" s="2">
        <v>80288.282967032967</v>
      </c>
      <c r="EM41" s="2">
        <v>82240.100671140943</v>
      </c>
      <c r="EN41" s="48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2">
        <v>49316</v>
      </c>
      <c r="FF41" s="42"/>
      <c r="FG41" s="2">
        <v>66112</v>
      </c>
      <c r="FH41" s="42">
        <v>55260</v>
      </c>
      <c r="FI41" s="42">
        <v>57054</v>
      </c>
      <c r="FJ41" s="42">
        <v>59060</v>
      </c>
      <c r="FK41" s="2">
        <v>72720</v>
      </c>
      <c r="FL41" s="2">
        <v>86004</v>
      </c>
      <c r="FM41" s="2">
        <v>86004</v>
      </c>
      <c r="FN41" s="2">
        <v>70506</v>
      </c>
      <c r="FO41" s="2">
        <v>83712</v>
      </c>
      <c r="FP41" s="2">
        <v>62457.288528389334</v>
      </c>
      <c r="FQ41" s="2">
        <v>60800.223776223778</v>
      </c>
      <c r="FR41" s="2">
        <v>72324.233766233767</v>
      </c>
      <c r="FS41" s="1">
        <v>78302.204081632663</v>
      </c>
      <c r="FT41" s="2">
        <v>81475.28571428571</v>
      </c>
    </row>
    <row r="42" spans="1:176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15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S42" s="46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Z42" s="46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G42" s="46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N42" s="46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41"/>
      <c r="FJ42" s="41"/>
      <c r="FK42" s="41"/>
      <c r="FL42" s="41"/>
      <c r="FM42" s="41"/>
      <c r="FN42" s="41"/>
      <c r="FO42" s="41"/>
      <c r="FP42" s="41"/>
      <c r="FQ42" s="41"/>
      <c r="FR42" s="41"/>
    </row>
    <row r="43" spans="1:176">
      <c r="A43" s="41" t="s">
        <v>48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>
        <v>65352.32450033685</v>
      </c>
      <c r="AD43" s="41"/>
      <c r="AE43" s="150">
        <v>69072</v>
      </c>
      <c r="AF43" s="41">
        <v>72265.226552984168</v>
      </c>
      <c r="AG43" s="41">
        <v>74094.532768177378</v>
      </c>
      <c r="AH43" s="41">
        <v>75183.392639372818</v>
      </c>
      <c r="AI43" s="41">
        <v>76072.56918798665</v>
      </c>
      <c r="AJ43" s="41">
        <v>77674</v>
      </c>
      <c r="AK43" s="41">
        <v>79153.970540826645</v>
      </c>
      <c r="AL43" s="41">
        <v>79880.084849847364</v>
      </c>
      <c r="AM43" s="41">
        <v>82374.824625801848</v>
      </c>
      <c r="AN43" s="41">
        <v>83963.898566021264</v>
      </c>
      <c r="AO43" s="41">
        <v>83898.194792800947</v>
      </c>
      <c r="AP43" s="41">
        <v>86816.753822141385</v>
      </c>
      <c r="AQ43" s="41">
        <v>88678.135813713059</v>
      </c>
      <c r="AR43" s="41">
        <v>91900.244344930528</v>
      </c>
      <c r="AS43" s="46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>
        <v>90089.36034036256</v>
      </c>
      <c r="BK43" s="41"/>
      <c r="BL43" s="41">
        <v>97440</v>
      </c>
      <c r="BM43" s="41">
        <v>101543.37233201582</v>
      </c>
      <c r="BN43" s="41">
        <v>103914.58284371327</v>
      </c>
      <c r="BO43" s="41">
        <v>105645.50899843505</v>
      </c>
      <c r="BP43" s="41">
        <v>107000.03609678699</v>
      </c>
      <c r="BQ43" s="41">
        <v>109345</v>
      </c>
      <c r="BR43" s="41">
        <v>113548.25919732441</v>
      </c>
      <c r="BS43" s="41">
        <v>113330.0723296521</v>
      </c>
      <c r="BT43" s="41">
        <v>117101.19792531119</v>
      </c>
      <c r="BU43" s="41">
        <v>117005.34269890585</v>
      </c>
      <c r="BV43" s="41">
        <v>115512.57744722544</v>
      </c>
      <c r="BW43" s="41">
        <v>118540.15854086286</v>
      </c>
      <c r="BX43" s="41">
        <v>121667.73183912119</v>
      </c>
      <c r="BY43" s="41">
        <v>124307.00526102792</v>
      </c>
      <c r="BZ43" s="46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>
        <v>65278.189617245931</v>
      </c>
      <c r="CR43" s="41"/>
      <c r="CS43" s="41">
        <v>68957</v>
      </c>
      <c r="CT43" s="41">
        <v>72125.24959083469</v>
      </c>
      <c r="CU43" s="41">
        <v>73804.175417175415</v>
      </c>
      <c r="CV43" s="41">
        <v>74846.42200725514</v>
      </c>
      <c r="CW43" s="41">
        <v>75240.921977124177</v>
      </c>
      <c r="CX43" s="41">
        <v>76791</v>
      </c>
      <c r="CY43" s="41">
        <v>79428.755279558798</v>
      </c>
      <c r="CZ43" s="41">
        <v>80262.197331159361</v>
      </c>
      <c r="DA43" s="41">
        <v>82872.093110193426</v>
      </c>
      <c r="DB43" s="41">
        <v>83098.204001569247</v>
      </c>
      <c r="DC43" s="41">
        <v>81771.838950985082</v>
      </c>
      <c r="DD43" s="41">
        <v>85635.388911536895</v>
      </c>
      <c r="DE43" s="41">
        <v>87760.900385400135</v>
      </c>
      <c r="DF43" s="41">
        <v>90766.905750108082</v>
      </c>
      <c r="DG43" s="46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>
        <v>55249.643966547192</v>
      </c>
      <c r="DY43" s="41"/>
      <c r="DZ43" s="41">
        <v>59365</v>
      </c>
      <c r="EA43" s="41">
        <v>62822.214227642275</v>
      </c>
      <c r="EB43" s="41">
        <v>65470.701705672349</v>
      </c>
      <c r="EC43" s="41">
        <v>65876.069645732685</v>
      </c>
      <c r="ED43" s="41">
        <v>67508.818529536758</v>
      </c>
      <c r="EE43" s="41">
        <v>68783</v>
      </c>
      <c r="EF43" s="41">
        <v>69342.468725430241</v>
      </c>
      <c r="EG43" s="41">
        <v>70430.594009983368</v>
      </c>
      <c r="EH43" s="41">
        <v>75827.169761147248</v>
      </c>
      <c r="EI43" s="41">
        <v>77078.320443615667</v>
      </c>
      <c r="EJ43" s="41">
        <v>77902.031732797099</v>
      </c>
      <c r="EK43" s="41">
        <v>80979.112715485491</v>
      </c>
      <c r="EL43" s="41">
        <v>82062.517593140161</v>
      </c>
      <c r="EM43" s="41">
        <v>85362.842953020139</v>
      </c>
      <c r="EN43" s="46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>
        <v>34530.382731958765</v>
      </c>
      <c r="FF43" s="41"/>
      <c r="FG43" s="41">
        <v>37495</v>
      </c>
      <c r="FH43" s="41">
        <v>39003.151029748282</v>
      </c>
      <c r="FI43" s="41">
        <v>40279.432786885249</v>
      </c>
      <c r="FJ43" s="41">
        <v>40907.295884315907</v>
      </c>
      <c r="FK43" s="146">
        <v>40554.894263217095</v>
      </c>
      <c r="FL43" s="41">
        <v>42451</v>
      </c>
      <c r="FM43" s="41">
        <v>43300.343983684572</v>
      </c>
      <c r="FN43" s="41">
        <v>43388.577118448397</v>
      </c>
      <c r="FO43" s="41">
        <v>47770.769347826084</v>
      </c>
      <c r="FP43" s="41">
        <v>49361.842048323117</v>
      </c>
      <c r="FQ43" s="41">
        <v>48577.491117690603</v>
      </c>
      <c r="FR43" s="41">
        <v>51436.734871406959</v>
      </c>
      <c r="FS43" s="41">
        <v>53020.349779086893</v>
      </c>
      <c r="FT43" s="41">
        <v>54526.274376417234</v>
      </c>
    </row>
    <row r="44" spans="1:176">
      <c r="A44" s="41" t="s">
        <v>49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>
        <v>64718.467471756914</v>
      </c>
      <c r="AD44" s="41"/>
      <c r="AE44" s="150">
        <v>67577</v>
      </c>
      <c r="AF44" s="41">
        <v>69859.626951924263</v>
      </c>
      <c r="AG44" s="41">
        <v>72337.097698334968</v>
      </c>
      <c r="AH44" s="41">
        <v>73308.948961937713</v>
      </c>
      <c r="AI44" s="41">
        <v>75589.61386138614</v>
      </c>
      <c r="AJ44" s="41">
        <v>77727</v>
      </c>
      <c r="AK44" s="41">
        <v>75034.201514751869</v>
      </c>
      <c r="AL44" s="41">
        <v>76715.93303571429</v>
      </c>
      <c r="AM44" s="41">
        <v>78608.297085881815</v>
      </c>
      <c r="AN44" s="41">
        <v>80574.001379653215</v>
      </c>
      <c r="AO44" s="41">
        <v>81668.407919773104</v>
      </c>
      <c r="AP44" s="41">
        <v>83468.942134543584</v>
      </c>
      <c r="AQ44" s="41">
        <v>82604.409406709936</v>
      </c>
      <c r="AR44" s="41">
        <v>84925.361428251621</v>
      </c>
      <c r="AS44" s="46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>
        <v>90476.950266429834</v>
      </c>
      <c r="BK44" s="41"/>
      <c r="BL44" s="41">
        <v>94134</v>
      </c>
      <c r="BM44" s="41">
        <v>97877.338266384773</v>
      </c>
      <c r="BN44" s="41">
        <v>101721.96302592436</v>
      </c>
      <c r="BO44" s="41">
        <v>104547.24760661444</v>
      </c>
      <c r="BP44" s="41">
        <v>107872.68176047398</v>
      </c>
      <c r="BQ44" s="41">
        <v>110491</v>
      </c>
      <c r="BR44" s="41">
        <v>106805.78949210377</v>
      </c>
      <c r="BS44" s="41">
        <v>109771.23935510541</v>
      </c>
      <c r="BT44" s="41">
        <v>111547.51385727673</v>
      </c>
      <c r="BU44" s="41">
        <v>114274.87652699331</v>
      </c>
      <c r="BV44" s="41">
        <v>116271.46248399487</v>
      </c>
      <c r="BW44" s="41">
        <v>118444.5634575209</v>
      </c>
      <c r="BX44" s="41">
        <v>119599.84927832418</v>
      </c>
      <c r="BY44" s="41">
        <v>122455.66163522012</v>
      </c>
      <c r="BZ44" s="46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>
        <v>64551.514865502599</v>
      </c>
      <c r="CR44" s="41"/>
      <c r="CS44" s="41">
        <v>67729</v>
      </c>
      <c r="CT44" s="41">
        <v>69710.106363214116</v>
      </c>
      <c r="CU44" s="41">
        <v>72050.295981087475</v>
      </c>
      <c r="CV44" s="41">
        <v>72447.756398104262</v>
      </c>
      <c r="CW44" s="41">
        <v>74456.393170281488</v>
      </c>
      <c r="CX44" s="41">
        <v>76845</v>
      </c>
      <c r="CY44" s="41">
        <v>74465.642588860384</v>
      </c>
      <c r="CZ44" s="41">
        <v>76103.367940199343</v>
      </c>
      <c r="DA44" s="41">
        <v>77503.796082165689</v>
      </c>
      <c r="DB44" s="41">
        <v>79331.91189979123</v>
      </c>
      <c r="DC44" s="41">
        <v>80518.347554347827</v>
      </c>
      <c r="DD44" s="41">
        <v>81773.334490901514</v>
      </c>
      <c r="DE44" s="41">
        <v>83035.478807339459</v>
      </c>
      <c r="DF44" s="41">
        <v>85825.210526315786</v>
      </c>
      <c r="DG44" s="46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>
        <v>54281.999514091352</v>
      </c>
      <c r="DY44" s="41"/>
      <c r="DZ44" s="41">
        <v>57322</v>
      </c>
      <c r="EA44" s="41">
        <v>59318.049954170485</v>
      </c>
      <c r="EB44" s="41">
        <v>61720.984773846845</v>
      </c>
      <c r="EC44" s="41">
        <v>62649.411176737849</v>
      </c>
      <c r="ED44" s="41">
        <v>64684.931546194348</v>
      </c>
      <c r="EE44" s="41">
        <v>65954</v>
      </c>
      <c r="EF44" s="41">
        <v>62842.3784646567</v>
      </c>
      <c r="EG44" s="41">
        <v>64860.837395816954</v>
      </c>
      <c r="EH44" s="41">
        <v>67042.399726502917</v>
      </c>
      <c r="EI44" s="41">
        <v>69143.402775014925</v>
      </c>
      <c r="EJ44" s="41">
        <v>70710.793106686702</v>
      </c>
      <c r="EK44" s="41">
        <v>72794.752920813509</v>
      </c>
      <c r="EL44" s="41">
        <v>73098.175173370313</v>
      </c>
      <c r="EM44" s="41">
        <v>78097.00334768054</v>
      </c>
      <c r="EN44" s="46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>
        <v>36362.309392265197</v>
      </c>
      <c r="FF44" s="41"/>
      <c r="FG44" s="41">
        <v>38850</v>
      </c>
      <c r="FH44" s="41">
        <v>40431.080729166664</v>
      </c>
      <c r="FI44" s="41">
        <v>41782</v>
      </c>
      <c r="FJ44" s="41">
        <v>41737.061281337046</v>
      </c>
      <c r="FK44" s="146">
        <v>43639.887955182072</v>
      </c>
      <c r="FL44" s="41">
        <v>44401</v>
      </c>
      <c r="FM44" s="41">
        <v>45038.995230524641</v>
      </c>
      <c r="FN44" s="41">
        <v>45984.478569617037</v>
      </c>
      <c r="FO44" s="41">
        <v>46527.799901429273</v>
      </c>
      <c r="FP44" s="41">
        <v>47569.498942420687</v>
      </c>
      <c r="FQ44" s="41">
        <v>44978.668035444134</v>
      </c>
      <c r="FR44" s="41">
        <v>47285.936320754714</v>
      </c>
      <c r="FS44" s="41">
        <v>47846.113737075335</v>
      </c>
      <c r="FT44" s="41">
        <v>47326.156549520769</v>
      </c>
    </row>
    <row r="45" spans="1:176">
      <c r="A45" s="41" t="s">
        <v>50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>
        <v>73978.292690815011</v>
      </c>
      <c r="AD45" s="41"/>
      <c r="AE45" s="150">
        <v>76564</v>
      </c>
      <c r="AF45" s="41">
        <v>81163.95242881072</v>
      </c>
      <c r="AG45" s="41">
        <v>84403.849939246662</v>
      </c>
      <c r="AH45" s="41">
        <v>84171.657308513881</v>
      </c>
      <c r="AI45" s="41">
        <v>85953.605691056917</v>
      </c>
      <c r="AJ45" s="41">
        <v>87862</v>
      </c>
      <c r="AK45" s="41">
        <v>89617.388035389187</v>
      </c>
      <c r="AL45" s="41">
        <v>88217.26399545325</v>
      </c>
      <c r="AM45" s="41">
        <v>92401.371852436147</v>
      </c>
      <c r="AN45" s="41">
        <v>92584.521836506159</v>
      </c>
      <c r="AO45" s="41">
        <v>93135.347498852687</v>
      </c>
      <c r="AP45" s="41">
        <v>95684.098526302696</v>
      </c>
      <c r="AQ45" s="41">
        <v>93140.758425613865</v>
      </c>
      <c r="AR45" s="41">
        <v>97943.273699851416</v>
      </c>
      <c r="AS45" s="46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>
        <v>95616.610095735421</v>
      </c>
      <c r="BK45" s="41"/>
      <c r="BL45" s="41">
        <v>102008</v>
      </c>
      <c r="BM45" s="41">
        <v>108712.91260162601</v>
      </c>
      <c r="BN45" s="41">
        <v>113250.94760614273</v>
      </c>
      <c r="BO45" s="41">
        <v>112487.99107142857</v>
      </c>
      <c r="BP45" s="41">
        <v>115079.99368800722</v>
      </c>
      <c r="BQ45" s="41">
        <v>118739</v>
      </c>
      <c r="BR45" s="41">
        <v>119319.91835636101</v>
      </c>
      <c r="BS45" s="41">
        <v>116281.11940298507</v>
      </c>
      <c r="BT45" s="41">
        <v>122837.93137608068</v>
      </c>
      <c r="BU45" s="41">
        <v>123333.15422077922</v>
      </c>
      <c r="BV45" s="41">
        <v>126134.97011385199</v>
      </c>
      <c r="BW45" s="41">
        <v>127254.10758820687</v>
      </c>
      <c r="BX45" s="41">
        <v>124551.23768495973</v>
      </c>
      <c r="BY45" s="41">
        <v>130195.7</v>
      </c>
      <c r="BZ45" s="46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>
        <v>68151.352816153027</v>
      </c>
      <c r="CR45" s="41"/>
      <c r="CS45" s="41">
        <v>72013</v>
      </c>
      <c r="CT45" s="41">
        <v>76723.420258620696</v>
      </c>
      <c r="CU45" s="41">
        <v>79477.896090534981</v>
      </c>
      <c r="CV45" s="41">
        <v>79100.373195876295</v>
      </c>
      <c r="CW45" s="41">
        <v>80268.806588735388</v>
      </c>
      <c r="CX45" s="41">
        <v>81699</v>
      </c>
      <c r="CY45" s="41">
        <v>83098.872866520789</v>
      </c>
      <c r="CZ45" s="41">
        <v>83710.468187660663</v>
      </c>
      <c r="DA45" s="41">
        <v>86930.668746101059</v>
      </c>
      <c r="DB45" s="41">
        <v>87863.261538461549</v>
      </c>
      <c r="DC45" s="41">
        <v>91211.415691672402</v>
      </c>
      <c r="DD45" s="41">
        <v>92181.675510204077</v>
      </c>
      <c r="DE45" s="41">
        <v>89092.324902106047</v>
      </c>
      <c r="DF45" s="41">
        <v>91097.08049242424</v>
      </c>
      <c r="DG45" s="46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>
        <v>59129.167112299467</v>
      </c>
      <c r="DY45" s="41"/>
      <c r="DZ45" s="41">
        <v>63150</v>
      </c>
      <c r="EA45" s="41">
        <v>66303.704545454544</v>
      </c>
      <c r="EB45" s="41">
        <v>69146.850765306124</v>
      </c>
      <c r="EC45" s="41">
        <v>68538.438320209971</v>
      </c>
      <c r="ED45" s="41">
        <v>70268.618513323978</v>
      </c>
      <c r="EE45" s="41">
        <v>71883</v>
      </c>
      <c r="EF45" s="41">
        <v>72830.604759880996</v>
      </c>
      <c r="EG45" s="41">
        <v>72415.107517849639</v>
      </c>
      <c r="EH45" s="41">
        <v>76842.246476037049</v>
      </c>
      <c r="EI45" s="41">
        <v>77300.94690585119</v>
      </c>
      <c r="EJ45" s="41">
        <v>78917.484249457979</v>
      </c>
      <c r="EK45" s="41">
        <v>80453.568409343716</v>
      </c>
      <c r="EL45" s="41">
        <v>79122.842733990154</v>
      </c>
      <c r="EM45" s="41">
        <v>81008.677704194255</v>
      </c>
      <c r="EN45" s="46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41">
        <v>44834.826923076922</v>
      </c>
      <c r="FF45" s="41"/>
      <c r="FG45" s="41">
        <v>45505</v>
      </c>
      <c r="FH45" s="41">
        <v>46724.296000000002</v>
      </c>
      <c r="FI45" s="41">
        <v>47372.961538461539</v>
      </c>
      <c r="FJ45" s="41">
        <v>45765.954545454544</v>
      </c>
      <c r="FK45" s="146">
        <v>40096.496855345911</v>
      </c>
      <c r="FL45" s="41">
        <v>45215</v>
      </c>
      <c r="FM45" s="41">
        <v>52898.077738515902</v>
      </c>
      <c r="FN45" s="41">
        <v>46391.845108695648</v>
      </c>
      <c r="FO45" s="41">
        <v>59869.913621262458</v>
      </c>
      <c r="FP45" s="41">
        <v>65519.120481927712</v>
      </c>
      <c r="FQ45" s="41">
        <v>41640.368286445009</v>
      </c>
      <c r="FR45" s="41">
        <v>70541.962655601659</v>
      </c>
      <c r="FS45" s="41">
        <v>57281.17070063694</v>
      </c>
      <c r="FT45" s="41">
        <v>60083.182926829271</v>
      </c>
    </row>
    <row r="46" spans="1:176">
      <c r="A46" s="41" t="s">
        <v>51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>
        <v>62616.569927007302</v>
      </c>
      <c r="AD46" s="41"/>
      <c r="AE46" s="150">
        <v>67018</v>
      </c>
      <c r="AF46" s="41">
        <v>69974.70500927644</v>
      </c>
      <c r="AG46" s="41">
        <v>72369.403217436426</v>
      </c>
      <c r="AH46" s="41">
        <v>72671.814390842192</v>
      </c>
      <c r="AI46" s="41">
        <v>72259.84773100054</v>
      </c>
      <c r="AJ46" s="41">
        <v>73139</v>
      </c>
      <c r="AK46" s="41">
        <v>72124.05467770253</v>
      </c>
      <c r="AL46" s="41">
        <v>73460.529676893828</v>
      </c>
      <c r="AM46" s="41">
        <v>74362.19187145558</v>
      </c>
      <c r="AN46" s="41">
        <v>75414.488383008691</v>
      </c>
      <c r="AO46" s="41">
        <v>75827.339835416031</v>
      </c>
      <c r="AP46" s="41">
        <v>76954.973605843887</v>
      </c>
      <c r="AQ46" s="41">
        <v>78442.022979009067</v>
      </c>
      <c r="AR46" s="41">
        <v>80214.079609279608</v>
      </c>
      <c r="AS46" s="46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>
        <v>81969.676712328772</v>
      </c>
      <c r="BK46" s="41"/>
      <c r="BL46" s="41">
        <v>90180</v>
      </c>
      <c r="BM46" s="41">
        <v>94979.313131313131</v>
      </c>
      <c r="BN46" s="41">
        <v>100131.81514878268</v>
      </c>
      <c r="BO46" s="41">
        <v>99751.079928952036</v>
      </c>
      <c r="BP46" s="41">
        <v>99192.382326420193</v>
      </c>
      <c r="BQ46" s="41">
        <v>100151</v>
      </c>
      <c r="BR46" s="41">
        <v>99122.945657495351</v>
      </c>
      <c r="BS46" s="41">
        <v>100267.68514703128</v>
      </c>
      <c r="BT46" s="41">
        <v>104460.93778582316</v>
      </c>
      <c r="BU46" s="41">
        <v>104483.0236483265</v>
      </c>
      <c r="BV46" s="41">
        <v>105025.57747427143</v>
      </c>
      <c r="BW46" s="41">
        <v>106202.2791255154</v>
      </c>
      <c r="BX46" s="41">
        <v>105971.23537604455</v>
      </c>
      <c r="BY46" s="41">
        <v>107369.94512195123</v>
      </c>
      <c r="BZ46" s="46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>
        <v>61544.402970297029</v>
      </c>
      <c r="CR46" s="41"/>
      <c r="CS46" s="41">
        <v>66812</v>
      </c>
      <c r="CT46" s="41">
        <v>69758.53732718894</v>
      </c>
      <c r="CU46" s="41">
        <v>72226.354898336416</v>
      </c>
      <c r="CV46" s="41">
        <v>71670.500468603568</v>
      </c>
      <c r="CW46" s="41">
        <v>71634.208022388062</v>
      </c>
      <c r="CX46" s="41">
        <v>71824</v>
      </c>
      <c r="CY46" s="41">
        <v>71771.297959984309</v>
      </c>
      <c r="CZ46" s="41">
        <v>72806.201520912538</v>
      </c>
      <c r="DA46" s="41">
        <v>72535.130103429503</v>
      </c>
      <c r="DB46" s="41">
        <v>75255.048157294834</v>
      </c>
      <c r="DC46" s="41">
        <v>76215.316840277766</v>
      </c>
      <c r="DD46" s="41">
        <v>78099.783804878054</v>
      </c>
      <c r="DE46" s="41">
        <v>78448.708609271533</v>
      </c>
      <c r="DF46" s="41">
        <v>80659.256221198157</v>
      </c>
      <c r="DG46" s="46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>
        <v>51643.302351623737</v>
      </c>
      <c r="DY46" s="41"/>
      <c r="DZ46" s="41">
        <v>56002</v>
      </c>
      <c r="EA46" s="41">
        <v>58101.044703595726</v>
      </c>
      <c r="EB46" s="41">
        <v>59650.236486486487</v>
      </c>
      <c r="EC46" s="41">
        <v>59196.529867256635</v>
      </c>
      <c r="ED46" s="41">
        <v>59351.378995433792</v>
      </c>
      <c r="EE46" s="41">
        <v>61295</v>
      </c>
      <c r="EF46" s="41">
        <v>61830.913470533211</v>
      </c>
      <c r="EG46" s="41">
        <v>63487.149657534246</v>
      </c>
      <c r="EH46" s="41">
        <v>65441.669913659513</v>
      </c>
      <c r="EI46" s="41">
        <v>66674.55668789809</v>
      </c>
      <c r="EJ46" s="41">
        <v>68153.161073151132</v>
      </c>
      <c r="EK46" s="41">
        <v>68153.99609453234</v>
      </c>
      <c r="EL46" s="41">
        <v>67985.767450829153</v>
      </c>
      <c r="EM46" s="41">
        <v>69946.978956999083</v>
      </c>
      <c r="EN46" s="46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>
        <v>38671.639240506331</v>
      </c>
      <c r="FF46" s="41"/>
      <c r="FG46" s="41">
        <v>42380</v>
      </c>
      <c r="FH46" s="41">
        <v>44159.622065727701</v>
      </c>
      <c r="FI46" s="41">
        <v>44196.004338394792</v>
      </c>
      <c r="FJ46" s="41">
        <v>41406.037974683546</v>
      </c>
      <c r="FK46" s="146">
        <v>41399.304020100506</v>
      </c>
      <c r="FL46" s="41">
        <v>45010</v>
      </c>
      <c r="FM46" s="41">
        <v>45319.547796610168</v>
      </c>
      <c r="FN46" s="41">
        <v>43898.267973856207</v>
      </c>
      <c r="FO46" s="41">
        <v>43931.280334728035</v>
      </c>
      <c r="FP46" s="41">
        <v>44946.991416309014</v>
      </c>
      <c r="FQ46" s="41">
        <v>46780.153416149071</v>
      </c>
      <c r="FR46" s="41">
        <v>48666.15553602812</v>
      </c>
      <c r="FS46" s="41">
        <v>49823.492059613978</v>
      </c>
      <c r="FT46" s="41">
        <v>50786.903225806454</v>
      </c>
    </row>
    <row r="47" spans="1:176">
      <c r="A47" s="41" t="s">
        <v>52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>
        <v>71305.848896285912</v>
      </c>
      <c r="AD47" s="41"/>
      <c r="AE47" s="150">
        <v>75658</v>
      </c>
      <c r="AF47" s="41">
        <v>76928.848671259839</v>
      </c>
      <c r="AG47" s="41">
        <v>79474.405210420839</v>
      </c>
      <c r="AH47" s="41">
        <v>80768.238262635728</v>
      </c>
      <c r="AI47" s="41">
        <v>82276.002357008168</v>
      </c>
      <c r="AJ47" s="41">
        <v>83693</v>
      </c>
      <c r="AK47" s="41">
        <v>82373.610771882915</v>
      </c>
      <c r="AL47" s="41">
        <v>84942.145158958388</v>
      </c>
      <c r="AM47" s="41">
        <v>86539.61493429853</v>
      </c>
      <c r="AN47" s="41">
        <v>88493.517211443817</v>
      </c>
      <c r="AO47" s="41">
        <v>88571.409080978468</v>
      </c>
      <c r="AP47" s="41">
        <v>90723.233621393942</v>
      </c>
      <c r="AQ47" s="41">
        <v>95044.310412392515</v>
      </c>
      <c r="AR47" s="41">
        <v>97859.402049030366</v>
      </c>
      <c r="AS47" s="46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>
        <v>95790.778343949045</v>
      </c>
      <c r="BK47" s="41"/>
      <c r="BL47" s="41">
        <v>102436</v>
      </c>
      <c r="BM47" s="41">
        <v>106793.94806517311</v>
      </c>
      <c r="BN47" s="41">
        <v>110730.11113886113</v>
      </c>
      <c r="BO47" s="41">
        <v>112697.84074255008</v>
      </c>
      <c r="BP47" s="41">
        <v>114326.25746178112</v>
      </c>
      <c r="BQ47" s="41">
        <v>116945</v>
      </c>
      <c r="BR47" s="41">
        <v>117672.98510718519</v>
      </c>
      <c r="BS47" s="41">
        <v>121173.28603000441</v>
      </c>
      <c r="BT47" s="41">
        <v>123491.96583906063</v>
      </c>
      <c r="BU47" s="41">
        <v>127371.11091589642</v>
      </c>
      <c r="BV47" s="41">
        <v>127640.24101641445</v>
      </c>
      <c r="BW47" s="41">
        <v>130158.71088418795</v>
      </c>
      <c r="BX47" s="41">
        <v>135895.28226887001</v>
      </c>
      <c r="BY47" s="41">
        <v>137976.20709647494</v>
      </c>
      <c r="BZ47" s="46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>
        <v>68468.550619834714</v>
      </c>
      <c r="CR47" s="41"/>
      <c r="CS47" s="41">
        <v>72981</v>
      </c>
      <c r="CT47" s="41">
        <v>75284.13026444662</v>
      </c>
      <c r="CU47" s="41">
        <v>78007.556412729027</v>
      </c>
      <c r="CV47" s="41">
        <v>79474.112989045389</v>
      </c>
      <c r="CW47" s="41">
        <v>80500.983729662083</v>
      </c>
      <c r="CX47" s="41">
        <v>81973</v>
      </c>
      <c r="CY47" s="41">
        <v>82784.127786692159</v>
      </c>
      <c r="CZ47" s="41">
        <v>84935.018780462866</v>
      </c>
      <c r="DA47" s="41">
        <v>86782.690535306378</v>
      </c>
      <c r="DB47" s="41">
        <v>88678.453560371505</v>
      </c>
      <c r="DC47" s="41">
        <v>88271.38817733989</v>
      </c>
      <c r="DD47" s="41">
        <v>90619.743516771661</v>
      </c>
      <c r="DE47" s="41">
        <v>94717.67338908017</v>
      </c>
      <c r="DF47" s="41">
        <v>96670.672672672677</v>
      </c>
      <c r="DG47" s="46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>
        <v>56780.244925575098</v>
      </c>
      <c r="DY47" s="41"/>
      <c r="DZ47" s="41">
        <v>60176</v>
      </c>
      <c r="EA47" s="41">
        <v>62834.735994848677</v>
      </c>
      <c r="EB47" s="41">
        <v>65444.562319769306</v>
      </c>
      <c r="EC47" s="41">
        <v>66322.309703843726</v>
      </c>
      <c r="ED47" s="41">
        <v>67670.283197389886</v>
      </c>
      <c r="EE47" s="41">
        <v>69049</v>
      </c>
      <c r="EF47" s="41">
        <v>70610.023513239765</v>
      </c>
      <c r="EG47" s="41">
        <v>72116.912127786927</v>
      </c>
      <c r="EH47" s="41">
        <v>72966.773544011754</v>
      </c>
      <c r="EI47" s="41">
        <v>74785.81879029132</v>
      </c>
      <c r="EJ47" s="41">
        <v>75568.694900723567</v>
      </c>
      <c r="EK47" s="41">
        <v>77817.537215725039</v>
      </c>
      <c r="EL47" s="41">
        <v>81397.382219338091</v>
      </c>
      <c r="EM47" s="41">
        <v>83416.472784368452</v>
      </c>
      <c r="EN47" s="46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41">
        <v>38935.399568034554</v>
      </c>
      <c r="FF47" s="41"/>
      <c r="FG47" s="41">
        <v>40691</v>
      </c>
      <c r="FH47" s="41">
        <v>42670.925373134327</v>
      </c>
      <c r="FI47" s="41">
        <v>43452.066273932251</v>
      </c>
      <c r="FJ47" s="41">
        <v>44653.123266563947</v>
      </c>
      <c r="FK47" s="146">
        <v>46123.768740031897</v>
      </c>
      <c r="FL47" s="41">
        <v>46773</v>
      </c>
      <c r="FM47" s="41">
        <v>48010.043932144414</v>
      </c>
      <c r="FN47" s="41">
        <v>49416.7324010429</v>
      </c>
      <c r="FO47" s="41">
        <v>51417.119305856831</v>
      </c>
      <c r="FP47" s="41">
        <v>52975.024896265561</v>
      </c>
      <c r="FQ47" s="41">
        <v>53931.676449534716</v>
      </c>
      <c r="FR47" s="41">
        <v>54885.349463706654</v>
      </c>
      <c r="FS47" s="41">
        <v>56059.420247632916</v>
      </c>
      <c r="FT47" s="41">
        <v>58437.855450236966</v>
      </c>
    </row>
    <row r="48" spans="1:176">
      <c r="A48" s="41" t="s">
        <v>53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>
        <v>70441.108957693214</v>
      </c>
      <c r="AD48" s="41"/>
      <c r="AE48" s="150">
        <v>75568</v>
      </c>
      <c r="AF48" s="41">
        <v>75222.857864813646</v>
      </c>
      <c r="AG48" s="41">
        <v>78490.840667678305</v>
      </c>
      <c r="AH48" s="41">
        <v>78946.744496330881</v>
      </c>
      <c r="AI48" s="41">
        <v>78737.843290236284</v>
      </c>
      <c r="AJ48" s="41">
        <v>79272</v>
      </c>
      <c r="AK48" s="41">
        <v>82024.14211332312</v>
      </c>
      <c r="AL48" s="41">
        <v>83870.030610512011</v>
      </c>
      <c r="AM48" s="41">
        <v>85263.437561287574</v>
      </c>
      <c r="AN48" s="41">
        <v>88578.940560850824</v>
      </c>
      <c r="AO48" s="41">
        <v>91206.25450804022</v>
      </c>
      <c r="AP48" s="41">
        <v>92240.400217660368</v>
      </c>
      <c r="AQ48" s="41">
        <v>94543.30352108198</v>
      </c>
      <c r="AR48" s="41">
        <v>96309.425780463236</v>
      </c>
      <c r="AS48" s="46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>
        <v>89380.875367430926</v>
      </c>
      <c r="BK48" s="41"/>
      <c r="BL48" s="41">
        <v>96361</v>
      </c>
      <c r="BM48" s="41">
        <v>98120.91943957968</v>
      </c>
      <c r="BN48" s="41">
        <v>103320.90527654164</v>
      </c>
      <c r="BO48" s="41">
        <v>101909.03291139241</v>
      </c>
      <c r="BP48" s="41">
        <v>101292.49211356467</v>
      </c>
      <c r="BQ48" s="41">
        <v>102109</v>
      </c>
      <c r="BR48" s="41">
        <v>106748.22241938444</v>
      </c>
      <c r="BS48" s="41">
        <v>109319.7917550773</v>
      </c>
      <c r="BT48" s="41">
        <v>110702.49455032576</v>
      </c>
      <c r="BU48" s="41">
        <v>114587.3164011022</v>
      </c>
      <c r="BV48" s="41">
        <v>117358.43279886819</v>
      </c>
      <c r="BW48" s="41">
        <v>117802.54467125426</v>
      </c>
      <c r="BX48" s="41">
        <v>120834.93979057591</v>
      </c>
      <c r="BY48" s="41">
        <v>123060.88796909493</v>
      </c>
      <c r="BZ48" s="46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>
        <v>64882.408970976256</v>
      </c>
      <c r="CR48" s="41"/>
      <c r="CS48" s="41">
        <v>70266</v>
      </c>
      <c r="CT48" s="41">
        <v>72003.718672199175</v>
      </c>
      <c r="CU48" s="41">
        <v>75296.955810147294</v>
      </c>
      <c r="CV48" s="41">
        <v>75150.700239808153</v>
      </c>
      <c r="CW48" s="41">
        <v>74741.65700861394</v>
      </c>
      <c r="CX48" s="41">
        <v>74789</v>
      </c>
      <c r="CY48" s="41">
        <v>76755.848577474724</v>
      </c>
      <c r="CZ48" s="41">
        <v>79308.79986052998</v>
      </c>
      <c r="DA48" s="41">
        <v>81461.697846889962</v>
      </c>
      <c r="DB48" s="41">
        <v>84586.766952264385</v>
      </c>
      <c r="DC48" s="41">
        <v>87633.865112819243</v>
      </c>
      <c r="DD48" s="41">
        <v>87995.582259287345</v>
      </c>
      <c r="DE48" s="41">
        <v>90492.580789277737</v>
      </c>
      <c r="DF48" s="41">
        <v>91877.347860538823</v>
      </c>
      <c r="DG48" s="46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>
        <v>54086.560169491524</v>
      </c>
      <c r="DY48" s="41"/>
      <c r="DZ48" s="41">
        <v>58460</v>
      </c>
      <c r="EA48" s="41">
        <v>60077.18090839107</v>
      </c>
      <c r="EB48" s="41">
        <v>63454.903325599378</v>
      </c>
      <c r="EC48" s="41">
        <v>64788.994863013701</v>
      </c>
      <c r="ED48" s="41">
        <v>65406.545537340622</v>
      </c>
      <c r="EE48" s="41">
        <v>65836</v>
      </c>
      <c r="EF48" s="41">
        <v>65883.246467671008</v>
      </c>
      <c r="EG48" s="41">
        <v>67592.79464444051</v>
      </c>
      <c r="EH48" s="41">
        <v>69422.105533041104</v>
      </c>
      <c r="EI48" s="41">
        <v>72998.011331444766</v>
      </c>
      <c r="EJ48" s="41">
        <v>74702.840941512128</v>
      </c>
      <c r="EK48" s="41">
        <v>75551.617067307685</v>
      </c>
      <c r="EL48" s="41">
        <v>77645.564967695624</v>
      </c>
      <c r="EM48" s="41">
        <v>79160.901503759393</v>
      </c>
      <c r="EN48" s="46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41"/>
      <c r="FD48" s="41"/>
      <c r="FE48" s="41">
        <v>39464.896713615024</v>
      </c>
      <c r="FF48" s="41"/>
      <c r="FG48" s="41">
        <v>42138</v>
      </c>
      <c r="FH48" s="41">
        <v>42677.647696476968</v>
      </c>
      <c r="FI48" s="41">
        <v>45746.815508021391</v>
      </c>
      <c r="FJ48" s="41">
        <v>46036.383954154728</v>
      </c>
      <c r="FK48" s="146">
        <v>45102.828337874656</v>
      </c>
      <c r="FL48" s="41">
        <v>45831</v>
      </c>
      <c r="FM48" s="41">
        <v>45336.377562642367</v>
      </c>
      <c r="FN48" s="41">
        <v>48175.255932203385</v>
      </c>
      <c r="FO48" s="41">
        <v>48267.437050359717</v>
      </c>
      <c r="FP48" s="41">
        <v>50972.801104972379</v>
      </c>
      <c r="FQ48" s="41">
        <v>53448.543985637341</v>
      </c>
      <c r="FR48" s="41">
        <v>53127.537678207744</v>
      </c>
      <c r="FS48" s="41">
        <v>55901.394957983197</v>
      </c>
      <c r="FT48" s="41">
        <v>57354.520833333336</v>
      </c>
    </row>
    <row r="49" spans="1:176">
      <c r="A49" s="41" t="s">
        <v>54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>
        <v>56582.318796724816</v>
      </c>
      <c r="AD49" s="41"/>
      <c r="AE49" s="150">
        <v>61221</v>
      </c>
      <c r="AF49" s="41">
        <v>63378.021138211385</v>
      </c>
      <c r="AG49" s="41">
        <v>66532.01681713578</v>
      </c>
      <c r="AH49" s="41">
        <v>66514.775382971144</v>
      </c>
      <c r="AI49" s="41">
        <v>66448.636509065051</v>
      </c>
      <c r="AJ49" s="41">
        <v>68051</v>
      </c>
      <c r="AK49" s="41">
        <v>69123.928507305885</v>
      </c>
      <c r="AL49" s="41">
        <v>70377.387364968046</v>
      </c>
      <c r="AM49" s="41">
        <v>71974.826246887489</v>
      </c>
      <c r="AN49" s="41">
        <v>72068.667048958407</v>
      </c>
      <c r="AO49" s="41">
        <v>72627.665875271065</v>
      </c>
      <c r="AP49" s="41">
        <v>73122.918784445807</v>
      </c>
      <c r="AQ49" s="41">
        <v>74723.712092922695</v>
      </c>
      <c r="AR49" s="41">
        <v>75654.555004766444</v>
      </c>
      <c r="AS49" s="46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>
        <v>78642.393980848152</v>
      </c>
      <c r="BK49" s="41"/>
      <c r="BL49" s="41">
        <v>82754</v>
      </c>
      <c r="BM49" s="41">
        <v>85420.313291139246</v>
      </c>
      <c r="BN49" s="41">
        <v>90747.937264742781</v>
      </c>
      <c r="BO49" s="41">
        <v>90524.232342007439</v>
      </c>
      <c r="BP49" s="41">
        <v>89436.061899038468</v>
      </c>
      <c r="BQ49" s="41">
        <v>91361</v>
      </c>
      <c r="BR49" s="41">
        <v>91752.024337379247</v>
      </c>
      <c r="BS49" s="41">
        <v>93518.182214948174</v>
      </c>
      <c r="BT49" s="41">
        <v>95778.689788988588</v>
      </c>
      <c r="BU49" s="41">
        <v>96281.671491504094</v>
      </c>
      <c r="BV49" s="41">
        <v>96893.218515742134</v>
      </c>
      <c r="BW49" s="41">
        <v>97984.519678872137</v>
      </c>
      <c r="BX49" s="41">
        <v>98820.612635869562</v>
      </c>
      <c r="BY49" s="41">
        <v>99246.540150995192</v>
      </c>
      <c r="BZ49" s="46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>
        <v>59476.792549306061</v>
      </c>
      <c r="CR49" s="41"/>
      <c r="CS49" s="41">
        <v>62624</v>
      </c>
      <c r="CT49" s="41">
        <v>65034.371112646855</v>
      </c>
      <c r="CU49" s="41">
        <v>68179.391245791252</v>
      </c>
      <c r="CV49" s="41">
        <v>67943.343521594681</v>
      </c>
      <c r="CW49" s="41">
        <v>68040.991902834008</v>
      </c>
      <c r="CX49" s="41">
        <v>69608</v>
      </c>
      <c r="CY49" s="41">
        <v>69882.385894736843</v>
      </c>
      <c r="CZ49" s="41">
        <v>70904.625233450919</v>
      </c>
      <c r="DA49" s="41">
        <v>72345.437612768917</v>
      </c>
      <c r="DB49" s="41">
        <v>72708.577119727313</v>
      </c>
      <c r="DC49" s="41">
        <v>73457.410167966402</v>
      </c>
      <c r="DD49" s="41">
        <v>73393.668447973134</v>
      </c>
      <c r="DE49" s="41">
        <v>75409.459702907712</v>
      </c>
      <c r="DF49" s="41">
        <v>78037.808980213085</v>
      </c>
      <c r="DG49" s="46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>
        <v>50074.429319371731</v>
      </c>
      <c r="DY49" s="41"/>
      <c r="DZ49" s="41">
        <v>53102</v>
      </c>
      <c r="EA49" s="41">
        <v>54843.343004513219</v>
      </c>
      <c r="EB49" s="41">
        <v>57093.947994987466</v>
      </c>
      <c r="EC49" s="41">
        <v>56712.438027255026</v>
      </c>
      <c r="ED49" s="41">
        <v>56878.457682291664</v>
      </c>
      <c r="EE49" s="41">
        <v>57906</v>
      </c>
      <c r="EF49" s="41">
        <v>58067.186128752888</v>
      </c>
      <c r="EG49" s="41">
        <v>59646.327067669175</v>
      </c>
      <c r="EH49" s="41">
        <v>60581.935196672261</v>
      </c>
      <c r="EI49" s="41">
        <v>61716.589168141596</v>
      </c>
      <c r="EJ49" s="41">
        <v>62960.908583866141</v>
      </c>
      <c r="EK49" s="41">
        <v>63472.061801059448</v>
      </c>
      <c r="EL49" s="41">
        <v>66281.105232216345</v>
      </c>
      <c r="EM49" s="41">
        <v>67865.387676508341</v>
      </c>
      <c r="EN49" s="46"/>
      <c r="EO49" s="41"/>
      <c r="EP49" s="41"/>
      <c r="EQ49" s="41"/>
      <c r="ER49" s="41"/>
      <c r="ES49" s="41"/>
      <c r="ET49" s="41"/>
      <c r="EU49" s="41"/>
      <c r="EV49" s="41"/>
      <c r="EW49" s="41"/>
      <c r="EX49" s="41"/>
      <c r="EY49" s="41"/>
      <c r="EZ49" s="41"/>
      <c r="FA49" s="41"/>
      <c r="FB49" s="41"/>
      <c r="FC49" s="41"/>
      <c r="FD49" s="41"/>
      <c r="FE49" s="41">
        <v>37130.494949494947</v>
      </c>
      <c r="FF49" s="41"/>
      <c r="FG49" s="41">
        <v>39250</v>
      </c>
      <c r="FH49" s="41">
        <v>38431.759055118113</v>
      </c>
      <c r="FI49" s="41">
        <v>39865.495495495496</v>
      </c>
      <c r="FJ49" s="41">
        <v>40096.658093797276</v>
      </c>
      <c r="FK49" s="146">
        <v>39830.571428571428</v>
      </c>
      <c r="FL49" s="41">
        <v>40913</v>
      </c>
      <c r="FM49" s="41">
        <v>41541.339295107835</v>
      </c>
      <c r="FN49" s="41">
        <v>42822.068500259469</v>
      </c>
      <c r="FO49" s="41">
        <v>43345.424182889808</v>
      </c>
      <c r="FP49" s="41">
        <v>44751.670133991538</v>
      </c>
      <c r="FQ49" s="41">
        <v>45563.682327430433</v>
      </c>
      <c r="FR49" s="41">
        <v>45591.083191850594</v>
      </c>
      <c r="FS49" s="41">
        <v>45687.694069289486</v>
      </c>
      <c r="FT49" s="41">
        <v>47214.992857142854</v>
      </c>
    </row>
    <row r="50" spans="1:176">
      <c r="A50" s="41" t="s">
        <v>55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>
        <v>65716.330243902441</v>
      </c>
      <c r="AD50" s="41"/>
      <c r="AE50" s="150">
        <v>67578</v>
      </c>
      <c r="AF50" s="41">
        <v>70229.973487986746</v>
      </c>
      <c r="AG50" s="41">
        <v>73199.894348894348</v>
      </c>
      <c r="AH50" s="41">
        <v>75177.065236818584</v>
      </c>
      <c r="AI50" s="41">
        <v>76513.328506787337</v>
      </c>
      <c r="AJ50" s="41">
        <v>76591</v>
      </c>
      <c r="AK50" s="41">
        <v>75726.03494488979</v>
      </c>
      <c r="AL50" s="41">
        <v>79669.524190686483</v>
      </c>
      <c r="AM50" s="41">
        <v>79141.541109131576</v>
      </c>
      <c r="AN50" s="41">
        <v>80252.101828076498</v>
      </c>
      <c r="AO50" s="41">
        <v>81918.313432835828</v>
      </c>
      <c r="AP50" s="41">
        <v>84654.559872393758</v>
      </c>
      <c r="AQ50" s="41">
        <v>85681.637992419885</v>
      </c>
      <c r="AR50" s="41">
        <v>86595.519265394309</v>
      </c>
      <c r="AS50" s="46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>
        <v>83370.497422680419</v>
      </c>
      <c r="BK50" s="41"/>
      <c r="BL50" s="41">
        <v>88412</v>
      </c>
      <c r="BM50" s="41">
        <v>91546.595438175267</v>
      </c>
      <c r="BN50" s="41">
        <v>95241.715277777781</v>
      </c>
      <c r="BO50" s="41">
        <v>96670.711722488035</v>
      </c>
      <c r="BP50" s="41">
        <v>98252.589221556889</v>
      </c>
      <c r="BQ50" s="41">
        <v>99231</v>
      </c>
      <c r="BR50" s="41">
        <v>97421.487884267626</v>
      </c>
      <c r="BS50" s="41">
        <v>103792.44447007265</v>
      </c>
      <c r="BT50" s="41">
        <v>103697.95889472483</v>
      </c>
      <c r="BU50" s="41">
        <v>106079.94798117413</v>
      </c>
      <c r="BV50" s="41">
        <v>109665.11094837057</v>
      </c>
      <c r="BW50" s="41">
        <v>111158.0029476787</v>
      </c>
      <c r="BX50" s="41">
        <v>112392.07955418908</v>
      </c>
      <c r="BY50" s="41">
        <v>113577.17206982544</v>
      </c>
      <c r="BZ50" s="46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>
        <v>63142.23361344538</v>
      </c>
      <c r="CR50" s="41"/>
      <c r="CS50" s="41">
        <v>66302</v>
      </c>
      <c r="CT50" s="41">
        <v>68602.971255673227</v>
      </c>
      <c r="CU50" s="41">
        <v>71982.370078740161</v>
      </c>
      <c r="CV50" s="41">
        <v>72260.777235772359</v>
      </c>
      <c r="CW50" s="41">
        <v>73145.734899328862</v>
      </c>
      <c r="CX50" s="41">
        <v>74207</v>
      </c>
      <c r="CY50" s="41">
        <v>73803.77804759593</v>
      </c>
      <c r="CZ50" s="41">
        <v>79159.982368544239</v>
      </c>
      <c r="DA50" s="41">
        <v>78863.546348314616</v>
      </c>
      <c r="DB50" s="41">
        <v>80693.907580791303</v>
      </c>
      <c r="DC50" s="41">
        <v>76495.144736842107</v>
      </c>
      <c r="DD50" s="41">
        <v>84493.784956605596</v>
      </c>
      <c r="DE50" s="41">
        <v>86152.17251051894</v>
      </c>
      <c r="DF50" s="41">
        <v>86185.396306818177</v>
      </c>
      <c r="DG50" s="46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>
        <v>52579.883027522934</v>
      </c>
      <c r="DY50" s="41"/>
      <c r="DZ50" s="41">
        <v>55553</v>
      </c>
      <c r="EA50" s="41">
        <v>57747.636824324327</v>
      </c>
      <c r="EB50" s="41">
        <v>59887.390127388535</v>
      </c>
      <c r="EC50" s="41">
        <v>60610.847866419295</v>
      </c>
      <c r="ED50" s="41">
        <v>62735.606694560673</v>
      </c>
      <c r="EE50" s="41">
        <v>64916</v>
      </c>
      <c r="EF50" s="41">
        <v>65259.782119914351</v>
      </c>
      <c r="EG50" s="41">
        <v>68259.782208588949</v>
      </c>
      <c r="EH50" s="41">
        <v>66503.20235609902</v>
      </c>
      <c r="EI50" s="41">
        <v>68442.337742371863</v>
      </c>
      <c r="EJ50" s="41">
        <v>72258.839437819421</v>
      </c>
      <c r="EK50" s="41">
        <v>73854.061352253761</v>
      </c>
      <c r="EL50" s="41">
        <v>75136.069281045755</v>
      </c>
      <c r="EM50" s="41">
        <v>79028.723342939484</v>
      </c>
      <c r="EN50" s="46"/>
      <c r="EO50" s="41"/>
      <c r="EP50" s="41"/>
      <c r="EQ50" s="41"/>
      <c r="ER50" s="41"/>
      <c r="ES50" s="41"/>
      <c r="ET50" s="41"/>
      <c r="EU50" s="41"/>
      <c r="EV50" s="41"/>
      <c r="EW50" s="41"/>
      <c r="EX50" s="41"/>
      <c r="EY50" s="41"/>
      <c r="EZ50" s="41"/>
      <c r="FA50" s="41"/>
      <c r="FB50" s="41"/>
      <c r="FC50" s="41"/>
      <c r="FD50" s="41"/>
      <c r="FE50" s="41">
        <v>34881.153846153844</v>
      </c>
      <c r="FF50" s="41"/>
      <c r="FG50" s="41">
        <v>40401</v>
      </c>
      <c r="FH50" s="41">
        <v>40792.548672566372</v>
      </c>
      <c r="FI50" s="41">
        <v>42779.072580645159</v>
      </c>
      <c r="FJ50" s="41">
        <v>39719.077922077922</v>
      </c>
      <c r="FK50" s="146">
        <v>41351.588235294119</v>
      </c>
      <c r="FL50" s="41">
        <v>46849</v>
      </c>
      <c r="FM50" s="41">
        <v>45675.913348946138</v>
      </c>
      <c r="FN50" s="41">
        <v>46042.733606557376</v>
      </c>
      <c r="FO50" s="41">
        <v>49315.56048387097</v>
      </c>
      <c r="FP50" s="41">
        <v>49226.789981894995</v>
      </c>
      <c r="FQ50" s="41">
        <v>51109.770114942534</v>
      </c>
      <c r="FR50" s="41">
        <v>51124.333969465646</v>
      </c>
      <c r="FS50" s="41">
        <v>54146.274661508702</v>
      </c>
      <c r="FT50" s="41">
        <v>53704.585106382976</v>
      </c>
    </row>
    <row r="51" spans="1:176">
      <c r="A51" s="41" t="s">
        <v>56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>
        <v>51556.188904494382</v>
      </c>
      <c r="AD51" s="41"/>
      <c r="AE51" s="150">
        <v>55818</v>
      </c>
      <c r="AF51" s="41">
        <v>59019.277397260274</v>
      </c>
      <c r="AG51" s="41">
        <v>59073.163554410821</v>
      </c>
      <c r="AH51" s="41">
        <v>63519.432284541726</v>
      </c>
      <c r="AI51" s="41">
        <v>66128.738348868181</v>
      </c>
      <c r="AJ51" s="41">
        <v>66896</v>
      </c>
      <c r="AK51" s="41">
        <v>65726.751415126506</v>
      </c>
      <c r="AL51" s="41">
        <v>69528.197328270166</v>
      </c>
      <c r="AM51" s="41">
        <v>68942.802792321119</v>
      </c>
      <c r="AN51" s="41">
        <v>67235.039705048213</v>
      </c>
      <c r="AO51" s="41">
        <v>74530.573282932746</v>
      </c>
      <c r="AP51" s="41">
        <v>73798.99050054804</v>
      </c>
      <c r="AQ51" s="41">
        <v>73997.606419789445</v>
      </c>
      <c r="AR51" s="41">
        <v>76456.342310418142</v>
      </c>
      <c r="AS51" s="46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>
        <v>66872.141914191423</v>
      </c>
      <c r="BK51" s="41"/>
      <c r="BL51" s="41">
        <v>73174</v>
      </c>
      <c r="BM51" s="41">
        <v>77994.462540716617</v>
      </c>
      <c r="BN51" s="41">
        <v>81445.014035087719</v>
      </c>
      <c r="BO51" s="41">
        <v>87040.65</v>
      </c>
      <c r="BP51" s="41">
        <v>90503.166077738511</v>
      </c>
      <c r="BQ51" s="41">
        <v>91780</v>
      </c>
      <c r="BR51" s="41">
        <v>89360.066622907776</v>
      </c>
      <c r="BS51" s="41">
        <v>96054.533184428845</v>
      </c>
      <c r="BT51" s="41">
        <v>96563.53192124104</v>
      </c>
      <c r="BU51" s="41">
        <v>91235.89787946429</v>
      </c>
      <c r="BV51" s="41">
        <v>102494.38745980708</v>
      </c>
      <c r="BW51" s="41">
        <v>100512.92573118632</v>
      </c>
      <c r="BX51" s="41">
        <v>101289.81399808246</v>
      </c>
      <c r="BY51" s="41">
        <v>104043.82262996942</v>
      </c>
      <c r="BZ51" s="46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>
        <v>54735.765193370164</v>
      </c>
      <c r="CR51" s="41"/>
      <c r="CS51" s="41">
        <v>59323</v>
      </c>
      <c r="CT51" s="41">
        <v>62074.035897435897</v>
      </c>
      <c r="CU51" s="41">
        <v>62786.909793814433</v>
      </c>
      <c r="CV51" s="41">
        <v>68228.573770491799</v>
      </c>
      <c r="CW51" s="41">
        <v>71708.324742268043</v>
      </c>
      <c r="CX51" s="41">
        <v>72324</v>
      </c>
      <c r="CY51" s="41">
        <v>69850.574135723436</v>
      </c>
      <c r="CZ51" s="41">
        <v>76646.455641919049</v>
      </c>
      <c r="DA51" s="41">
        <v>75422.202531645569</v>
      </c>
      <c r="DB51" s="41">
        <v>70355.784475088964</v>
      </c>
      <c r="DC51" s="41">
        <v>80607.474429583002</v>
      </c>
      <c r="DD51" s="41">
        <v>79897.468433359318</v>
      </c>
      <c r="DE51" s="41">
        <v>78925.960893854761</v>
      </c>
      <c r="DF51" s="41">
        <v>79792.104477611938</v>
      </c>
      <c r="DG51" s="46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>
        <v>48582.642990654203</v>
      </c>
      <c r="DY51" s="41"/>
      <c r="DZ51" s="41">
        <v>52580</v>
      </c>
      <c r="EA51" s="41">
        <v>54511.073584905658</v>
      </c>
      <c r="EB51" s="41">
        <v>55795.815331010454</v>
      </c>
      <c r="EC51" s="41">
        <v>58684.1975308642</v>
      </c>
      <c r="ED51" s="41">
        <v>62014.051470588238</v>
      </c>
      <c r="EE51" s="41">
        <v>61556</v>
      </c>
      <c r="EF51" s="41">
        <v>59951.249111725221</v>
      </c>
      <c r="EG51" s="41">
        <v>62806.655609167668</v>
      </c>
      <c r="EH51" s="41">
        <v>60246.765168539321</v>
      </c>
      <c r="EI51" s="41">
        <v>60668.503287507468</v>
      </c>
      <c r="EJ51" s="41">
        <v>65869.029139072853</v>
      </c>
      <c r="EK51" s="41">
        <v>66498.378986402968</v>
      </c>
      <c r="EL51" s="41">
        <v>65980.031202046026</v>
      </c>
      <c r="EM51" s="41">
        <v>69866.290953545235</v>
      </c>
      <c r="EN51" s="46"/>
      <c r="EO51" s="41"/>
      <c r="EP51" s="41"/>
      <c r="EQ51" s="41"/>
      <c r="ER51" s="41"/>
      <c r="ES51" s="41"/>
      <c r="ET51" s="41"/>
      <c r="EU51" s="41"/>
      <c r="EV51" s="41"/>
      <c r="EW51" s="41"/>
      <c r="EX51" s="41"/>
      <c r="EY51" s="41"/>
      <c r="EZ51" s="41"/>
      <c r="FA51" s="41"/>
      <c r="FB51" s="41"/>
      <c r="FC51" s="41"/>
      <c r="FD51" s="41"/>
      <c r="FE51" s="41">
        <v>36642.51136363636</v>
      </c>
      <c r="FF51" s="41"/>
      <c r="FG51" s="41">
        <v>37763</v>
      </c>
      <c r="FH51" s="41">
        <v>40575.483516483517</v>
      </c>
      <c r="FI51" s="41">
        <v>40310.625</v>
      </c>
      <c r="FJ51" s="41">
        <v>41257.987500000003</v>
      </c>
      <c r="FK51" s="146">
        <v>43692.144444444442</v>
      </c>
      <c r="FL51" s="41">
        <v>43236</v>
      </c>
      <c r="FM51" s="41">
        <v>43861.994337485849</v>
      </c>
      <c r="FN51" s="41">
        <v>47293.441281138796</v>
      </c>
      <c r="FO51" s="41">
        <v>47052.887043189367</v>
      </c>
      <c r="FP51" s="41">
        <v>43682.189035916825</v>
      </c>
      <c r="FQ51" s="41">
        <v>46712.355209187859</v>
      </c>
      <c r="FR51" s="41">
        <v>48662.588921282797</v>
      </c>
      <c r="FS51" s="41">
        <v>48832.722125435539</v>
      </c>
      <c r="FT51" s="41">
        <v>46359.860655737706</v>
      </c>
    </row>
    <row r="52" spans="1:176">
      <c r="A52" s="41" t="s">
        <v>57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>
        <v>69012.030002970598</v>
      </c>
      <c r="AD52" s="41"/>
      <c r="AE52" s="150">
        <v>71739</v>
      </c>
      <c r="AF52" s="41">
        <v>73587.532726077567</v>
      </c>
      <c r="AG52" s="41">
        <v>74850.374120580644</v>
      </c>
      <c r="AH52" s="41">
        <v>77817.529955656195</v>
      </c>
      <c r="AI52" s="41">
        <v>79052.167767503299</v>
      </c>
      <c r="AJ52" s="41">
        <v>80149</v>
      </c>
      <c r="AK52" s="41">
        <v>81337.124762469102</v>
      </c>
      <c r="AL52" s="41">
        <v>81482.588235911433</v>
      </c>
      <c r="AM52" s="41">
        <v>82958.746421140881</v>
      </c>
      <c r="AN52" s="41">
        <v>84598.578002818816</v>
      </c>
      <c r="AO52" s="41">
        <v>86207.341414544178</v>
      </c>
      <c r="AP52" s="41">
        <v>87565.334553924797</v>
      </c>
      <c r="AQ52" s="41">
        <v>89528.180449409178</v>
      </c>
      <c r="AR52" s="41">
        <v>91833.117282792271</v>
      </c>
      <c r="AS52" s="46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>
        <v>92621.965081276343</v>
      </c>
      <c r="BK52" s="41"/>
      <c r="BL52" s="41">
        <v>97911</v>
      </c>
      <c r="BM52" s="41">
        <v>100452.41784181484</v>
      </c>
      <c r="BN52" s="41">
        <v>103041.27123205742</v>
      </c>
      <c r="BO52" s="41">
        <v>106201.81701738335</v>
      </c>
      <c r="BP52" s="41">
        <v>108685.44530764451</v>
      </c>
      <c r="BQ52" s="41">
        <v>110097</v>
      </c>
      <c r="BR52" s="41">
        <v>111153.35264849177</v>
      </c>
      <c r="BS52" s="41">
        <v>111195.68931619315</v>
      </c>
      <c r="BT52" s="41">
        <v>113441.41563756463</v>
      </c>
      <c r="BU52" s="41">
        <v>116872.17613433368</v>
      </c>
      <c r="BV52" s="41">
        <v>118618.12682718641</v>
      </c>
      <c r="BW52" s="41">
        <v>119648.17093248478</v>
      </c>
      <c r="BX52" s="41">
        <v>121453.75796439048</v>
      </c>
      <c r="BY52" s="41">
        <v>121728.36861313869</v>
      </c>
      <c r="BZ52" s="46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>
        <v>66141.006929133859</v>
      </c>
      <c r="CR52" s="41"/>
      <c r="CS52" s="41">
        <v>69359</v>
      </c>
      <c r="CT52" s="41">
        <v>71387.801858513194</v>
      </c>
      <c r="CU52" s="41">
        <v>73253.200461494082</v>
      </c>
      <c r="CV52" s="41">
        <v>75573.419651056014</v>
      </c>
      <c r="CW52" s="41">
        <v>77176.748945147672</v>
      </c>
      <c r="CX52" s="41">
        <v>78168</v>
      </c>
      <c r="CY52" s="41">
        <v>79790.314549276765</v>
      </c>
      <c r="CZ52" s="41">
        <v>80001.288223437965</v>
      </c>
      <c r="DA52" s="41">
        <v>81425.389678811727</v>
      </c>
      <c r="DB52" s="41">
        <v>83573.511196742766</v>
      </c>
      <c r="DC52" s="41">
        <v>85549.01149540185</v>
      </c>
      <c r="DD52" s="41">
        <v>86723.742848468493</v>
      </c>
      <c r="DE52" s="41">
        <v>88539.475270479146</v>
      </c>
      <c r="DF52" s="41">
        <v>89903.769037919148</v>
      </c>
      <c r="DG52" s="46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>
        <v>54277.160460652594</v>
      </c>
      <c r="DY52" s="41"/>
      <c r="DZ52" s="41">
        <v>57323</v>
      </c>
      <c r="EA52" s="41">
        <v>59463.812545322697</v>
      </c>
      <c r="EB52" s="41">
        <v>60833.307118644065</v>
      </c>
      <c r="EC52" s="41">
        <v>63424.71603109959</v>
      </c>
      <c r="ED52" s="41">
        <v>64575.200542005419</v>
      </c>
      <c r="EE52" s="41">
        <v>65889</v>
      </c>
      <c r="EF52" s="41">
        <v>68263.855292619744</v>
      </c>
      <c r="EG52" s="41">
        <v>67956.547112051499</v>
      </c>
      <c r="EH52" s="41">
        <v>70105.712579404135</v>
      </c>
      <c r="EI52" s="41">
        <v>73115.646693297822</v>
      </c>
      <c r="EJ52" s="41">
        <v>74082.546871135288</v>
      </c>
      <c r="EK52" s="41">
        <v>75845.053233341532</v>
      </c>
      <c r="EL52" s="41">
        <v>77615.729870807772</v>
      </c>
      <c r="EM52" s="41">
        <v>78587.844735764025</v>
      </c>
      <c r="EN52" s="46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41">
        <v>37094.725598526704</v>
      </c>
      <c r="FF52" s="41"/>
      <c r="FG52" s="41">
        <v>39301</v>
      </c>
      <c r="FH52" s="41">
        <v>41124.144790257102</v>
      </c>
      <c r="FI52" s="41">
        <v>41712.969084423305</v>
      </c>
      <c r="FJ52" s="41">
        <v>41457.376436781611</v>
      </c>
      <c r="FK52" s="146">
        <v>41905.822128851541</v>
      </c>
      <c r="FL52" s="41">
        <v>42623</v>
      </c>
      <c r="FM52" s="41">
        <v>42309.94232845027</v>
      </c>
      <c r="FN52" s="41">
        <v>44548.690416457597</v>
      </c>
      <c r="FO52" s="41">
        <v>45323.886466029915</v>
      </c>
      <c r="FP52" s="41">
        <v>46775.283400809712</v>
      </c>
      <c r="FQ52" s="41">
        <v>48731.801897533209</v>
      </c>
      <c r="FR52" s="41">
        <v>50531.480278422277</v>
      </c>
      <c r="FS52" s="41">
        <v>51926.975989328588</v>
      </c>
      <c r="FT52" s="41">
        <v>52974.944043321302</v>
      </c>
    </row>
    <row r="53" spans="1:176">
      <c r="A53" s="41" t="s">
        <v>58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>
        <v>51624.112369337978</v>
      </c>
      <c r="AD53" s="41"/>
      <c r="AE53" s="150">
        <v>57818</v>
      </c>
      <c r="AF53" s="41">
        <v>57471.554675118859</v>
      </c>
      <c r="AG53" s="41">
        <v>60795.801251956182</v>
      </c>
      <c r="AH53" s="41">
        <v>61007.295392953929</v>
      </c>
      <c r="AI53" s="41">
        <v>60666.356756756759</v>
      </c>
      <c r="AJ53" s="41">
        <v>61676</v>
      </c>
      <c r="AK53" s="41">
        <v>63555.176236852363</v>
      </c>
      <c r="AL53" s="41">
        <v>66661.566135872607</v>
      </c>
      <c r="AM53" s="41">
        <v>68757.254000653164</v>
      </c>
      <c r="AN53" s="41">
        <v>70127.605698756481</v>
      </c>
      <c r="AO53" s="41">
        <v>72337.376513317198</v>
      </c>
      <c r="AP53" s="41">
        <v>71385.104909213187</v>
      </c>
      <c r="AQ53" s="41">
        <v>72540.302231237321</v>
      </c>
      <c r="AR53" s="41">
        <v>73791.608262108261</v>
      </c>
      <c r="AS53" s="46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>
        <v>67654.416666666672</v>
      </c>
      <c r="BK53" s="41"/>
      <c r="BL53" s="41">
        <v>75792</v>
      </c>
      <c r="BM53" s="41">
        <v>76809.419871794875</v>
      </c>
      <c r="BN53" s="41">
        <v>81801.009090909094</v>
      </c>
      <c r="BO53" s="41">
        <v>80470.480701754379</v>
      </c>
      <c r="BP53" s="41">
        <v>79729.116197183102</v>
      </c>
      <c r="BQ53" s="41">
        <v>82245</v>
      </c>
      <c r="BR53" s="41">
        <v>83810.65731636784</v>
      </c>
      <c r="BS53" s="41">
        <v>86503.597010635247</v>
      </c>
      <c r="BT53" s="41">
        <v>89039.875929782807</v>
      </c>
      <c r="BU53" s="41">
        <v>90504.610169491527</v>
      </c>
      <c r="BV53" s="41">
        <v>94448.789733464946</v>
      </c>
      <c r="BW53" s="41">
        <v>96421.012195121963</v>
      </c>
      <c r="BX53" s="41">
        <v>97107.315306122458</v>
      </c>
      <c r="BY53" s="41">
        <v>98630.650641025641</v>
      </c>
      <c r="BZ53" s="46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>
        <v>53498.586956521736</v>
      </c>
      <c r="CR53" s="41"/>
      <c r="CS53" s="41">
        <v>60405</v>
      </c>
      <c r="CT53" s="41">
        <v>60967.03597122302</v>
      </c>
      <c r="CU53" s="41">
        <v>64111.554794520547</v>
      </c>
      <c r="CV53" s="41">
        <v>64451.201520912546</v>
      </c>
      <c r="CW53" s="41">
        <v>63921.505976095621</v>
      </c>
      <c r="CX53" s="41">
        <v>65235</v>
      </c>
      <c r="CY53" s="41">
        <v>67595.816443594653</v>
      </c>
      <c r="CZ53" s="41">
        <v>69913.255653507091</v>
      </c>
      <c r="DA53" s="41">
        <v>71564.712085308056</v>
      </c>
      <c r="DB53" s="41">
        <v>73676.96989579314</v>
      </c>
      <c r="DC53" s="41">
        <v>75039.841505131131</v>
      </c>
      <c r="DD53" s="41">
        <v>75312.771156558534</v>
      </c>
      <c r="DE53" s="41">
        <v>75695.262711864401</v>
      </c>
      <c r="DF53" s="41">
        <v>77751.061688311689</v>
      </c>
      <c r="DG53" s="46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>
        <v>47704.024316109426</v>
      </c>
      <c r="DY53" s="41"/>
      <c r="DZ53" s="41">
        <v>51626</v>
      </c>
      <c r="EA53" s="41">
        <v>53771.824362606232</v>
      </c>
      <c r="EB53" s="41">
        <v>54993.182584269663</v>
      </c>
      <c r="EC53" s="41">
        <v>54696.519519519519</v>
      </c>
      <c r="ED53" s="41">
        <v>54977.892351274786</v>
      </c>
      <c r="EE53" s="41">
        <v>56336</v>
      </c>
      <c r="EF53" s="41">
        <v>58694.981316725978</v>
      </c>
      <c r="EG53" s="41">
        <v>61044.101085094233</v>
      </c>
      <c r="EH53" s="41">
        <v>63932.218552556005</v>
      </c>
      <c r="EI53" s="41">
        <v>65813.95703611456</v>
      </c>
      <c r="EJ53" s="41">
        <v>69857.723956894173</v>
      </c>
      <c r="EK53" s="41">
        <v>68594.621636314216</v>
      </c>
      <c r="EL53" s="41">
        <v>69208.424874791323</v>
      </c>
      <c r="EM53" s="41">
        <v>70220.89589041096</v>
      </c>
      <c r="EN53" s="46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41">
        <v>38034.73863636364</v>
      </c>
      <c r="FF53" s="41"/>
      <c r="FG53" s="41">
        <v>40305</v>
      </c>
      <c r="FH53" s="41">
        <v>41505.308550185873</v>
      </c>
      <c r="FI53" s="41">
        <v>41449.743055555555</v>
      </c>
      <c r="FJ53" s="41">
        <v>42208.330232558139</v>
      </c>
      <c r="FK53" s="146">
        <v>41732.757990867583</v>
      </c>
      <c r="FL53" s="41">
        <v>42993</v>
      </c>
      <c r="FM53" s="41">
        <v>43959.880497131926</v>
      </c>
      <c r="FN53" s="41">
        <v>45579.542107490473</v>
      </c>
      <c r="FO53" s="41">
        <v>47151.156277827249</v>
      </c>
      <c r="FP53" s="41">
        <v>49390.509877704615</v>
      </c>
      <c r="FQ53" s="41">
        <v>50757.246869409661</v>
      </c>
      <c r="FR53" s="41">
        <v>50712.718218036942</v>
      </c>
      <c r="FS53" s="41">
        <v>53107.620967741932</v>
      </c>
      <c r="FT53" s="41">
        <v>53374.661710037173</v>
      </c>
    </row>
    <row r="54" spans="1:176">
      <c r="A54" s="42" t="s">
        <v>59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>
        <v>63309.836404728791</v>
      </c>
      <c r="AD54" s="42"/>
      <c r="AE54" s="155">
        <v>65386</v>
      </c>
      <c r="AF54" s="42">
        <v>66473.273315180399</v>
      </c>
      <c r="AG54" s="42">
        <v>70070.91966671907</v>
      </c>
      <c r="AH54" s="42">
        <v>69487.740526228692</v>
      </c>
      <c r="AI54" s="42">
        <v>70096.749716690945</v>
      </c>
      <c r="AJ54" s="42">
        <v>69887</v>
      </c>
      <c r="AK54" s="42">
        <v>71793.564210325232</v>
      </c>
      <c r="AL54" s="42">
        <v>73670.232937755049</v>
      </c>
      <c r="AM54" s="42">
        <v>75815.836132694356</v>
      </c>
      <c r="AN54" s="42">
        <v>76862.632261730032</v>
      </c>
      <c r="AO54" s="42">
        <v>78924.257230082381</v>
      </c>
      <c r="AP54" s="42">
        <v>80110.781627201373</v>
      </c>
      <c r="AQ54" s="42">
        <v>81685.341759128831</v>
      </c>
      <c r="AR54" s="42">
        <v>84166.578550724633</v>
      </c>
      <c r="AS54" s="48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>
        <v>81423.641490926922</v>
      </c>
      <c r="BK54" s="42"/>
      <c r="BL54" s="42">
        <v>84663</v>
      </c>
      <c r="BM54" s="42">
        <v>85979.189910979228</v>
      </c>
      <c r="BN54" s="42">
        <v>89184.975111996013</v>
      </c>
      <c r="BO54" s="42">
        <v>89673.738331678251</v>
      </c>
      <c r="BP54" s="42">
        <v>90709.789701636182</v>
      </c>
      <c r="BQ54" s="42">
        <v>91126</v>
      </c>
      <c r="BR54" s="42">
        <v>92539.229569817617</v>
      </c>
      <c r="BS54" s="42">
        <v>95695.99476439791</v>
      </c>
      <c r="BT54" s="42">
        <v>98303.153427927333</v>
      </c>
      <c r="BU54" s="42">
        <v>98935.250232558144</v>
      </c>
      <c r="BV54" s="42">
        <v>101981.34695486803</v>
      </c>
      <c r="BW54" s="42">
        <v>103657.27429795556</v>
      </c>
      <c r="BX54" s="42">
        <v>106091.01531818183</v>
      </c>
      <c r="BY54" s="42">
        <v>109363.1714884696</v>
      </c>
      <c r="BZ54" s="48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>
        <v>60516.466101694918</v>
      </c>
      <c r="CR54" s="42"/>
      <c r="CS54" s="42">
        <v>62377</v>
      </c>
      <c r="CT54" s="42">
        <v>63718.584892584891</v>
      </c>
      <c r="CU54" s="42">
        <v>66138.477941176476</v>
      </c>
      <c r="CV54" s="42">
        <v>66544.035110533165</v>
      </c>
      <c r="CW54" s="42">
        <v>67172.243918053777</v>
      </c>
      <c r="CX54" s="42">
        <v>67550</v>
      </c>
      <c r="CY54" s="42">
        <v>68828.669796244503</v>
      </c>
      <c r="CZ54" s="42">
        <v>70360.400634668782</v>
      </c>
      <c r="DA54" s="42">
        <v>72016.634238913306</v>
      </c>
      <c r="DB54" s="42">
        <v>72844.462656841264</v>
      </c>
      <c r="DC54" s="42">
        <v>74829.391154857411</v>
      </c>
      <c r="DD54" s="42">
        <v>75278.141036017812</v>
      </c>
      <c r="DE54" s="42">
        <v>76483.30576347305</v>
      </c>
      <c r="DF54" s="42">
        <v>79351.700391280043</v>
      </c>
      <c r="DG54" s="48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>
        <v>52676.653114754095</v>
      </c>
      <c r="DY54" s="42"/>
      <c r="DZ54" s="42">
        <v>55486</v>
      </c>
      <c r="EA54" s="42">
        <v>57093.553523035233</v>
      </c>
      <c r="EB54" s="42">
        <v>59716.096296296295</v>
      </c>
      <c r="EC54" s="42">
        <v>60633.038684719533</v>
      </c>
      <c r="ED54" s="42">
        <v>61091.987154784845</v>
      </c>
      <c r="EE54" s="42">
        <v>61606</v>
      </c>
      <c r="EF54" s="42">
        <v>63352.972898230088</v>
      </c>
      <c r="EG54" s="42">
        <v>64991.811591602367</v>
      </c>
      <c r="EH54" s="42">
        <v>67175.302832650021</v>
      </c>
      <c r="EI54" s="42">
        <v>68098.586132812503</v>
      </c>
      <c r="EJ54" s="42">
        <v>69788.444889226317</v>
      </c>
      <c r="EK54" s="42">
        <v>70914.693977935487</v>
      </c>
      <c r="EL54" s="42">
        <v>72999.428837787447</v>
      </c>
      <c r="EM54" s="42">
        <v>75482.992146596865</v>
      </c>
      <c r="EN54" s="48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>
        <v>45974.883333333331</v>
      </c>
      <c r="FF54" s="42"/>
      <c r="FG54" s="42">
        <v>47754</v>
      </c>
      <c r="FH54" s="42">
        <v>46951.724137931036</v>
      </c>
      <c r="FI54" s="42">
        <v>81739.503171247357</v>
      </c>
      <c r="FJ54" s="42">
        <v>50487.281690140844</v>
      </c>
      <c r="FK54" s="147">
        <v>52937.071428571428</v>
      </c>
      <c r="FL54" s="42">
        <v>52099</v>
      </c>
      <c r="FM54" s="42">
        <v>51265.730769230766</v>
      </c>
      <c r="FN54" s="42">
        <v>50882.593457943927</v>
      </c>
      <c r="FO54" s="42">
        <v>52576.27536231884</v>
      </c>
      <c r="FP54" s="42">
        <v>55905.610859728506</v>
      </c>
      <c r="FQ54" s="42">
        <v>56879.213855421687</v>
      </c>
      <c r="FR54" s="42">
        <v>59683.696169088507</v>
      </c>
      <c r="FS54" s="41">
        <v>61589.01444043321</v>
      </c>
      <c r="FT54" s="42">
        <v>64246.089743589742</v>
      </c>
    </row>
    <row r="55" spans="1:176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150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S55" s="46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Z55" s="46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G55" s="46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N55" s="46"/>
      <c r="EO55" s="41"/>
      <c r="EP55" s="41"/>
      <c r="EQ55" s="41"/>
      <c r="ER55" s="41"/>
      <c r="ES55" s="41"/>
      <c r="ET55" s="41"/>
      <c r="EU55" s="41"/>
      <c r="EV55" s="41"/>
      <c r="EW55" s="41"/>
      <c r="EX55" s="41"/>
      <c r="EY55" s="41"/>
      <c r="EZ55" s="41"/>
      <c r="FA55" s="41"/>
      <c r="FB55" s="41"/>
      <c r="FC55" s="41"/>
      <c r="FD55" s="41"/>
      <c r="FE55" s="41"/>
      <c r="FF55" s="41"/>
      <c r="FG55" s="41"/>
      <c r="FH55" s="41"/>
      <c r="FI55" s="41"/>
      <c r="FJ55" s="41"/>
      <c r="FK55" s="41"/>
      <c r="FL55" s="41"/>
      <c r="FM55" s="41"/>
      <c r="FN55" s="41"/>
      <c r="FO55" s="41"/>
      <c r="FP55" s="41"/>
      <c r="FQ55" s="41"/>
      <c r="FR55" s="41"/>
    </row>
    <row r="56" spans="1:176">
      <c r="A56" s="41" t="s">
        <v>61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>
        <v>75874.888695652175</v>
      </c>
      <c r="AD56" s="41"/>
      <c r="AE56" s="150">
        <v>83278</v>
      </c>
      <c r="AF56" s="41">
        <v>85185.658923732088</v>
      </c>
      <c r="AG56" s="41">
        <v>88158.318664643404</v>
      </c>
      <c r="AH56" s="41">
        <v>88317.038401253914</v>
      </c>
      <c r="AI56" s="41">
        <v>90716.857417371255</v>
      </c>
      <c r="AJ56" s="41">
        <v>91370</v>
      </c>
      <c r="AK56" s="41">
        <v>86447.023381294974</v>
      </c>
      <c r="AL56" s="41">
        <v>90637.968277832071</v>
      </c>
      <c r="AM56" s="41">
        <v>93482.998349471818</v>
      </c>
      <c r="AN56" s="41">
        <v>96852.773030707613</v>
      </c>
      <c r="AO56" s="41">
        <v>95637.301943749088</v>
      </c>
      <c r="AP56" s="41">
        <v>95443.685187206633</v>
      </c>
      <c r="AQ56" s="41">
        <v>94254.652289610822</v>
      </c>
      <c r="AR56" s="41">
        <v>99748.115936826987</v>
      </c>
      <c r="AS56" s="46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>
        <v>95874.934807916186</v>
      </c>
      <c r="BK56" s="41"/>
      <c r="BL56" s="41">
        <v>104711</v>
      </c>
      <c r="BM56" s="41">
        <v>107184.5314757482</v>
      </c>
      <c r="BN56" s="41">
        <v>111054.04439959637</v>
      </c>
      <c r="BO56" s="41">
        <v>111841.04468085106</v>
      </c>
      <c r="BP56" s="41">
        <v>114797.74164133739</v>
      </c>
      <c r="BQ56" s="41">
        <v>115775</v>
      </c>
      <c r="BR56" s="41">
        <v>107932.50754066042</v>
      </c>
      <c r="BS56" s="41">
        <v>112842.69592567503</v>
      </c>
      <c r="BT56" s="41">
        <v>116529.06344933667</v>
      </c>
      <c r="BU56" s="41">
        <v>120676.04054714217</v>
      </c>
      <c r="BV56" s="41">
        <v>119602.12768282989</v>
      </c>
      <c r="BW56" s="41">
        <v>118497.84546262465</v>
      </c>
      <c r="BX56" s="41">
        <v>116664.33687134214</v>
      </c>
      <c r="BY56" s="41">
        <v>123929.80802292263</v>
      </c>
      <c r="BZ56" s="46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>
        <v>70838.891061452508</v>
      </c>
      <c r="CR56" s="41"/>
      <c r="CS56" s="41">
        <v>76820</v>
      </c>
      <c r="CT56" s="41">
        <v>79368.161654135343</v>
      </c>
      <c r="CU56" s="41">
        <v>82810.315461346632</v>
      </c>
      <c r="CV56" s="41">
        <v>83137.823155216291</v>
      </c>
      <c r="CW56" s="41">
        <v>85109.516666666663</v>
      </c>
      <c r="CX56" s="41">
        <v>85447</v>
      </c>
      <c r="CY56" s="41">
        <v>81326.976553341141</v>
      </c>
      <c r="CZ56" s="41">
        <v>84655.908107435956</v>
      </c>
      <c r="DA56" s="41">
        <v>87689.900048638126</v>
      </c>
      <c r="DB56" s="41">
        <v>91504.500564121859</v>
      </c>
      <c r="DC56" s="41">
        <v>90715.238539139318</v>
      </c>
      <c r="DD56" s="41">
        <v>91212.10625470987</v>
      </c>
      <c r="DE56" s="41">
        <v>89242.12930374904</v>
      </c>
      <c r="DF56" s="41">
        <v>92960.36608187134</v>
      </c>
      <c r="DG56" s="46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>
        <v>57715.059936908518</v>
      </c>
      <c r="DY56" s="41"/>
      <c r="DZ56" s="41">
        <v>63942</v>
      </c>
      <c r="EA56" s="41">
        <v>65350.585545722715</v>
      </c>
      <c r="EB56" s="41">
        <v>67035.513437057991</v>
      </c>
      <c r="EC56" s="41">
        <v>67011.060693641615</v>
      </c>
      <c r="ED56" s="41">
        <v>68059.568940493467</v>
      </c>
      <c r="EE56" s="41">
        <v>68429</v>
      </c>
      <c r="EF56" s="41">
        <v>65647.424141428783</v>
      </c>
      <c r="EG56" s="41">
        <v>69034.837970304172</v>
      </c>
      <c r="EH56" s="41">
        <v>71441.484091824401</v>
      </c>
      <c r="EI56" s="41">
        <v>74157.868979057603</v>
      </c>
      <c r="EJ56" s="41">
        <v>74175.716784518037</v>
      </c>
      <c r="EK56" s="41">
        <v>74371.783516483512</v>
      </c>
      <c r="EL56" s="41">
        <v>73956.164537941397</v>
      </c>
      <c r="EM56" s="41">
        <v>78253.411917098449</v>
      </c>
      <c r="EN56" s="46"/>
      <c r="EO56" s="41"/>
      <c r="EP56" s="41"/>
      <c r="EQ56" s="41"/>
      <c r="ER56" s="41"/>
      <c r="ES56" s="41"/>
      <c r="ET56" s="41"/>
      <c r="EU56" s="41"/>
      <c r="EV56" s="41"/>
      <c r="EW56" s="41"/>
      <c r="EX56" s="41"/>
      <c r="EY56" s="41"/>
      <c r="EZ56" s="41"/>
      <c r="FA56" s="41"/>
      <c r="FB56" s="41"/>
      <c r="FC56" s="41"/>
      <c r="FD56" s="41"/>
      <c r="FE56" s="41">
        <v>46930.561403508771</v>
      </c>
      <c r="FF56" s="41"/>
      <c r="FG56" s="41">
        <v>54407</v>
      </c>
      <c r="FH56" s="41">
        <v>56160.755555555559</v>
      </c>
      <c r="FI56" s="41">
        <v>55910.670588235291</v>
      </c>
      <c r="FJ56" s="41">
        <v>57668.882352941175</v>
      </c>
      <c r="FK56" s="41">
        <v>58312.445652173912</v>
      </c>
      <c r="FL56" s="41">
        <v>57692</v>
      </c>
      <c r="FM56" s="41">
        <v>55780.185955786743</v>
      </c>
      <c r="FN56" s="41">
        <v>59296.328947368427</v>
      </c>
      <c r="FO56" s="41">
        <v>65286.607535321826</v>
      </c>
      <c r="FP56" s="41">
        <v>65349.220665499124</v>
      </c>
      <c r="FQ56" s="41">
        <v>65495.302652106089</v>
      </c>
      <c r="FR56" s="41">
        <v>70802.463302752294</v>
      </c>
      <c r="FS56" s="41">
        <v>69278.074313408724</v>
      </c>
      <c r="FT56" s="41">
        <v>67077.016129032258</v>
      </c>
    </row>
    <row r="57" spans="1:176">
      <c r="A57" s="41" t="s">
        <v>62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>
        <v>57263.784158415845</v>
      </c>
      <c r="AD57" s="41"/>
      <c r="AE57" s="150">
        <v>60608</v>
      </c>
      <c r="AF57" s="41">
        <v>67749.587382160986</v>
      </c>
      <c r="AG57" s="41">
        <v>69596.676752767526</v>
      </c>
      <c r="AH57" s="41">
        <v>70694.087091757392</v>
      </c>
      <c r="AI57" s="41">
        <v>71449.829701372073</v>
      </c>
      <c r="AJ57" s="41">
        <v>70833</v>
      </c>
      <c r="AK57" s="41">
        <v>71736.797907794855</v>
      </c>
      <c r="AL57" s="41">
        <v>70150.126296123315</v>
      </c>
      <c r="AM57" s="41">
        <v>78981.947319201994</v>
      </c>
      <c r="AN57" s="41">
        <v>74858.330640149157</v>
      </c>
      <c r="AO57" s="41">
        <v>76337.799765807955</v>
      </c>
      <c r="AP57" s="41">
        <v>76553.221482889741</v>
      </c>
      <c r="AQ57" s="41">
        <v>77779.026308153596</v>
      </c>
      <c r="AR57" s="41">
        <v>80193.746031746035</v>
      </c>
      <c r="AS57" s="46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>
        <v>70083.541379310351</v>
      </c>
      <c r="BK57" s="41"/>
      <c r="BL57" s="41">
        <v>75863</v>
      </c>
      <c r="BM57" s="41">
        <v>86011.826086956527</v>
      </c>
      <c r="BN57" s="41">
        <v>87919.736720554269</v>
      </c>
      <c r="BO57" s="41">
        <v>88969.80138568129</v>
      </c>
      <c r="BP57" s="41">
        <v>90651.724637681153</v>
      </c>
      <c r="BQ57" s="41">
        <v>90482</v>
      </c>
      <c r="BR57" s="41">
        <v>89285.562067128398</v>
      </c>
      <c r="BS57" s="41">
        <v>90108.569247546358</v>
      </c>
      <c r="BT57" s="41">
        <v>98869.446276293354</v>
      </c>
      <c r="BU57" s="41">
        <v>95616.174992521686</v>
      </c>
      <c r="BV57" s="41">
        <v>98123.348167539269</v>
      </c>
      <c r="BW57" s="41">
        <v>98567.384041518002</v>
      </c>
      <c r="BX57" s="41">
        <v>99708.178527607364</v>
      </c>
      <c r="BY57" s="41">
        <v>102328.49315068492</v>
      </c>
      <c r="BZ57" s="46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>
        <v>58068.017412935325</v>
      </c>
      <c r="CR57" s="41"/>
      <c r="CS57" s="41">
        <v>62111</v>
      </c>
      <c r="CT57" s="41">
        <v>67483.606060606064</v>
      </c>
      <c r="CU57" s="41">
        <v>68987.381930184798</v>
      </c>
      <c r="CV57" s="41">
        <v>69653.721030042914</v>
      </c>
      <c r="CW57" s="41">
        <v>70007.78125</v>
      </c>
      <c r="CX57" s="41">
        <v>69543</v>
      </c>
      <c r="CY57" s="41">
        <v>70385.962210796919</v>
      </c>
      <c r="CZ57" s="41">
        <v>71021.993113342891</v>
      </c>
      <c r="DA57" s="41">
        <v>77828.58343596058</v>
      </c>
      <c r="DB57" s="41">
        <v>74333.396265560179</v>
      </c>
      <c r="DC57" s="41">
        <v>76656.774093264248</v>
      </c>
      <c r="DD57" s="41">
        <v>76290.750851950012</v>
      </c>
      <c r="DE57" s="41">
        <v>79249.044217687071</v>
      </c>
      <c r="DF57" s="41">
        <v>81486.099264705888</v>
      </c>
      <c r="DG57" s="46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>
        <v>45367.995689655174</v>
      </c>
      <c r="DY57" s="41"/>
      <c r="DZ57" s="41">
        <v>48605</v>
      </c>
      <c r="EA57" s="41">
        <v>52419.379844961237</v>
      </c>
      <c r="EB57" s="41">
        <v>54695.250996015937</v>
      </c>
      <c r="EC57" s="41">
        <v>54319.095022624431</v>
      </c>
      <c r="ED57" s="41">
        <v>55835.801020408166</v>
      </c>
      <c r="EE57" s="41">
        <v>54426</v>
      </c>
      <c r="EF57" s="41">
        <v>55394.184121621627</v>
      </c>
      <c r="EG57" s="41">
        <v>56397.348556077901</v>
      </c>
      <c r="EH57" s="41">
        <v>58346.744248985116</v>
      </c>
      <c r="EI57" s="41">
        <v>57679.784454244764</v>
      </c>
      <c r="EJ57" s="41">
        <v>59152.014239779513</v>
      </c>
      <c r="EK57" s="41">
        <v>60999.947087594483</v>
      </c>
      <c r="EL57" s="41">
        <v>64687.828070175441</v>
      </c>
      <c r="EM57" s="41">
        <v>67105.954248366019</v>
      </c>
      <c r="EN57" s="46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41"/>
      <c r="FD57" s="41"/>
      <c r="FE57" s="41">
        <v>40673.78787878788</v>
      </c>
      <c r="FF57" s="41"/>
      <c r="FG57" s="41">
        <v>43734</v>
      </c>
      <c r="FH57" s="41">
        <v>47237.67391304348</v>
      </c>
      <c r="FI57" s="41">
        <v>48383.122448979593</v>
      </c>
      <c r="FJ57" s="41">
        <v>48289.295454545456</v>
      </c>
      <c r="FK57" s="41">
        <v>49732.323529411762</v>
      </c>
      <c r="FL57" s="41">
        <v>49318</v>
      </c>
      <c r="FM57" s="41">
        <v>50287.02127659574</v>
      </c>
      <c r="FN57" s="41">
        <v>48411.940298507463</v>
      </c>
      <c r="FO57" s="41">
        <v>52864.359375</v>
      </c>
      <c r="FP57" s="41">
        <v>50456.047058823526</v>
      </c>
      <c r="FQ57" s="41">
        <v>53548.697368421053</v>
      </c>
      <c r="FR57" s="41">
        <v>52888.475409836065</v>
      </c>
      <c r="FS57" s="41">
        <v>51660.452054794521</v>
      </c>
      <c r="FT57" s="41">
        <v>49687.45</v>
      </c>
    </row>
    <row r="58" spans="1:176">
      <c r="A58" s="41" t="s">
        <v>63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>
        <v>71925.363150492267</v>
      </c>
      <c r="AD58" s="41"/>
      <c r="AE58" s="150">
        <v>76761</v>
      </c>
      <c r="AF58" s="41">
        <v>77943.901823632274</v>
      </c>
      <c r="AG58" s="41">
        <v>80004.891020910203</v>
      </c>
      <c r="AH58" s="41">
        <v>80402.916752049176</v>
      </c>
      <c r="AI58" s="41">
        <v>81053.542684462358</v>
      </c>
      <c r="AJ58" s="41">
        <v>83088</v>
      </c>
      <c r="AK58" s="41">
        <v>83964.05194430417</v>
      </c>
      <c r="AL58" s="41">
        <v>89727.106799183515</v>
      </c>
      <c r="AM58" s="41">
        <v>89900.054382371643</v>
      </c>
      <c r="AN58" s="41">
        <v>92276.660215736047</v>
      </c>
      <c r="AO58" s="41">
        <v>95415.469954051325</v>
      </c>
      <c r="AP58" s="41">
        <v>96733.577568436216</v>
      </c>
      <c r="AQ58" s="41">
        <v>96233.873539368797</v>
      </c>
      <c r="AR58" s="41">
        <v>101178.09053750256</v>
      </c>
      <c r="AS58" s="46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>
        <v>87773.62</v>
      </c>
      <c r="BK58" s="41"/>
      <c r="BL58" s="41">
        <v>95494</v>
      </c>
      <c r="BM58" s="41">
        <v>97014.365577051372</v>
      </c>
      <c r="BN58" s="41">
        <v>100095.565807327</v>
      </c>
      <c r="BO58" s="41">
        <v>101370.07452966715</v>
      </c>
      <c r="BP58" s="41">
        <v>101583.89067974772</v>
      </c>
      <c r="BQ58" s="41">
        <v>104161</v>
      </c>
      <c r="BR58" s="41">
        <v>105871.78612716764</v>
      </c>
      <c r="BS58" s="41">
        <v>113767.89949641819</v>
      </c>
      <c r="BT58" s="41">
        <v>114165.34502133713</v>
      </c>
      <c r="BU58" s="41">
        <v>118384.81934372082</v>
      </c>
      <c r="BV58" s="41">
        <v>122896.45590152065</v>
      </c>
      <c r="BW58" s="41">
        <v>124897.23887251025</v>
      </c>
      <c r="BX58" s="41">
        <v>124352.4662200282</v>
      </c>
      <c r="BY58" s="41">
        <v>130788.6794956868</v>
      </c>
      <c r="BZ58" s="46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>
        <v>71490.489910313903</v>
      </c>
      <c r="CR58" s="41"/>
      <c r="CS58" s="41">
        <v>75643</v>
      </c>
      <c r="CT58" s="41">
        <v>76114.199195171022</v>
      </c>
      <c r="CU58" s="41">
        <v>78089.00485908649</v>
      </c>
      <c r="CV58" s="41">
        <v>78316.964946445965</v>
      </c>
      <c r="CW58" s="41">
        <v>78868.031853281849</v>
      </c>
      <c r="CX58" s="41">
        <v>81473</v>
      </c>
      <c r="CY58" s="41">
        <v>82255.382430897385</v>
      </c>
      <c r="CZ58" s="41">
        <v>87775.771772612716</v>
      </c>
      <c r="DA58" s="41">
        <v>88540.351235325041</v>
      </c>
      <c r="DB58" s="41">
        <v>92021.532397959192</v>
      </c>
      <c r="DC58" s="41">
        <v>95515.558392315463</v>
      </c>
      <c r="DD58" s="41">
        <v>97102.17329686723</v>
      </c>
      <c r="DE58" s="41">
        <v>96368.201313274039</v>
      </c>
      <c r="DF58" s="41">
        <v>101911.3572519084</v>
      </c>
      <c r="DG58" s="46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>
        <v>56077.114930182601</v>
      </c>
      <c r="DY58" s="41"/>
      <c r="DZ58" s="41">
        <v>60851</v>
      </c>
      <c r="EA58" s="41">
        <v>62190.213787085515</v>
      </c>
      <c r="EB58" s="41">
        <v>64003.386597938144</v>
      </c>
      <c r="EC58" s="41">
        <v>64583.687845303866</v>
      </c>
      <c r="ED58" s="41">
        <v>65462.257884972169</v>
      </c>
      <c r="EE58" s="41">
        <v>67314</v>
      </c>
      <c r="EF58" s="41">
        <v>68575.794756131945</v>
      </c>
      <c r="EG58" s="41">
        <v>73411.500989166278</v>
      </c>
      <c r="EH58" s="41">
        <v>73816.399312011898</v>
      </c>
      <c r="EI58" s="41">
        <v>76091.79499518768</v>
      </c>
      <c r="EJ58" s="41">
        <v>78331.195246613861</v>
      </c>
      <c r="EK58" s="41">
        <v>79633.25249741647</v>
      </c>
      <c r="EL58" s="41">
        <v>79805.487631578944</v>
      </c>
      <c r="EM58" s="41">
        <v>83851.23979148567</v>
      </c>
      <c r="EN58" s="46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>
        <v>45239.913043478264</v>
      </c>
      <c r="FF58" s="41"/>
      <c r="FG58" s="41">
        <v>48545</v>
      </c>
      <c r="FH58" s="41">
        <v>47687.472972972973</v>
      </c>
      <c r="FI58" s="41">
        <v>53141.346666666665</v>
      </c>
      <c r="FJ58" s="41">
        <v>55722.929824561405</v>
      </c>
      <c r="FK58" s="41">
        <v>54299.609375</v>
      </c>
      <c r="FL58" s="41">
        <v>55281</v>
      </c>
      <c r="FM58" s="41">
        <v>55938.827242524916</v>
      </c>
      <c r="FN58" s="41">
        <v>57741.90192926045</v>
      </c>
      <c r="FO58" s="41">
        <v>57589.502189781022</v>
      </c>
      <c r="FP58" s="41">
        <v>57233.298421807747</v>
      </c>
      <c r="FQ58" s="41">
        <v>62259.87176470588</v>
      </c>
      <c r="FR58" s="41">
        <v>61486.487499999996</v>
      </c>
      <c r="FS58" s="41">
        <v>62097.452603471298</v>
      </c>
      <c r="FT58" s="41">
        <v>61371.845238095237</v>
      </c>
    </row>
    <row r="59" spans="1:176">
      <c r="A59" s="41" t="s">
        <v>64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>
        <v>69748.918001885017</v>
      </c>
      <c r="AD59" s="41"/>
      <c r="AE59" s="150">
        <v>73953</v>
      </c>
      <c r="AF59" s="41">
        <v>75523.002938295787</v>
      </c>
      <c r="AG59" s="41">
        <v>84322.506849315076</v>
      </c>
      <c r="AH59" s="41">
        <v>83827.885964912275</v>
      </c>
      <c r="AI59" s="41">
        <v>85722.166988416982</v>
      </c>
      <c r="AJ59" s="41">
        <v>85566</v>
      </c>
      <c r="AK59" s="41">
        <v>87427.326478149102</v>
      </c>
      <c r="AL59" s="41">
        <v>89360.49968173138</v>
      </c>
      <c r="AM59" s="41">
        <v>91668.499843407451</v>
      </c>
      <c r="AN59" s="41">
        <v>91135.059263880219</v>
      </c>
      <c r="AO59" s="41">
        <v>93436.459387087176</v>
      </c>
      <c r="AP59" s="41">
        <v>94524.677560548589</v>
      </c>
      <c r="AQ59" s="41">
        <v>95889.357057416259</v>
      </c>
      <c r="AR59" s="41">
        <v>93645.664685908312</v>
      </c>
      <c r="AS59" s="46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>
        <v>86809.79028132993</v>
      </c>
      <c r="BK59" s="41"/>
      <c r="BL59" s="41">
        <v>91097</v>
      </c>
      <c r="BM59" s="41">
        <v>91985.987212276217</v>
      </c>
      <c r="BN59" s="41">
        <v>102861.71317829458</v>
      </c>
      <c r="BO59" s="41">
        <v>102059.37368421053</v>
      </c>
      <c r="BP59" s="41">
        <v>103356.71317829458</v>
      </c>
      <c r="BQ59" s="41">
        <v>102888</v>
      </c>
      <c r="BR59" s="41">
        <v>105714.94897959183</v>
      </c>
      <c r="BS59" s="41">
        <v>107958.16326530612</v>
      </c>
      <c r="BT59" s="41">
        <v>109992.87489643745</v>
      </c>
      <c r="BU59" s="41">
        <v>110600.77720207254</v>
      </c>
      <c r="BV59" s="41">
        <v>113552.12556053812</v>
      </c>
      <c r="BW59" s="41">
        <v>116610.30192131748</v>
      </c>
      <c r="BX59" s="41">
        <v>119085.76663452266</v>
      </c>
      <c r="BY59" s="41">
        <v>120380.61144578313</v>
      </c>
      <c r="BZ59" s="46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>
        <v>66382.55084745762</v>
      </c>
      <c r="CR59" s="41"/>
      <c r="CS59" s="41">
        <v>70308</v>
      </c>
      <c r="CT59" s="41">
        <v>71266.699724517908</v>
      </c>
      <c r="CU59" s="41">
        <v>81172.083333333328</v>
      </c>
      <c r="CV59" s="41">
        <v>81381.131652661061</v>
      </c>
      <c r="CW59" s="41">
        <v>83407.721763085399</v>
      </c>
      <c r="CX59" s="41">
        <v>82701</v>
      </c>
      <c r="CY59" s="41">
        <v>85260.055045871559</v>
      </c>
      <c r="CZ59" s="41">
        <v>87462.958257713239</v>
      </c>
      <c r="DA59" s="41">
        <v>89102.570647219691</v>
      </c>
      <c r="DB59" s="41">
        <v>88750.253837072014</v>
      </c>
      <c r="DC59" s="41">
        <v>92817.100175746935</v>
      </c>
      <c r="DD59" s="41">
        <v>94227.575488454706</v>
      </c>
      <c r="DE59" s="41">
        <v>96522.785977859778</v>
      </c>
      <c r="DF59" s="41">
        <v>97900.129909365554</v>
      </c>
      <c r="DG59" s="46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>
        <v>55075.275000000001</v>
      </c>
      <c r="DY59" s="41"/>
      <c r="DZ59" s="41">
        <v>57405</v>
      </c>
      <c r="EA59" s="41">
        <v>59247.314285714288</v>
      </c>
      <c r="EB59" s="41">
        <v>64972.342342342345</v>
      </c>
      <c r="EC59" s="41">
        <v>65618.628205128203</v>
      </c>
      <c r="ED59" s="41">
        <v>67689.379310344826</v>
      </c>
      <c r="EE59" s="41">
        <v>66943</v>
      </c>
      <c r="EF59" s="41">
        <v>68090.560344827594</v>
      </c>
      <c r="EG59" s="41">
        <v>69687.593123209168</v>
      </c>
      <c r="EH59" s="41">
        <v>72281.68421052632</v>
      </c>
      <c r="EI59" s="41">
        <v>71992.019516334316</v>
      </c>
      <c r="EJ59" s="41">
        <v>76167.240143369185</v>
      </c>
      <c r="EK59" s="41">
        <v>77632.963386727686</v>
      </c>
      <c r="EL59" s="41">
        <v>80451.040391676856</v>
      </c>
      <c r="EM59" s="41">
        <v>82249.193308550181</v>
      </c>
      <c r="EN59" s="46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>
        <v>43280</v>
      </c>
      <c r="FF59" s="41"/>
      <c r="FG59" s="41">
        <v>52350</v>
      </c>
      <c r="FH59" s="41">
        <v>51957.5</v>
      </c>
      <c r="FI59" s="41">
        <v>54918.888888888891</v>
      </c>
      <c r="FJ59" s="41">
        <v>59571.666666666664</v>
      </c>
      <c r="FK59" s="41">
        <v>57821.666666666664</v>
      </c>
      <c r="FL59" s="41">
        <v>51259</v>
      </c>
      <c r="FM59" s="41">
        <v>50139.545454545456</v>
      </c>
      <c r="FN59" s="41">
        <v>55498.8</v>
      </c>
      <c r="FO59" s="41">
        <v>52858.63636363636</v>
      </c>
      <c r="FP59" s="41">
        <v>60672.5</v>
      </c>
      <c r="FQ59" s="41">
        <v>62264</v>
      </c>
      <c r="FR59" s="41">
        <v>61036</v>
      </c>
      <c r="FS59" s="41">
        <v>63512.5</v>
      </c>
      <c r="FT59" s="41">
        <v>64563.333333333336</v>
      </c>
    </row>
    <row r="60" spans="1:176">
      <c r="A60" s="41" t="s">
        <v>65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>
        <v>80167.439452371764</v>
      </c>
      <c r="AD60" s="41"/>
      <c r="AE60" s="150">
        <v>87083</v>
      </c>
      <c r="AF60" s="41">
        <v>90829.89771317142</v>
      </c>
      <c r="AG60" s="41">
        <v>95011.696847635729</v>
      </c>
      <c r="AH60" s="41">
        <v>96762.36618444846</v>
      </c>
      <c r="AI60" s="41">
        <v>99784.209193751129</v>
      </c>
      <c r="AJ60" s="41">
        <v>101026</v>
      </c>
      <c r="AK60" s="41">
        <v>93065.256576096028</v>
      </c>
      <c r="AL60" s="41">
        <v>94076.269191353087</v>
      </c>
      <c r="AM60" s="41">
        <v>94239.757648385741</v>
      </c>
      <c r="AN60" s="41">
        <v>96200.066328204339</v>
      </c>
      <c r="AO60" s="41">
        <v>97155.897051168198</v>
      </c>
      <c r="AP60" s="41">
        <v>99643.994120791031</v>
      </c>
      <c r="AQ60" s="41">
        <v>99793.557747416547</v>
      </c>
      <c r="AR60" s="41">
        <v>102686.06382352942</v>
      </c>
      <c r="AS60" s="46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>
        <v>104543.68549222797</v>
      </c>
      <c r="BK60" s="41"/>
      <c r="BL60" s="41">
        <v>114300</v>
      </c>
      <c r="BM60" s="41">
        <v>119683.50492125984</v>
      </c>
      <c r="BN60" s="41">
        <v>125410.03073170732</v>
      </c>
      <c r="BO60" s="41">
        <v>127887.33217993079</v>
      </c>
      <c r="BP60" s="41">
        <v>131715.0918114144</v>
      </c>
      <c r="BQ60" s="41">
        <v>134794</v>
      </c>
      <c r="BR60" s="41">
        <v>124241.96568957232</v>
      </c>
      <c r="BS60" s="41">
        <v>126279.46922642575</v>
      </c>
      <c r="BT60" s="41">
        <v>128019.19419549571</v>
      </c>
      <c r="BU60" s="41">
        <v>130654.10397098484</v>
      </c>
      <c r="BV60" s="41">
        <v>132529.51029654036</v>
      </c>
      <c r="BW60" s="41">
        <v>136151.37261175198</v>
      </c>
      <c r="BX60" s="41">
        <v>137278.46910938754</v>
      </c>
      <c r="BY60" s="41">
        <v>141320.9410698096</v>
      </c>
      <c r="BZ60" s="46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>
        <v>76611.035220994469</v>
      </c>
      <c r="CR60" s="41"/>
      <c r="CS60" s="41">
        <v>83419</v>
      </c>
      <c r="CT60" s="41">
        <v>86808.607250755289</v>
      </c>
      <c r="CU60" s="41">
        <v>90601.49040767386</v>
      </c>
      <c r="CV60" s="41">
        <v>91312.953902888752</v>
      </c>
      <c r="CW60" s="41">
        <v>93816.073286052007</v>
      </c>
      <c r="CX60" s="41">
        <v>96126</v>
      </c>
      <c r="CY60" s="41">
        <v>88666.583969037471</v>
      </c>
      <c r="CZ60" s="41">
        <v>90149.586883102747</v>
      </c>
      <c r="DA60" s="41">
        <v>90522.440476190473</v>
      </c>
      <c r="DB60" s="41">
        <v>91774.057165605089</v>
      </c>
      <c r="DC60" s="41">
        <v>92684.703242555901</v>
      </c>
      <c r="DD60" s="41">
        <v>96271.043767137744</v>
      </c>
      <c r="DE60" s="41">
        <v>97040.442326024786</v>
      </c>
      <c r="DF60" s="41">
        <v>99532.416943521588</v>
      </c>
      <c r="DG60" s="46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>
        <v>60356.101108033239</v>
      </c>
      <c r="DY60" s="41"/>
      <c r="DZ60" s="41">
        <v>65760</v>
      </c>
      <c r="EA60" s="41">
        <v>68630.084353741491</v>
      </c>
      <c r="EB60" s="41">
        <v>72016.654520917684</v>
      </c>
      <c r="EC60" s="41">
        <v>73148.08142857143</v>
      </c>
      <c r="ED60" s="41">
        <v>76168.018611309948</v>
      </c>
      <c r="EE60" s="41">
        <v>77622</v>
      </c>
      <c r="EF60" s="41">
        <v>71947.054696789535</v>
      </c>
      <c r="EG60" s="41">
        <v>73743.748828125012</v>
      </c>
      <c r="EH60" s="41">
        <v>72238.355718252977</v>
      </c>
      <c r="EI60" s="41">
        <v>74231.895174708814</v>
      </c>
      <c r="EJ60" s="41">
        <v>75152.270602409641</v>
      </c>
      <c r="EK60" s="41">
        <v>77973.419110096977</v>
      </c>
      <c r="EL60" s="41">
        <v>78916.149420891612</v>
      </c>
      <c r="EM60" s="41">
        <v>81319.082170542635</v>
      </c>
      <c r="EN60" s="46"/>
      <c r="EO60" s="41"/>
      <c r="EP60" s="41"/>
      <c r="EQ60" s="41"/>
      <c r="ER60" s="41"/>
      <c r="ES60" s="41"/>
      <c r="ET60" s="41"/>
      <c r="EU60" s="41"/>
      <c r="EV60" s="41"/>
      <c r="EW60" s="41"/>
      <c r="EX60" s="41"/>
      <c r="EY60" s="41"/>
      <c r="EZ60" s="41"/>
      <c r="FA60" s="41"/>
      <c r="FB60" s="41"/>
      <c r="FC60" s="41"/>
      <c r="FD60" s="41"/>
      <c r="FE60" s="41">
        <v>41157.781395348837</v>
      </c>
      <c r="FF60" s="41"/>
      <c r="FG60" s="41">
        <v>46902</v>
      </c>
      <c r="FH60" s="41">
        <v>49561.339449541287</v>
      </c>
      <c r="FI60" s="41">
        <v>53122.932394366195</v>
      </c>
      <c r="FJ60" s="41">
        <v>50172.365448504985</v>
      </c>
      <c r="FK60" s="41">
        <v>51047.006944444445</v>
      </c>
      <c r="FL60" s="41">
        <v>54161</v>
      </c>
      <c r="FM60" s="41">
        <v>50187.526905829596</v>
      </c>
      <c r="FN60" s="41">
        <v>52167.926813471509</v>
      </c>
      <c r="FO60" s="41">
        <v>51823.141574585636</v>
      </c>
      <c r="FP60" s="41">
        <v>54337.814700285438</v>
      </c>
      <c r="FQ60" s="41">
        <v>56797.373913043484</v>
      </c>
      <c r="FR60" s="41">
        <v>54387.516581632655</v>
      </c>
      <c r="FS60" s="41">
        <v>56781.701772151901</v>
      </c>
      <c r="FT60" s="41">
        <v>57966.8125</v>
      </c>
    </row>
    <row r="61" spans="1:176">
      <c r="A61" s="41" t="s">
        <v>66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>
        <v>68570.070056397599</v>
      </c>
      <c r="AD61" s="41"/>
      <c r="AE61" s="150">
        <v>74413</v>
      </c>
      <c r="AF61" s="41">
        <v>75288.761372579887</v>
      </c>
      <c r="AG61" s="41">
        <v>80190.007962387201</v>
      </c>
      <c r="AH61" s="41">
        <v>82670.496727581805</v>
      </c>
      <c r="AI61" s="41">
        <v>87247.071416857987</v>
      </c>
      <c r="AJ61" s="41">
        <v>86541</v>
      </c>
      <c r="AK61" s="41">
        <v>71967.282851727738</v>
      </c>
      <c r="AL61" s="41">
        <v>72107.274900259465</v>
      </c>
      <c r="AM61" s="41">
        <v>82056.79117574486</v>
      </c>
      <c r="AN61" s="41">
        <v>83210.325123944174</v>
      </c>
      <c r="AO61" s="41">
        <v>82371.482723098015</v>
      </c>
      <c r="AP61" s="41">
        <v>85363.569709652103</v>
      </c>
      <c r="AQ61" s="41">
        <v>87881.958248686016</v>
      </c>
      <c r="AR61" s="41">
        <v>87105.713946117277</v>
      </c>
      <c r="AS61" s="46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>
        <v>89543.70969544565</v>
      </c>
      <c r="BK61" s="41"/>
      <c r="BL61" s="41">
        <v>97437</v>
      </c>
      <c r="BM61" s="41">
        <v>99211.452933507171</v>
      </c>
      <c r="BN61" s="41">
        <v>106455.56562017498</v>
      </c>
      <c r="BO61" s="41">
        <v>109435.0419419707</v>
      </c>
      <c r="BP61" s="41">
        <v>115079.93409818569</v>
      </c>
      <c r="BQ61" s="41">
        <v>114316</v>
      </c>
      <c r="BR61" s="41">
        <v>94435.859025540994</v>
      </c>
      <c r="BS61" s="41">
        <v>94282.133014154882</v>
      </c>
      <c r="BT61" s="41">
        <v>108547.45285894471</v>
      </c>
      <c r="BU61" s="41">
        <v>110201.47402750491</v>
      </c>
      <c r="BV61" s="41">
        <v>109339.12557461881</v>
      </c>
      <c r="BW61" s="41">
        <v>114196.69414466132</v>
      </c>
      <c r="BX61" s="41">
        <v>117470.4960520673</v>
      </c>
      <c r="BY61" s="41">
        <v>114745.80462341536</v>
      </c>
      <c r="BZ61" s="46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>
        <v>67339.492346141837</v>
      </c>
      <c r="CR61" s="41"/>
      <c r="CS61" s="41">
        <v>72937</v>
      </c>
      <c r="CT61" s="41">
        <v>74036.813882743358</v>
      </c>
      <c r="CU61" s="41">
        <v>79159.760235483001</v>
      </c>
      <c r="CV61" s="41">
        <v>81649.363324764359</v>
      </c>
      <c r="CW61" s="41">
        <v>84903.009573304153</v>
      </c>
      <c r="CX61" s="41">
        <v>84403</v>
      </c>
      <c r="CY61" s="41">
        <v>70781.532140024923</v>
      </c>
      <c r="CZ61" s="41">
        <v>70947.962826216579</v>
      </c>
      <c r="DA61" s="41">
        <v>79623.931690456055</v>
      </c>
      <c r="DB61" s="41">
        <v>80843.890151145781</v>
      </c>
      <c r="DC61" s="41">
        <v>80264.604480044713</v>
      </c>
      <c r="DD61" s="41">
        <v>83199.16677980384</v>
      </c>
      <c r="DE61" s="41">
        <v>86154.209206701809</v>
      </c>
      <c r="DF61" s="41">
        <v>86547.544993077987</v>
      </c>
      <c r="DG61" s="46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>
        <v>55505.735618826264</v>
      </c>
      <c r="DY61" s="41"/>
      <c r="DZ61" s="41">
        <v>60303</v>
      </c>
      <c r="EA61" s="41">
        <v>61467.757806549889</v>
      </c>
      <c r="EB61" s="41">
        <v>65321.935793004312</v>
      </c>
      <c r="EC61" s="41">
        <v>66564.452595936789</v>
      </c>
      <c r="ED61" s="41">
        <v>70275.456601639802</v>
      </c>
      <c r="EE61" s="41">
        <v>69660</v>
      </c>
      <c r="EF61" s="41">
        <v>58894.295200825865</v>
      </c>
      <c r="EG61" s="41">
        <v>59138.622362250884</v>
      </c>
      <c r="EH61" s="41">
        <v>67721.155402531105</v>
      </c>
      <c r="EI61" s="41">
        <v>68913.670750134916</v>
      </c>
      <c r="EJ61" s="41">
        <v>68254.913112522685</v>
      </c>
      <c r="EK61" s="41">
        <v>70155.54127989657</v>
      </c>
      <c r="EL61" s="41">
        <v>72073.082944728987</v>
      </c>
      <c r="EM61" s="41">
        <v>71130.224899598397</v>
      </c>
      <c r="EN61" s="46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41"/>
      <c r="FD61" s="41"/>
      <c r="FE61" s="41">
        <v>43248.36</v>
      </c>
      <c r="FF61" s="41"/>
      <c r="FG61" s="41">
        <v>46203</v>
      </c>
      <c r="FH61" s="41">
        <v>47496.251533742332</v>
      </c>
      <c r="FI61" s="41">
        <v>51279.337349397589</v>
      </c>
      <c r="FJ61" s="41">
        <v>51234.963855421687</v>
      </c>
      <c r="FK61" s="41">
        <v>55041.523560209425</v>
      </c>
      <c r="FL61" s="41">
        <v>50221</v>
      </c>
      <c r="FM61" s="41">
        <v>41795.911525423726</v>
      </c>
      <c r="FN61" s="41">
        <v>44688.236276849639</v>
      </c>
      <c r="FO61" s="41">
        <v>48395.396157365052</v>
      </c>
      <c r="FP61" s="41">
        <v>47618.885853658539</v>
      </c>
      <c r="FQ61" s="41">
        <v>50690.491206030158</v>
      </c>
      <c r="FR61" s="41">
        <v>56729.355834829439</v>
      </c>
      <c r="FS61" s="41">
        <v>58301.415546080687</v>
      </c>
      <c r="FT61" s="41">
        <v>49373.497975708502</v>
      </c>
    </row>
    <row r="62" spans="1:176">
      <c r="A62" s="41" t="s">
        <v>67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>
        <v>69661.946571528024</v>
      </c>
      <c r="AD62" s="41"/>
      <c r="AE62" s="150">
        <v>72798</v>
      </c>
      <c r="AF62" s="41">
        <v>74922.369342583421</v>
      </c>
      <c r="AG62" s="41">
        <v>77306.841693173483</v>
      </c>
      <c r="AH62" s="41">
        <v>78935.880800804152</v>
      </c>
      <c r="AI62" s="41">
        <v>82094.142869127521</v>
      </c>
      <c r="AJ62" s="41">
        <v>81839</v>
      </c>
      <c r="AK62" s="41">
        <v>80856.065398054983</v>
      </c>
      <c r="AL62" s="41">
        <v>83268.369302086008</v>
      </c>
      <c r="AM62" s="41">
        <v>85525.529985186193</v>
      </c>
      <c r="AN62" s="41">
        <v>87226.114201813005</v>
      </c>
      <c r="AO62" s="41">
        <v>90207.811156171098</v>
      </c>
      <c r="AP62" s="41">
        <v>91507.619913383154</v>
      </c>
      <c r="AQ62" s="41">
        <v>92613.601919912689</v>
      </c>
      <c r="AR62" s="41">
        <v>94799.410587426479</v>
      </c>
      <c r="AS62" s="46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>
        <v>98715.08783136378</v>
      </c>
      <c r="BK62" s="41"/>
      <c r="BL62" s="41">
        <v>103824</v>
      </c>
      <c r="BM62" s="41">
        <v>107139.58016476553</v>
      </c>
      <c r="BN62" s="41">
        <v>110964.38647189584</v>
      </c>
      <c r="BO62" s="41">
        <v>113239.14720000001</v>
      </c>
      <c r="BP62" s="41">
        <v>116814.79578351164</v>
      </c>
      <c r="BQ62" s="41">
        <v>117085</v>
      </c>
      <c r="BR62" s="41">
        <v>117001.20275402041</v>
      </c>
      <c r="BS62" s="41">
        <v>120405.60295299317</v>
      </c>
      <c r="BT62" s="41">
        <v>123419.88343740707</v>
      </c>
      <c r="BU62" s="41">
        <v>125762.6490153897</v>
      </c>
      <c r="BV62" s="41">
        <v>129109.49465746831</v>
      </c>
      <c r="BW62" s="41">
        <v>130941.77510156704</v>
      </c>
      <c r="BX62" s="41">
        <v>132071.33460005562</v>
      </c>
      <c r="BY62" s="41">
        <v>134512.34873830451</v>
      </c>
      <c r="BZ62" s="46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>
        <v>71147.19786808794</v>
      </c>
      <c r="CR62" s="41"/>
      <c r="CS62" s="41">
        <v>75246</v>
      </c>
      <c r="CT62" s="41">
        <v>77594.782747603836</v>
      </c>
      <c r="CU62" s="41">
        <v>79642.816758747693</v>
      </c>
      <c r="CV62" s="41">
        <v>81451.182075471705</v>
      </c>
      <c r="CW62" s="41">
        <v>84331.390678761338</v>
      </c>
      <c r="CX62" s="41">
        <v>83935</v>
      </c>
      <c r="CY62" s="41">
        <v>83682.598085226215</v>
      </c>
      <c r="CZ62" s="41">
        <v>86366.029191641021</v>
      </c>
      <c r="DA62" s="41">
        <v>88281.168911586341</v>
      </c>
      <c r="DB62" s="41">
        <v>89758.248191926599</v>
      </c>
      <c r="DC62" s="41">
        <v>92139.007827481066</v>
      </c>
      <c r="DD62" s="41">
        <v>93770.901212838813</v>
      </c>
      <c r="DE62" s="41">
        <v>93632.557900336935</v>
      </c>
      <c r="DF62" s="41">
        <v>94826.395163433437</v>
      </c>
      <c r="DG62" s="46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>
        <v>58020.491082802546</v>
      </c>
      <c r="DY62" s="41"/>
      <c r="DZ62" s="41">
        <v>60593</v>
      </c>
      <c r="EA62" s="41">
        <v>62592.263315380013</v>
      </c>
      <c r="EB62" s="41">
        <v>63953.835767429046</v>
      </c>
      <c r="EC62" s="41">
        <v>64614.661916736521</v>
      </c>
      <c r="ED62" s="41">
        <v>67677.98831242873</v>
      </c>
      <c r="EE62" s="41">
        <v>67634</v>
      </c>
      <c r="EF62" s="41">
        <v>66177.882063368947</v>
      </c>
      <c r="EG62" s="41">
        <v>68402.474670097843</v>
      </c>
      <c r="EH62" s="41">
        <v>70254.089039453174</v>
      </c>
      <c r="EI62" s="41">
        <v>71870.072598895626</v>
      </c>
      <c r="EJ62" s="41">
        <v>74490.617282792256</v>
      </c>
      <c r="EK62" s="41">
        <v>75954.844595838716</v>
      </c>
      <c r="EL62" s="41">
        <v>74950.947498058958</v>
      </c>
      <c r="EM62" s="41">
        <v>76963.565313653133</v>
      </c>
      <c r="EN62" s="46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41"/>
      <c r="FD62" s="41"/>
      <c r="FE62" s="41">
        <v>42818.345744680853</v>
      </c>
      <c r="FF62" s="41"/>
      <c r="FG62" s="41">
        <v>46302</v>
      </c>
      <c r="FH62" s="41">
        <v>47024.53551136364</v>
      </c>
      <c r="FI62" s="41">
        <v>48585.76162018592</v>
      </c>
      <c r="FJ62" s="41">
        <v>48561.720238095237</v>
      </c>
      <c r="FK62" s="41">
        <v>49498.219737856591</v>
      </c>
      <c r="FL62" s="41">
        <v>50636</v>
      </c>
      <c r="FM62" s="41">
        <v>50814.869797006351</v>
      </c>
      <c r="FN62" s="41">
        <v>51260.853000674309</v>
      </c>
      <c r="FO62" s="41">
        <v>52890.002281889407</v>
      </c>
      <c r="FP62" s="41">
        <v>54000.841591535653</v>
      </c>
      <c r="FQ62" s="41">
        <v>55190.246587807102</v>
      </c>
      <c r="FR62" s="41">
        <v>56893.382299486373</v>
      </c>
      <c r="FS62" s="41">
        <v>54086.830399274048</v>
      </c>
      <c r="FT62" s="41">
        <v>55321.445497630331</v>
      </c>
    </row>
    <row r="63" spans="1:176">
      <c r="A63" s="41" t="s">
        <v>68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>
        <v>65926.984678243112</v>
      </c>
      <c r="AD63" s="41"/>
      <c r="AE63" s="150">
        <v>72449</v>
      </c>
      <c r="AF63" s="41">
        <v>71281.745647969059</v>
      </c>
      <c r="AG63" s="41">
        <v>75642.463709677424</v>
      </c>
      <c r="AH63" s="41">
        <v>77724.898492462307</v>
      </c>
      <c r="AI63" s="41">
        <v>77451.750495049506</v>
      </c>
      <c r="AJ63" s="41">
        <v>77055</v>
      </c>
      <c r="AK63" s="41">
        <v>77209.459611772065</v>
      </c>
      <c r="AL63" s="41">
        <v>77964.235481812371</v>
      </c>
      <c r="AM63" s="41">
        <v>79994.942289498576</v>
      </c>
      <c r="AN63" s="41">
        <v>81993.73182247403</v>
      </c>
      <c r="AO63" s="41">
        <v>85505.167331900535</v>
      </c>
      <c r="AP63" s="41">
        <v>87590.418138281952</v>
      </c>
      <c r="AQ63" s="41">
        <v>81942.230124744005</v>
      </c>
      <c r="AR63" s="41">
        <v>87000.995433789954</v>
      </c>
      <c r="AS63" s="46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>
        <v>79691.1889596603</v>
      </c>
      <c r="BK63" s="41"/>
      <c r="BL63" s="41">
        <v>89463</v>
      </c>
      <c r="BM63" s="41">
        <v>88618.030434782602</v>
      </c>
      <c r="BN63" s="41">
        <v>94272.36</v>
      </c>
      <c r="BO63" s="41">
        <v>96651.550588235288</v>
      </c>
      <c r="BP63" s="41">
        <v>96485.530660377364</v>
      </c>
      <c r="BQ63" s="41">
        <v>96659</v>
      </c>
      <c r="BR63" s="41">
        <v>96141.78004713275</v>
      </c>
      <c r="BS63" s="41">
        <v>96300.611673151754</v>
      </c>
      <c r="BT63" s="41">
        <v>99370.669278996866</v>
      </c>
      <c r="BU63" s="41">
        <v>103255.65252201763</v>
      </c>
      <c r="BV63" s="41">
        <v>106904.47572815535</v>
      </c>
      <c r="BW63" s="41">
        <v>110388.76600985222</v>
      </c>
      <c r="BX63" s="41">
        <v>103222.99129321382</v>
      </c>
      <c r="BY63" s="41">
        <v>109835.57323232324</v>
      </c>
      <c r="BZ63" s="46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>
        <v>58923.048309178746</v>
      </c>
      <c r="CR63" s="41"/>
      <c r="CS63" s="41">
        <v>66204</v>
      </c>
      <c r="CT63" s="41">
        <v>65376.488789237665</v>
      </c>
      <c r="CU63" s="41">
        <v>69844.077922077922</v>
      </c>
      <c r="CV63" s="41">
        <v>72807.805785123972</v>
      </c>
      <c r="CW63" s="41">
        <v>73095.937254901961</v>
      </c>
      <c r="CX63" s="41">
        <v>72822</v>
      </c>
      <c r="CY63" s="41">
        <v>73113.421404682274</v>
      </c>
      <c r="CZ63" s="41">
        <v>72516.594742606787</v>
      </c>
      <c r="DA63" s="41">
        <v>74700.38461538461</v>
      </c>
      <c r="DB63" s="41">
        <v>75700.204833141543</v>
      </c>
      <c r="DC63" s="41">
        <v>79469.12694610779</v>
      </c>
      <c r="DD63" s="41">
        <v>82819.041666666672</v>
      </c>
      <c r="DE63" s="41">
        <v>78796.478365384624</v>
      </c>
      <c r="DF63" s="41">
        <v>84725.40823970038</v>
      </c>
      <c r="DG63" s="46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>
        <v>52782.399122807015</v>
      </c>
      <c r="DY63" s="41"/>
      <c r="DZ63" s="41">
        <v>56512</v>
      </c>
      <c r="EA63" s="41">
        <v>56135.11328125</v>
      </c>
      <c r="EB63" s="41">
        <v>60051.912350597609</v>
      </c>
      <c r="EC63" s="41">
        <v>60859.479338842975</v>
      </c>
      <c r="ED63" s="41">
        <v>60619.212500000001</v>
      </c>
      <c r="EE63" s="41">
        <v>60922</v>
      </c>
      <c r="EF63" s="41">
        <v>62152.197496522946</v>
      </c>
      <c r="EG63" s="41">
        <v>63545.296721311475</v>
      </c>
      <c r="EH63" s="41">
        <v>66043.490683229815</v>
      </c>
      <c r="EI63" s="41">
        <v>67904.295652173911</v>
      </c>
      <c r="EJ63" s="41">
        <v>73381.161412358138</v>
      </c>
      <c r="EK63" s="41">
        <v>74767.971046770603</v>
      </c>
      <c r="EL63" s="41">
        <v>71526.941217391301</v>
      </c>
      <c r="EM63" s="41">
        <v>74982.858695652176</v>
      </c>
      <c r="EN63" s="46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41"/>
      <c r="FG63" s="41">
        <v>40600</v>
      </c>
      <c r="FH63" s="41">
        <v>44375</v>
      </c>
      <c r="FI63" s="41">
        <v>46695.947368421053</v>
      </c>
      <c r="FJ63" s="41">
        <v>48592.42105263158</v>
      </c>
      <c r="FK63" s="41">
        <v>53911.090909090912</v>
      </c>
      <c r="FL63" s="41">
        <v>53966</v>
      </c>
      <c r="FM63" s="41">
        <v>55722.964285714283</v>
      </c>
      <c r="FN63" s="41">
        <v>62703.72</v>
      </c>
      <c r="FO63" s="41">
        <v>61550.8125</v>
      </c>
      <c r="FP63" s="41">
        <v>86065.71428571429</v>
      </c>
      <c r="FQ63" s="41" t="s">
        <v>141</v>
      </c>
      <c r="FR63" s="41" t="s">
        <v>141</v>
      </c>
      <c r="FS63" s="41" t="s">
        <v>141</v>
      </c>
      <c r="FT63" s="41" t="s">
        <v>141</v>
      </c>
    </row>
    <row r="64" spans="1:176">
      <c r="A64" s="42" t="s">
        <v>69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>
        <v>57032.279126213594</v>
      </c>
      <c r="AD64" s="42"/>
      <c r="AE64" s="155">
        <v>62478</v>
      </c>
      <c r="AF64" s="42">
        <v>65617.34418604651</v>
      </c>
      <c r="AG64" s="42">
        <v>69164.748868778275</v>
      </c>
      <c r="AH64" s="42">
        <v>74154.175658720196</v>
      </c>
      <c r="AI64" s="42">
        <v>76387.256188118816</v>
      </c>
      <c r="AJ64" s="42">
        <v>73881</v>
      </c>
      <c r="AK64" s="42">
        <v>75296.67192742636</v>
      </c>
      <c r="AL64" s="42">
        <v>78881.076539101501</v>
      </c>
      <c r="AM64" s="42">
        <v>80044.018144329893</v>
      </c>
      <c r="AN64" s="42">
        <v>81071.618665189701</v>
      </c>
      <c r="AO64" s="42">
        <v>80420.33259423502</v>
      </c>
      <c r="AP64" s="42">
        <v>79922.425729115173</v>
      </c>
      <c r="AQ64" s="42">
        <v>83095.404944697453</v>
      </c>
      <c r="AR64" s="42">
        <v>86268.238979118323</v>
      </c>
      <c r="AS64" s="48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>
        <v>69766.338403041824</v>
      </c>
      <c r="BK64" s="42"/>
      <c r="BL64" s="42">
        <v>76847</v>
      </c>
      <c r="BM64" s="42">
        <v>81961.842911877393</v>
      </c>
      <c r="BN64" s="42">
        <v>87954.687732342005</v>
      </c>
      <c r="BO64" s="42">
        <v>94918.02127659574</v>
      </c>
      <c r="BP64" s="42">
        <v>97702.508333333331</v>
      </c>
      <c r="BQ64" s="42">
        <v>94108</v>
      </c>
      <c r="BR64" s="42">
        <v>96467.225806451606</v>
      </c>
      <c r="BS64" s="42">
        <v>99836.506263498915</v>
      </c>
      <c r="BT64" s="42">
        <v>103835.16762240847</v>
      </c>
      <c r="BU64" s="42">
        <v>104441.98491773309</v>
      </c>
      <c r="BV64" s="42">
        <v>102708.01094003241</v>
      </c>
      <c r="BW64" s="42">
        <v>101181.19727626459</v>
      </c>
      <c r="BX64" s="42">
        <v>103130.01690024733</v>
      </c>
      <c r="BY64" s="42">
        <v>107882.7403508772</v>
      </c>
      <c r="BZ64" s="48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>
        <v>59290.743961352659</v>
      </c>
      <c r="CR64" s="42"/>
      <c r="CS64" s="42">
        <v>64584</v>
      </c>
      <c r="CT64" s="42">
        <v>69034.950226244342</v>
      </c>
      <c r="CU64" s="42">
        <v>72358.05957446809</v>
      </c>
      <c r="CV64" s="42">
        <v>77761.480349344973</v>
      </c>
      <c r="CW64" s="42">
        <v>80252.416309012871</v>
      </c>
      <c r="CX64" s="42">
        <v>77845</v>
      </c>
      <c r="CY64" s="42">
        <v>78473.004108463429</v>
      </c>
      <c r="CZ64" s="42">
        <v>80953.747238179407</v>
      </c>
      <c r="DA64" s="42">
        <v>81840.858849557524</v>
      </c>
      <c r="DB64" s="42">
        <v>84022.121669626998</v>
      </c>
      <c r="DC64" s="42">
        <v>82988.847780126845</v>
      </c>
      <c r="DD64" s="42">
        <v>82018.120035304499</v>
      </c>
      <c r="DE64" s="42">
        <v>86897.269673262766</v>
      </c>
      <c r="DF64" s="42">
        <v>88438.938271604944</v>
      </c>
      <c r="DG64" s="48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>
        <v>47815.851063829788</v>
      </c>
      <c r="DY64" s="42"/>
      <c r="DZ64" s="42">
        <v>52082</v>
      </c>
      <c r="EA64" s="42">
        <v>53942.474308300392</v>
      </c>
      <c r="EB64" s="42">
        <v>56305.077235772354</v>
      </c>
      <c r="EC64" s="42">
        <v>60088.130653266329</v>
      </c>
      <c r="ED64" s="42">
        <v>61290.810526315792</v>
      </c>
      <c r="EE64" s="42">
        <v>57531</v>
      </c>
      <c r="EF64" s="42">
        <v>57931.223316062169</v>
      </c>
      <c r="EG64" s="42">
        <v>60800.726166328597</v>
      </c>
      <c r="EH64" s="42">
        <v>61168.197761194024</v>
      </c>
      <c r="EI64" s="42">
        <v>62517.878486055779</v>
      </c>
      <c r="EJ64" s="42">
        <v>63830.039935240151</v>
      </c>
      <c r="EK64" s="42">
        <v>63536.215384615381</v>
      </c>
      <c r="EL64" s="42">
        <v>65986.559099437145</v>
      </c>
      <c r="EM64" s="42">
        <v>67100.994011976043</v>
      </c>
      <c r="EN64" s="48"/>
      <c r="EO64" s="42"/>
      <c r="EP64" s="42"/>
      <c r="EQ64" s="42"/>
      <c r="ER64" s="42"/>
      <c r="ES64" s="42"/>
      <c r="ET64" s="42"/>
      <c r="EU64" s="42"/>
      <c r="EV64" s="42"/>
      <c r="EW64" s="42"/>
      <c r="EX64" s="42"/>
      <c r="EY64" s="42"/>
      <c r="EZ64" s="42"/>
      <c r="FA64" s="42"/>
      <c r="FB64" s="42"/>
      <c r="FC64" s="42"/>
      <c r="FD64" s="42"/>
      <c r="FE64" s="42">
        <v>27545</v>
      </c>
      <c r="FF64" s="42"/>
      <c r="FG64" s="42">
        <v>34242</v>
      </c>
      <c r="FH64" s="42">
        <v>46832.666666666664</v>
      </c>
      <c r="FI64" s="42">
        <v>49180.5</v>
      </c>
      <c r="FJ64" s="42">
        <v>49523.666666666664</v>
      </c>
      <c r="FK64" s="42">
        <v>36948.333333333336</v>
      </c>
      <c r="FL64" s="42">
        <v>46282</v>
      </c>
      <c r="FM64" s="42">
        <v>49308.789473684214</v>
      </c>
      <c r="FN64" s="42">
        <v>56161.965517241384</v>
      </c>
      <c r="FO64" s="42">
        <v>51985.166666666664</v>
      </c>
      <c r="FP64" s="42">
        <v>52628.55</v>
      </c>
      <c r="FQ64" s="42">
        <v>58647.130434782615</v>
      </c>
      <c r="FR64" s="42">
        <v>67075.026315789466</v>
      </c>
      <c r="FS64" s="41">
        <v>65930.108108108107</v>
      </c>
      <c r="FT64" s="42">
        <v>68380.266666666663</v>
      </c>
    </row>
    <row r="65" spans="1:176">
      <c r="A65" s="44" t="s">
        <v>70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>
        <v>61787.269565217393</v>
      </c>
      <c r="AD65" s="44"/>
      <c r="AE65" s="156">
        <v>66491</v>
      </c>
      <c r="AF65" s="44">
        <v>71409.777777777781</v>
      </c>
      <c r="AG65" s="44">
        <v>77851.135849056605</v>
      </c>
      <c r="AH65" s="44">
        <v>76408.618257261405</v>
      </c>
      <c r="AI65" s="44">
        <v>78435.904761904763</v>
      </c>
      <c r="AJ65" s="44">
        <v>80408</v>
      </c>
      <c r="AK65" s="44">
        <v>79485.126567844913</v>
      </c>
      <c r="AL65" s="44">
        <v>77452.464882943139</v>
      </c>
      <c r="AM65" s="44">
        <v>78986.132203389832</v>
      </c>
      <c r="AN65" s="44">
        <v>67426.473622508784</v>
      </c>
      <c r="AO65" s="44">
        <v>81898.944598337956</v>
      </c>
      <c r="AP65" s="44">
        <v>81418.384285714274</v>
      </c>
      <c r="AQ65" s="44">
        <v>82063.403156384506</v>
      </c>
      <c r="AR65" s="44">
        <v>77711.313725490196</v>
      </c>
      <c r="AS65" s="49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>
        <v>72216.870370370365</v>
      </c>
      <c r="BK65" s="44"/>
      <c r="BL65" s="44">
        <v>78345</v>
      </c>
      <c r="BM65" s="44">
        <v>85607.087378640776</v>
      </c>
      <c r="BN65" s="44">
        <v>94927.733333333337</v>
      </c>
      <c r="BO65" s="44">
        <v>93627.827586206899</v>
      </c>
      <c r="BP65" s="44">
        <v>96183.876543209873</v>
      </c>
      <c r="BQ65" s="44">
        <v>99980</v>
      </c>
      <c r="BR65" s="44">
        <v>108082.19557195573</v>
      </c>
      <c r="BS65" s="44">
        <v>107288.77470355731</v>
      </c>
      <c r="BT65" s="44">
        <v>107968.20491803279</v>
      </c>
      <c r="BU65" s="44">
        <v>91484.640552995406</v>
      </c>
      <c r="BV65" s="44">
        <v>113028.50495049504</v>
      </c>
      <c r="BW65" s="44">
        <v>114486.68983957219</v>
      </c>
      <c r="BX65" s="44">
        <v>117416.02173913043</v>
      </c>
      <c r="BY65" s="44">
        <v>107190.15217391304</v>
      </c>
      <c r="BZ65" s="49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>
        <v>57082.01470588235</v>
      </c>
      <c r="CR65" s="44"/>
      <c r="CS65" s="44">
        <v>62065</v>
      </c>
      <c r="CT65" s="44">
        <v>65808.102040816331</v>
      </c>
      <c r="CU65" s="44">
        <v>72174.14736842105</v>
      </c>
      <c r="CV65" s="44">
        <v>74164.258426966291</v>
      </c>
      <c r="CW65" s="44">
        <v>75464.988636363632</v>
      </c>
      <c r="CX65" s="44">
        <v>76327</v>
      </c>
      <c r="CY65" s="44">
        <v>79586.747252747256</v>
      </c>
      <c r="CZ65" s="44">
        <v>80692.766037735855</v>
      </c>
      <c r="DA65" s="44">
        <v>77699.473880597012</v>
      </c>
      <c r="DB65" s="44">
        <v>64425.707999999999</v>
      </c>
      <c r="DC65" s="44">
        <v>78710.432432432441</v>
      </c>
      <c r="DD65" s="44">
        <v>76896.402597402601</v>
      </c>
      <c r="DE65" s="44">
        <v>76944.792207792212</v>
      </c>
      <c r="DF65" s="44">
        <v>75851.82432432432</v>
      </c>
      <c r="DG65" s="49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>
        <v>45778.270833333336</v>
      </c>
      <c r="DY65" s="44"/>
      <c r="DZ65" s="44">
        <v>53172</v>
      </c>
      <c r="EA65" s="44">
        <v>57125.807692307695</v>
      </c>
      <c r="EB65" s="44">
        <v>59415.410714285717</v>
      </c>
      <c r="EC65" s="44">
        <v>56816.30909090909</v>
      </c>
      <c r="ED65" s="44">
        <v>59391.407407407409</v>
      </c>
      <c r="EE65" s="44">
        <v>59699</v>
      </c>
      <c r="EF65" s="44">
        <v>60450.415019762848</v>
      </c>
      <c r="EG65" s="44">
        <v>61465.783132530123</v>
      </c>
      <c r="EH65" s="44">
        <v>63920.572992700727</v>
      </c>
      <c r="EI65" s="44">
        <v>57588.82310469314</v>
      </c>
      <c r="EJ65" s="44">
        <v>65401.878048780491</v>
      </c>
      <c r="EK65" s="44">
        <v>64566.55</v>
      </c>
      <c r="EL65" s="44">
        <v>64781.825000000004</v>
      </c>
      <c r="EM65" s="44">
        <v>63965.082191780821</v>
      </c>
      <c r="EN65" s="49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>
        <v>42066.75</v>
      </c>
      <c r="FF65" s="44"/>
      <c r="FG65" s="44">
        <v>47858</v>
      </c>
      <c r="FH65" s="44">
        <v>50085.75</v>
      </c>
      <c r="FI65" s="44">
        <v>53259.111111111109</v>
      </c>
      <c r="FJ65" s="44">
        <v>54334</v>
      </c>
      <c r="FK65" s="44">
        <v>59968.125</v>
      </c>
      <c r="FL65" s="44">
        <v>56969</v>
      </c>
      <c r="FM65" s="44">
        <v>42463.05</v>
      </c>
      <c r="FN65" s="44">
        <v>47431.243902439026</v>
      </c>
      <c r="FO65" s="44">
        <v>51024.346153846156</v>
      </c>
      <c r="FP65" s="44">
        <v>51685.308510638301</v>
      </c>
      <c r="FQ65" s="44">
        <v>52628.88461538461</v>
      </c>
      <c r="FR65" s="44">
        <v>55352.785714285717</v>
      </c>
      <c r="FS65" s="41">
        <v>54089.5</v>
      </c>
      <c r="FT65" s="44">
        <v>58170.454545454544</v>
      </c>
    </row>
    <row r="66" spans="1:176">
      <c r="AM66" s="179" t="s">
        <v>142</v>
      </c>
      <c r="AN66" s="179" t="s">
        <v>142</v>
      </c>
      <c r="AO66" s="179"/>
      <c r="AP66" s="179"/>
      <c r="BT66" s="179" t="s">
        <v>142</v>
      </c>
      <c r="BU66" s="179" t="s">
        <v>142</v>
      </c>
      <c r="BV66" s="179"/>
      <c r="BW66" s="179"/>
      <c r="BX66" s="179"/>
      <c r="DA66" s="179" t="s">
        <v>142</v>
      </c>
      <c r="DB66" s="179" t="s">
        <v>142</v>
      </c>
      <c r="DC66" s="179"/>
      <c r="DD66" s="179"/>
      <c r="DE66" s="179"/>
      <c r="EH66" s="179" t="s">
        <v>142</v>
      </c>
      <c r="EI66" s="179" t="s">
        <v>142</v>
      </c>
      <c r="EJ66" s="179"/>
      <c r="EK66" s="179"/>
      <c r="FO66" s="179" t="s">
        <v>142</v>
      </c>
      <c r="FP66" s="179" t="s">
        <v>142</v>
      </c>
      <c r="FQ66" s="179"/>
      <c r="FR66" s="179"/>
    </row>
    <row r="67" spans="1:176">
      <c r="B67" s="12" t="s">
        <v>143</v>
      </c>
      <c r="AC67" s="12" t="s">
        <v>144</v>
      </c>
      <c r="AD67" s="12" t="s">
        <v>145</v>
      </c>
      <c r="AE67" s="12" t="s">
        <v>146</v>
      </c>
      <c r="AF67" s="12" t="s">
        <v>147</v>
      </c>
      <c r="AG67" s="12" t="s">
        <v>148</v>
      </c>
      <c r="AH67" s="12" t="s">
        <v>149</v>
      </c>
      <c r="AI67" s="12" t="s">
        <v>150</v>
      </c>
      <c r="AJ67" s="12" t="s">
        <v>151</v>
      </c>
      <c r="AK67" s="12" t="s">
        <v>152</v>
      </c>
      <c r="AL67" s="12"/>
      <c r="AM67" s="12" t="s">
        <v>153</v>
      </c>
      <c r="AN67" s="12" t="s">
        <v>153</v>
      </c>
      <c r="AO67" s="12"/>
      <c r="AP67" s="12"/>
      <c r="AQ67" s="12"/>
      <c r="AR67" s="12"/>
      <c r="BJ67" s="12" t="s">
        <v>144</v>
      </c>
      <c r="BK67" s="12" t="s">
        <v>145</v>
      </c>
      <c r="BL67" s="12" t="s">
        <v>146</v>
      </c>
      <c r="BM67" s="12" t="s">
        <v>147</v>
      </c>
      <c r="BN67" s="12" t="s">
        <v>148</v>
      </c>
      <c r="BO67" s="12" t="s">
        <v>154</v>
      </c>
      <c r="BP67" s="12" t="s">
        <v>155</v>
      </c>
      <c r="BQ67" s="12" t="s">
        <v>155</v>
      </c>
      <c r="BR67" s="12" t="s">
        <v>156</v>
      </c>
      <c r="BS67" s="12"/>
      <c r="BT67" s="12"/>
      <c r="BU67" s="12"/>
      <c r="BV67" s="12"/>
      <c r="BW67" s="12"/>
      <c r="BX67" s="12"/>
      <c r="BY67" s="12"/>
      <c r="CQ67" s="12" t="s">
        <v>144</v>
      </c>
      <c r="CR67" s="12" t="s">
        <v>145</v>
      </c>
      <c r="CS67" s="12" t="s">
        <v>146</v>
      </c>
      <c r="CT67" s="12" t="s">
        <v>147</v>
      </c>
      <c r="CU67" s="12" t="s">
        <v>148</v>
      </c>
      <c r="CV67" s="12" t="s">
        <v>154</v>
      </c>
      <c r="CW67" s="12" t="s">
        <v>155</v>
      </c>
      <c r="CX67" s="12" t="s">
        <v>155</v>
      </c>
      <c r="CY67" s="12" t="s">
        <v>156</v>
      </c>
      <c r="CZ67" s="12"/>
      <c r="DA67" s="12"/>
      <c r="DB67" s="12"/>
      <c r="DC67" s="12"/>
      <c r="DD67" s="12"/>
      <c r="DE67" s="12"/>
      <c r="DF67" s="12"/>
      <c r="DG67" s="12"/>
      <c r="DQ67" s="13" t="s">
        <v>157</v>
      </c>
      <c r="DX67" s="12" t="s">
        <v>144</v>
      </c>
      <c r="DY67" s="12" t="s">
        <v>145</v>
      </c>
      <c r="DZ67" s="12" t="s">
        <v>146</v>
      </c>
      <c r="EA67" s="12" t="s">
        <v>147</v>
      </c>
      <c r="EB67" s="12" t="s">
        <v>148</v>
      </c>
      <c r="EC67" s="12" t="s">
        <v>154</v>
      </c>
      <c r="ED67" s="12" t="s">
        <v>155</v>
      </c>
      <c r="EE67" s="12" t="s">
        <v>155</v>
      </c>
      <c r="EF67" s="12" t="s">
        <v>156</v>
      </c>
      <c r="EG67" s="12"/>
      <c r="EH67" s="12"/>
      <c r="EI67" s="12"/>
      <c r="EJ67" s="12"/>
      <c r="EK67" s="12"/>
      <c r="EL67" s="12"/>
      <c r="EM67" s="12"/>
      <c r="FE67" s="12" t="s">
        <v>144</v>
      </c>
      <c r="FF67" s="12" t="s">
        <v>145</v>
      </c>
      <c r="FG67" s="12" t="s">
        <v>146</v>
      </c>
      <c r="FH67" s="12" t="s">
        <v>147</v>
      </c>
      <c r="FI67" s="12" t="s">
        <v>148</v>
      </c>
      <c r="FJ67" s="12" t="s">
        <v>154</v>
      </c>
      <c r="FK67" s="12" t="s">
        <v>155</v>
      </c>
      <c r="FL67" s="12" t="s">
        <v>155</v>
      </c>
      <c r="FM67" s="12" t="s">
        <v>156</v>
      </c>
      <c r="FN67" s="12"/>
      <c r="FO67" s="12"/>
      <c r="FP67" s="12"/>
      <c r="FQ67" s="12"/>
      <c r="FR67" s="12"/>
      <c r="FS67" s="12"/>
      <c r="FT67" s="12"/>
    </row>
    <row r="68" spans="1:176">
      <c r="B68" s="13" t="s">
        <v>158</v>
      </c>
      <c r="AF68" s="12" t="s">
        <v>159</v>
      </c>
      <c r="BM68" s="13" t="s">
        <v>160</v>
      </c>
      <c r="BR68" s="13" t="s">
        <v>161</v>
      </c>
    </row>
    <row r="89" spans="6:6">
      <c r="F89" s="13">
        <v>0.70833333333333337</v>
      </c>
    </row>
  </sheetData>
  <phoneticPr fontId="0" type="noConversion"/>
  <pageMargins left="0.5" right="0.5" top="0.5" bottom="0.55000000000000004" header="0.5" footer="0.5"/>
  <pageSetup scale="70" fitToWidth="6" orientation="landscape" verticalDpi="300" r:id="rId1"/>
  <headerFooter alignWithMargins="0">
    <oddFooter>&amp;LSREB Fact Book 1996/1997&amp;CUPDATE&amp;R&amp;D</oddFooter>
  </headerFooter>
  <colBreaks count="5" manualBreakCount="5">
    <brk id="16" max="26" man="1"/>
    <brk id="44" max="26" man="1"/>
    <brk id="77" max="26" man="1"/>
    <brk id="110" max="26" man="1"/>
    <brk id="143" max="26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P67"/>
  <sheetViews>
    <sheetView workbookViewId="0">
      <pane xSplit="1" ySplit="2" topLeftCell="B3" activePane="bottomRight" state="frozen"/>
      <selection pane="bottomRight" activeCell="R15" sqref="R15"/>
      <selection pane="bottomLeft" activeCell="A3" sqref="A3"/>
      <selection pane="topRight" activeCell="B1" sqref="B1"/>
    </sheetView>
  </sheetViews>
  <sheetFormatPr defaultColWidth="9.140625" defaultRowHeight="12.6"/>
  <cols>
    <col min="1" max="1" width="17.5703125" style="7" customWidth="1"/>
    <col min="2" max="2" width="8.7109375" style="3" customWidth="1"/>
    <col min="3" max="7" width="9.5703125" style="3" customWidth="1"/>
    <col min="8" max="11" width="9.140625" style="3" customWidth="1"/>
    <col min="12" max="16384" width="9.140625" style="3"/>
  </cols>
  <sheetData>
    <row r="1" spans="1:16">
      <c r="A1" s="52" t="s">
        <v>162</v>
      </c>
      <c r="B1" s="5"/>
      <c r="C1" s="5"/>
      <c r="D1" s="5"/>
      <c r="E1" s="5"/>
      <c r="F1" s="5"/>
      <c r="G1" s="5"/>
      <c r="H1" s="68"/>
      <c r="I1" s="68"/>
      <c r="J1" s="68"/>
      <c r="K1" s="68"/>
      <c r="L1" s="68"/>
      <c r="M1" s="68"/>
      <c r="N1" s="68"/>
      <c r="O1" s="68"/>
      <c r="P1" s="68"/>
    </row>
    <row r="2" spans="1:16">
      <c r="A2" s="52"/>
      <c r="B2" s="163" t="s">
        <v>126</v>
      </c>
      <c r="C2" s="163" t="s">
        <v>127</v>
      </c>
      <c r="D2" s="163" t="s">
        <v>128</v>
      </c>
      <c r="E2" s="163" t="s">
        <v>129</v>
      </c>
      <c r="F2" s="163" t="s">
        <v>130</v>
      </c>
      <c r="G2" s="163" t="s">
        <v>131</v>
      </c>
      <c r="H2" s="5" t="s">
        <v>132</v>
      </c>
      <c r="I2" s="5" t="s">
        <v>133</v>
      </c>
      <c r="J2" s="5" t="s">
        <v>14</v>
      </c>
      <c r="K2" s="5" t="s">
        <v>134</v>
      </c>
      <c r="L2" s="5" t="s">
        <v>135</v>
      </c>
      <c r="M2" s="191" t="s">
        <v>136</v>
      </c>
      <c r="N2" s="191" t="s">
        <v>137</v>
      </c>
      <c r="O2" s="191" t="s">
        <v>13</v>
      </c>
      <c r="P2" s="5"/>
    </row>
    <row r="3" spans="1:16" s="173" customFormat="1">
      <c r="A3" s="42" t="s">
        <v>138</v>
      </c>
      <c r="B3" s="64">
        <f>+'Salary DATA'!AE6*($O$65/$B$65)</f>
        <v>90015.532186732191</v>
      </c>
      <c r="C3" s="64">
        <f>+'Salary DATA'!AF6*($O$65/$C$65)</f>
        <v>90595.557537118977</v>
      </c>
      <c r="D3" s="64">
        <f>+'Salary DATA'!AG6*($O$65/$D$65)</f>
        <v>88654.374227378299</v>
      </c>
      <c r="E3" s="64">
        <f>+'Salary DATA'!AH6*($O$65/$E$65)</f>
        <v>91723.095731231937</v>
      </c>
      <c r="F3" s="64">
        <f>+'Salary DATA'!AI6*($O$65/$F$65)</f>
        <v>91736.358509793194</v>
      </c>
      <c r="G3" s="64">
        <f>+'Salary DATA'!AJ6*($O$65/$G$65)</f>
        <v>90316.611775121753</v>
      </c>
      <c r="H3" s="64">
        <f>+'Salary DATA'!AK6*($O$65/$H$65)</f>
        <v>87363.467460044485</v>
      </c>
      <c r="I3" s="64">
        <f>+'Salary DATA'!AL6*($O$65/$I$65)</f>
        <v>87100.570355871532</v>
      </c>
      <c r="J3" s="64">
        <f>+'Salary DATA'!AM6*($O$65/$J$65)</f>
        <v>87699.035264017817</v>
      </c>
      <c r="K3" s="64">
        <f>+'Salary DATA'!AN6*($O$65/$K$65)</f>
        <v>89706.041804326538</v>
      </c>
      <c r="L3" s="64"/>
      <c r="M3" s="64">
        <f>+'Salary DATA'!AP6*($M$65/$O$65)</f>
        <v>82786.242071093744</v>
      </c>
      <c r="N3" s="64">
        <f>+'Salary DATA'!AQ6*($O$65/$N$65)</f>
        <v>90514.458807258692</v>
      </c>
      <c r="O3" s="64">
        <f>+'Salary DATA'!AR6*($O$65/$O$65)</f>
        <v>91033.678980485012</v>
      </c>
      <c r="P3" s="64"/>
    </row>
    <row r="4" spans="1:16">
      <c r="A4" s="41" t="s">
        <v>33</v>
      </c>
      <c r="B4" s="10">
        <f>+'Salary DATA'!AE7*($O$65/$B$65)</f>
        <v>94263.617690417697</v>
      </c>
      <c r="C4" s="10">
        <f>+'Salary DATA'!AF7*($O$65/$C$65)</f>
        <v>96077.238433021426</v>
      </c>
      <c r="D4" s="10">
        <f>+'Salary DATA'!AG7*($O$65/$D$65)</f>
        <v>93387.718784728859</v>
      </c>
      <c r="E4" s="10">
        <f>+'Salary DATA'!AH7*($O$65/$E$65)</f>
        <v>97554.036328803486</v>
      </c>
      <c r="F4" s="10">
        <f>+'Salary DATA'!AI7*($O$65/$F$65)</f>
        <v>96719.321129516349</v>
      </c>
      <c r="G4" s="10">
        <f>+'Salary DATA'!AJ7*($O$65/$G$65)</f>
        <v>94546.70650730413</v>
      </c>
      <c r="H4" s="10">
        <f>+'Salary DATA'!AK7*($O$65/$H$65)</f>
        <v>92171.019613702054</v>
      </c>
      <c r="I4" s="10">
        <f>+'Salary DATA'!AL7*($O$65/$I$65)</f>
        <v>92658.910456329308</v>
      </c>
      <c r="J4" s="10">
        <f>+'Salary DATA'!AM7*($O$65/$J$65)</f>
        <v>93574.577659588336</v>
      </c>
      <c r="K4" s="10">
        <f>+'Salary DATA'!AN7*($O$65/$K$65)</f>
        <v>96019.552434103054</v>
      </c>
      <c r="L4" s="10"/>
      <c r="M4" s="10">
        <f>+'Salary DATA'!AP7*($M$65/$O$65)</f>
        <v>89409.803614655582</v>
      </c>
      <c r="N4" s="10">
        <f>+'Salary DATA'!AQ7*($O$65/$N$65)</f>
        <v>100354.97900808981</v>
      </c>
      <c r="O4" s="10">
        <f>+'Salary DATA'!AR7*($O$65/$O$65)</f>
        <v>100911.37107189643</v>
      </c>
      <c r="P4" s="10"/>
    </row>
    <row r="5" spans="1:16">
      <c r="A5" s="41" t="s">
        <v>47</v>
      </c>
      <c r="B5" s="10">
        <f>+'Salary DATA'!AE8*($O$65/$B$65)</f>
        <v>87762.243734643736</v>
      </c>
      <c r="C5" s="10">
        <f>+'Salary DATA'!AF8*($O$65/$C$65)</f>
        <v>88247.538288180804</v>
      </c>
      <c r="D5" s="10">
        <f>+'Salary DATA'!AG8*($O$65/$D$65)</f>
        <v>86387.778634451213</v>
      </c>
      <c r="E5" s="10">
        <f>+'Salary DATA'!AH8*($O$65/$E$65)</f>
        <v>89660.48404105872</v>
      </c>
      <c r="F5" s="10">
        <f>+'Salary DATA'!AI8*($O$65/$F$65)</f>
        <v>89784.261313573239</v>
      </c>
      <c r="G5" s="10">
        <f>+'Salary DATA'!AJ8*($O$65/$G$65)</f>
        <v>87983.471447543168</v>
      </c>
      <c r="H5" s="10">
        <f>+'Salary DATA'!AK8*($O$65/$H$65)</f>
        <v>86822.203340527485</v>
      </c>
      <c r="I5" s="10">
        <f>+'Salary DATA'!AL8*($O$65/$I$65)</f>
        <v>86967.283269209482</v>
      </c>
      <c r="J5" s="10">
        <f>+'Salary DATA'!AM8*($O$65/$J$65)</f>
        <v>87131.974517814131</v>
      </c>
      <c r="K5" s="10">
        <f>+'Salary DATA'!AN8*($O$65/$K$65)</f>
        <v>88581.451519160124</v>
      </c>
      <c r="L5" s="10"/>
      <c r="M5" s="10">
        <f>+'Salary DATA'!AP8*($M$65/$O$65)</f>
        <v>81302.156180204329</v>
      </c>
      <c r="N5" s="10">
        <f>+'Salary DATA'!AQ8*($O$65/$N$65)</f>
        <v>88465.601004340278</v>
      </c>
      <c r="O5" s="10">
        <f>+'Salary DATA'!AR8*($O$65/$O$65)</f>
        <v>89297.321123558126</v>
      </c>
      <c r="P5" s="10"/>
    </row>
    <row r="6" spans="1:16">
      <c r="A6" s="41" t="s">
        <v>60</v>
      </c>
      <c r="B6" s="10">
        <f>+'Salary DATA'!AE9*($O$65/$B$65)</f>
        <v>95556.074692874696</v>
      </c>
      <c r="C6" s="10">
        <f>+'Salary DATA'!AF9*($O$65/$C$65)</f>
        <v>95631.983113772512</v>
      </c>
      <c r="D6" s="10">
        <f>+'Salary DATA'!AG9*($O$65/$D$65)</f>
        <v>94781.084388017247</v>
      </c>
      <c r="E6" s="10">
        <f>+'Salary DATA'!AH9*($O$65/$E$65)</f>
        <v>98871.600288129892</v>
      </c>
      <c r="F6" s="10">
        <f>+'Salary DATA'!AI9*($O$65/$F$65)</f>
        <v>101324.66939961926</v>
      </c>
      <c r="G6" s="10">
        <f>+'Salary DATA'!AJ9*($O$65/$G$65)</f>
        <v>97888.526781761859</v>
      </c>
      <c r="H6" s="10">
        <f>+'Salary DATA'!AK9*($O$65/$H$65)</f>
        <v>89315.383353355617</v>
      </c>
      <c r="I6" s="10">
        <f>+'Salary DATA'!AL9*($O$65/$I$65)</f>
        <v>89850.9413493186</v>
      </c>
      <c r="J6" s="10">
        <f>+'Salary DATA'!AM9*($O$65/$J$65)</f>
        <v>93159.490802794942</v>
      </c>
      <c r="K6" s="10">
        <f>+'Salary DATA'!AN9*($O$65/$K$65)</f>
        <v>94679.589701361605</v>
      </c>
      <c r="L6" s="10"/>
      <c r="M6" s="10">
        <f>+'Salary DATA'!AP9*($M$65/$O$65)</f>
        <v>86865.286541167647</v>
      </c>
      <c r="N6" s="10">
        <f>+'Salary DATA'!AQ9*($O$65/$N$65)</f>
        <v>93710.520583044286</v>
      </c>
      <c r="O6" s="10">
        <f>+'Salary DATA'!AR9*($O$65/$O$65)</f>
        <v>93880.97591916188</v>
      </c>
      <c r="P6" s="10"/>
    </row>
    <row r="7" spans="1:16">
      <c r="A7" s="12" t="s">
        <v>16</v>
      </c>
      <c r="B7" s="10">
        <f>+'Salary DATA'!AE10*($O$65/$B$65)</f>
        <v>86479.109243742845</v>
      </c>
      <c r="C7" s="10">
        <f>+'Salary DATA'!AF10*($O$65/$C$65)</f>
        <v>87780.982349609447</v>
      </c>
      <c r="D7" s="10">
        <f>+'Salary DATA'!AG10*($O$65/$D$65)</f>
        <v>85141.909723473436</v>
      </c>
      <c r="E7" s="10">
        <f>+'Salary DATA'!AH10*($O$65/$E$65)</f>
        <v>87509.446155294238</v>
      </c>
      <c r="F7" s="10">
        <f>+'Salary DATA'!AI10*($O$65/$F$65)</f>
        <v>88751.228758291691</v>
      </c>
      <c r="G7" s="10">
        <f>+'Salary DATA'!AJ10*($O$65/$G$65)</f>
        <v>85328.169702567466</v>
      </c>
      <c r="H7" s="10">
        <f>+'Salary DATA'!AK10*($O$65/$H$65)</f>
        <v>83464.597045895149</v>
      </c>
      <c r="I7" s="10">
        <f>+'Salary DATA'!AL10*($O$65/$I$65)</f>
        <v>84612.858383711442</v>
      </c>
      <c r="J7" s="10">
        <f>+'Salary DATA'!AM10*($O$65/$J$65)</f>
        <v>83018.235800626746</v>
      </c>
      <c r="K7" s="10">
        <f>+'Salary DATA'!AN10*($O$65/$K$65)</f>
        <v>85264.01804492464</v>
      </c>
      <c r="L7" s="10"/>
      <c r="M7" s="10">
        <f>+'Salary DATA'!AP10*($M$65/$O$65)</f>
        <v>78670.087276028571</v>
      </c>
      <c r="N7" s="10">
        <f>+'Salary DATA'!AQ10*($O$65/$N$65)</f>
        <v>85393.244685225072</v>
      </c>
      <c r="O7" s="10">
        <f>+'Salary DATA'!AR10*($O$65/$O$65)</f>
        <v>85571.97464205038</v>
      </c>
      <c r="P7" s="10"/>
    </row>
    <row r="8" spans="1:16">
      <c r="A8" s="13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>
      <c r="A9" s="12" t="s">
        <v>17</v>
      </c>
      <c r="B9" s="10">
        <f>+'Salary DATA'!AE12*($O$65/$B$65)</f>
        <v>86602.00786151494</v>
      </c>
      <c r="C9" s="10">
        <f>+'Salary DATA'!AF12*($O$65/$C$65)</f>
        <v>88529.562975466062</v>
      </c>
      <c r="D9" s="10">
        <f>+'Salary DATA'!AG12*($O$65/$D$65)</f>
        <v>83407.815725062188</v>
      </c>
      <c r="E9" s="10">
        <f>+'Salary DATA'!AH12*($O$65/$E$65)</f>
        <v>85478.899591735695</v>
      </c>
      <c r="F9" s="10">
        <f>+'Salary DATA'!AI12*($O$65/$F$65)</f>
        <v>85633.519143047277</v>
      </c>
      <c r="G9" s="10">
        <f>+'Salary DATA'!AJ12*($O$65/$G$65)</f>
        <v>85623.368916102467</v>
      </c>
      <c r="H9" s="10">
        <f>+'Salary DATA'!AK12*($O$65/$H$65)</f>
        <v>82657.589925334134</v>
      </c>
      <c r="I9" s="10">
        <f>+'Salary DATA'!AL12*($O$65/$I$65)</f>
        <v>89265.642584368368</v>
      </c>
      <c r="J9" s="10">
        <f>+'Salary DATA'!AM12*($O$65/$J$65)</f>
        <v>81913.614593652979</v>
      </c>
      <c r="K9" s="10">
        <f>+'Salary DATA'!AN12*($O$65/$K$65)</f>
        <v>84072.608860610329</v>
      </c>
      <c r="L9" s="10"/>
      <c r="M9" s="10">
        <f>+'Salary DATA'!AP12*($M$65/$O$65)</f>
        <v>76431.08074576802</v>
      </c>
      <c r="N9" s="10">
        <f>+'Salary DATA'!AQ12*($O$65/$N$65)</f>
        <v>83370.097716564065</v>
      </c>
      <c r="O9" s="10">
        <f>+'Salary DATA'!AR12*($O$65/$O$65)</f>
        <v>83647.058149527351</v>
      </c>
      <c r="P9" s="10"/>
    </row>
    <row r="10" spans="1:16">
      <c r="A10" s="12" t="s">
        <v>18</v>
      </c>
      <c r="B10" s="10">
        <f>+'Salary DATA'!AE13*($O$65/$B$65)</f>
        <v>73900.450233442811</v>
      </c>
      <c r="C10" s="10">
        <f>+'Salary DATA'!AF13*($O$65/$C$65)</f>
        <v>74564.839988404638</v>
      </c>
      <c r="D10" s="10">
        <f>+'Salary DATA'!AG13*($O$65/$D$65)</f>
        <v>71889.559534170679</v>
      </c>
      <c r="E10" s="10">
        <f>+'Salary DATA'!AH13*($O$65/$E$65)</f>
        <v>71228.605104221569</v>
      </c>
      <c r="F10" s="10">
        <f>+'Salary DATA'!AI13*($O$65/$F$65)</f>
        <v>71953.699915330988</v>
      </c>
      <c r="G10" s="10">
        <f>+'Salary DATA'!AJ13*($O$65/$G$65)</f>
        <v>71254.055381728263</v>
      </c>
      <c r="H10" s="10">
        <f>+'Salary DATA'!AK13*($O$65/$H$65)</f>
        <v>69096.10086818361</v>
      </c>
      <c r="I10" s="10">
        <f>+'Salary DATA'!AL13*($O$65/$I$65)</f>
        <v>71590.004996577714</v>
      </c>
      <c r="J10" s="10">
        <f>+'Salary DATA'!AM13*($O$65/$J$65)</f>
        <v>71374.351623273629</v>
      </c>
      <c r="K10" s="10">
        <f>+'Salary DATA'!AN13*($O$65/$K$65)</f>
        <v>72756.172385076556</v>
      </c>
      <c r="L10" s="10"/>
      <c r="M10" s="10">
        <f>+'Salary DATA'!AP13*($M$65/$O$65)</f>
        <v>66451.990724414281</v>
      </c>
      <c r="N10" s="10">
        <f>+'Salary DATA'!AQ13*($O$65/$N$65)</f>
        <v>72310.683385294804</v>
      </c>
      <c r="O10" s="10">
        <f>+'Salary DATA'!AR13*($O$65/$O$65)</f>
        <v>70741.839877613456</v>
      </c>
      <c r="P10" s="10"/>
    </row>
    <row r="11" spans="1:16">
      <c r="A11" s="12" t="s">
        <v>19</v>
      </c>
      <c r="B11" s="10">
        <f>+'Salary DATA'!AE14*($O$65/$B$65)</f>
        <v>104817.16666655531</v>
      </c>
      <c r="C11" s="10">
        <f>+'Salary DATA'!AF14*($O$65/$C$65)</f>
        <v>106639.8118630198</v>
      </c>
      <c r="D11" s="10">
        <f>+'Salary DATA'!AG14*($O$65/$D$65)</f>
        <v>105035.17483233727</v>
      </c>
      <c r="E11" s="10">
        <f>+'Salary DATA'!AH14*($O$65/$E$65)</f>
        <v>111441.69146274427</v>
      </c>
      <c r="F11" s="10">
        <f>+'Salary DATA'!AI14*($O$65/$F$65)</f>
        <v>111202.36953563015</v>
      </c>
      <c r="G11" s="10">
        <f>+'Salary DATA'!AJ14*($O$65/$G$65)</f>
        <v>110783.05564493279</v>
      </c>
      <c r="H11" s="10">
        <f>+'Salary DATA'!AK14*($O$65/$H$65)</f>
        <v>113278.20735446099</v>
      </c>
      <c r="I11" s="10">
        <f>+'Salary DATA'!AL14*($O$65/$I$65)</f>
        <v>110110.40395009925</v>
      </c>
      <c r="J11" s="10">
        <f>+'Salary DATA'!AM14*($O$65/$J$65)</f>
        <v>108422.96430645732</v>
      </c>
      <c r="K11" s="10">
        <f>+'Salary DATA'!AN14*($O$65/$K$65)</f>
        <v>109480.25917802207</v>
      </c>
      <c r="L11" s="10"/>
      <c r="M11" s="10">
        <f>+'Salary DATA'!AP14*($M$65/$O$65)</f>
        <v>101879.82234358076</v>
      </c>
      <c r="N11" s="10">
        <f>+'Salary DATA'!AQ14*($O$65/$N$65)</f>
        <v>111464.20164223459</v>
      </c>
      <c r="O11" s="10">
        <f>+'Salary DATA'!AR14*($O$65/$O$65)</f>
        <v>112455.92727272728</v>
      </c>
      <c r="P11" s="10"/>
    </row>
    <row r="12" spans="1:16">
      <c r="A12" s="12" t="s">
        <v>20</v>
      </c>
      <c r="B12" s="10">
        <f>+'Salary DATA'!AE15*($O$65/$B$65)</f>
        <v>91874.033496575343</v>
      </c>
      <c r="C12" s="10">
        <f>+'Salary DATA'!AF15*($O$65/$C$65)</f>
        <v>91013.830627518168</v>
      </c>
      <c r="D12" s="10">
        <f>+'Salary DATA'!AG15*($O$65/$D$65)</f>
        <v>87411.137388021976</v>
      </c>
      <c r="E12" s="10">
        <f>+'Salary DATA'!AH15*($O$65/$E$65)</f>
        <v>90914.033786186352</v>
      </c>
      <c r="F12" s="10">
        <f>+'Salary DATA'!AI15*($O$65/$F$65)</f>
        <v>91854.609846945998</v>
      </c>
      <c r="G12" s="10">
        <f>+'Salary DATA'!AJ15*($O$65/$G$65)</f>
        <v>90598.928247622505</v>
      </c>
      <c r="H12" s="10">
        <f>+'Salary DATA'!AK15*($O$65/$H$65)</f>
        <v>87537.078166097359</v>
      </c>
      <c r="I12" s="10">
        <f>+'Salary DATA'!AL15*($O$65/$I$65)</f>
        <v>89160.637975507183</v>
      </c>
      <c r="J12" s="10">
        <f>+'Salary DATA'!AM15*($O$65/$J$65)</f>
        <v>90485.084672507117</v>
      </c>
      <c r="K12" s="10">
        <f>+'Salary DATA'!AN15*($O$65/$K$65)</f>
        <v>92199.732541227218</v>
      </c>
      <c r="L12" s="10"/>
      <c r="M12" s="10">
        <f>+'Salary DATA'!AP15*($M$65/$O$65)</f>
        <v>86383.024054470938</v>
      </c>
      <c r="N12" s="10">
        <f>+'Salary DATA'!AQ15*($O$65/$N$65)</f>
        <v>93874.772515203018</v>
      </c>
      <c r="O12" s="10">
        <f>+'Salary DATA'!AR15*($O$65/$O$65)</f>
        <v>94266.635595435146</v>
      </c>
      <c r="P12" s="10"/>
    </row>
    <row r="13" spans="1:16">
      <c r="A13" s="12" t="s">
        <v>21</v>
      </c>
      <c r="B13" s="10">
        <f>+'Salary DATA'!AE16*($O$65/$B$65)</f>
        <v>88006.321744248504</v>
      </c>
      <c r="C13" s="10">
        <f>+'Salary DATA'!AF16*($O$65/$C$65)</f>
        <v>86706.435468853684</v>
      </c>
      <c r="D13" s="10">
        <f>+'Salary DATA'!AG16*($O$65/$D$65)</f>
        <v>85848.147165709641</v>
      </c>
      <c r="E13" s="10">
        <f>+'Salary DATA'!AH16*($O$65/$E$65)</f>
        <v>86710.253573729977</v>
      </c>
      <c r="F13" s="10">
        <f>+'Salary DATA'!AI16*($O$65/$F$65)</f>
        <v>85424.249737078513</v>
      </c>
      <c r="G13" s="10">
        <f>+'Salary DATA'!AJ16*($O$65/$G$65)</f>
        <v>82373.02082838348</v>
      </c>
      <c r="H13" s="10">
        <f>+'Salary DATA'!AK16*($O$65/$H$65)</f>
        <v>82471.506955511926</v>
      </c>
      <c r="I13" s="10">
        <f>+'Salary DATA'!AL16*($O$65/$I$65)</f>
        <v>81250.657188969388</v>
      </c>
      <c r="J13" s="10">
        <f>+'Salary DATA'!AM16*($O$65/$J$65)</f>
        <v>74730.845905824768</v>
      </c>
      <c r="K13" s="10">
        <f>+'Salary DATA'!AN16*($O$65/$K$65)</f>
        <v>76265.543186574927</v>
      </c>
      <c r="L13" s="10"/>
      <c r="M13" s="10">
        <f>+'Salary DATA'!AP16*($M$65/$O$65)</f>
        <v>70768.188267617632</v>
      </c>
      <c r="N13" s="10">
        <f>+'Salary DATA'!AQ16*($O$65/$N$65)</f>
        <v>75889.4687643949</v>
      </c>
      <c r="O13" s="10">
        <f>+'Salary DATA'!AR16*($O$65/$O$65)</f>
        <v>76965.706332637434</v>
      </c>
      <c r="P13" s="10"/>
    </row>
    <row r="14" spans="1:16">
      <c r="A14" s="12" t="s">
        <v>22</v>
      </c>
      <c r="B14" s="10">
        <f>+'Salary DATA'!AE17*($O$65/$B$65)</f>
        <v>81387.614456508803</v>
      </c>
      <c r="C14" s="10">
        <f>+'Salary DATA'!AF17*($O$65/$C$65)</f>
        <v>83101.024816518693</v>
      </c>
      <c r="D14" s="10">
        <f>+'Salary DATA'!AG17*($O$65/$D$65)</f>
        <v>79925.339225089279</v>
      </c>
      <c r="E14" s="10">
        <f>+'Salary DATA'!AH17*($O$65/$E$65)</f>
        <v>81317.228601415656</v>
      </c>
      <c r="F14" s="10">
        <f>+'Salary DATA'!AI17*($O$65/$F$65)</f>
        <v>81267.547705318211</v>
      </c>
      <c r="G14" s="10">
        <f>+'Salary DATA'!AJ17*($O$65/$G$65)</f>
        <v>79576.727969113199</v>
      </c>
      <c r="H14" s="10">
        <f>+'Salary DATA'!AK17*($O$65/$H$65)</f>
        <v>78103.838522247228</v>
      </c>
      <c r="I14" s="10">
        <f>+'Salary DATA'!AL17*($O$65/$I$65)</f>
        <v>79345.339706338971</v>
      </c>
      <c r="J14" s="10">
        <f>+'Salary DATA'!AM17*($O$65/$J$65)</f>
        <v>78839.793682004878</v>
      </c>
      <c r="K14" s="10">
        <f>+'Salary DATA'!AN17*($O$65/$K$65)</f>
        <v>80765.231253072459</v>
      </c>
      <c r="L14" s="10"/>
      <c r="M14" s="10">
        <f>+'Salary DATA'!AP17*($M$65/$O$65)</f>
        <v>72343.159328247028</v>
      </c>
      <c r="N14" s="10">
        <f>+'Salary DATA'!AQ17*($O$65/$N$65)</f>
        <v>77656.697428536878</v>
      </c>
      <c r="O14" s="10">
        <f>+'Salary DATA'!AR17*($O$65/$O$65)</f>
        <v>77255.204509803923</v>
      </c>
      <c r="P14" s="10"/>
    </row>
    <row r="15" spans="1:16">
      <c r="A15" s="12" t="s">
        <v>23</v>
      </c>
      <c r="B15" s="10">
        <f>+'Salary DATA'!AE18*($O$65/$B$65)</f>
        <v>73878.258785449798</v>
      </c>
      <c r="C15" s="10">
        <f>+'Salary DATA'!AF18*($O$65/$C$65)</f>
        <v>77577.304109500168</v>
      </c>
      <c r="D15" s="10">
        <f>+'Salary DATA'!AG18*($O$65/$D$65)</f>
        <v>75614.109210402268</v>
      </c>
      <c r="E15" s="10">
        <f>+'Salary DATA'!AH18*($O$65/$E$65)</f>
        <v>77997.802707035255</v>
      </c>
      <c r="F15" s="10">
        <f>+'Salary DATA'!AI18*($O$65/$F$65)</f>
        <v>77198.790580588131</v>
      </c>
      <c r="G15" s="10">
        <f>+'Salary DATA'!AJ18*($O$65/$G$65)</f>
        <v>74506.919807556682</v>
      </c>
      <c r="H15" s="10">
        <f>+'Salary DATA'!AK18*($O$65/$H$65)</f>
        <v>71066.942676296036</v>
      </c>
      <c r="I15" s="10">
        <f>+'Salary DATA'!AL18*($O$65/$I$65)</f>
        <v>71843.669598426219</v>
      </c>
      <c r="J15" s="10">
        <f>+'Salary DATA'!AM18*($O$65/$J$65)</f>
        <v>71853.2519676511</v>
      </c>
      <c r="K15" s="10">
        <f>+'Salary DATA'!AN18*($O$65/$K$65)</f>
        <v>72251.71580711448</v>
      </c>
      <c r="L15" s="10"/>
      <c r="M15" s="10">
        <f>+'Salary DATA'!AP18*($M$65/$O$65)</f>
        <v>67624.404594096894</v>
      </c>
      <c r="N15" s="10">
        <f>+'Salary DATA'!AQ18*($O$65/$N$65)</f>
        <v>73126.910964116876</v>
      </c>
      <c r="O15" s="10">
        <f>+'Salary DATA'!AR18*($O$65/$O$65)</f>
        <v>72150.865612648224</v>
      </c>
      <c r="P15" s="10"/>
    </row>
    <row r="16" spans="1:16">
      <c r="A16" s="12" t="s">
        <v>24</v>
      </c>
      <c r="B16" s="10">
        <f>+'Salary DATA'!AE19*($O$65/$B$65)</f>
        <v>96347.499363829367</v>
      </c>
      <c r="C16" s="10">
        <f>+'Salary DATA'!AF19*($O$65/$C$65)</f>
        <v>95161.009617533986</v>
      </c>
      <c r="D16" s="10">
        <f>+'Salary DATA'!AG19*($O$65/$D$65)</f>
        <v>94048.993222306599</v>
      </c>
      <c r="E16" s="10">
        <f>+'Salary DATA'!AH19*($O$65/$E$65)</f>
        <v>96682.0703799763</v>
      </c>
      <c r="F16" s="10">
        <f>+'Salary DATA'!AI19*($O$65/$F$65)</f>
        <v>94728.89594830705</v>
      </c>
      <c r="G16" s="10">
        <f>+'Salary DATA'!AJ19*($O$65/$G$65)</f>
        <v>92261.20431453544</v>
      </c>
      <c r="H16" s="10">
        <f>+'Salary DATA'!AK19*($O$65/$H$65)</f>
        <v>86445.362882178742</v>
      </c>
      <c r="I16" s="10">
        <f>+'Salary DATA'!AL19*($O$65/$I$65)</f>
        <v>86898.983605463873</v>
      </c>
      <c r="J16" s="10">
        <f>+'Salary DATA'!AM19*($O$65/$J$65)</f>
        <v>93499.73027626019</v>
      </c>
      <c r="K16" s="10">
        <f>+'Salary DATA'!AN19*($O$65/$K$65)</f>
        <v>93748.836946984593</v>
      </c>
      <c r="L16" s="10"/>
      <c r="M16" s="10">
        <f>+'Salary DATA'!AP19*($M$65/$O$65)</f>
        <v>85317.455739118916</v>
      </c>
      <c r="N16" s="10">
        <f>+'Salary DATA'!AQ19*($O$65/$N$65)</f>
        <v>90969.805437305389</v>
      </c>
      <c r="O16" s="10">
        <f>+'Salary DATA'!AR19*($O$65/$O$65)</f>
        <v>93972.159280303036</v>
      </c>
      <c r="P16" s="10"/>
    </row>
    <row r="17" spans="1:16">
      <c r="A17" s="12" t="s">
        <v>25</v>
      </c>
      <c r="B17" s="10">
        <f>+'Salary DATA'!AE20*($O$65/$B$65)</f>
        <v>75568.110780548552</v>
      </c>
      <c r="C17" s="10">
        <f>+'Salary DATA'!AF20*($O$65/$C$65)</f>
        <v>77181.123257067884</v>
      </c>
      <c r="D17" s="10">
        <f>+'Salary DATA'!AG20*($O$65/$D$65)</f>
        <v>73213.803194267442</v>
      </c>
      <c r="E17" s="10">
        <f>+'Salary DATA'!AH20*($O$65/$E$65)</f>
        <v>74487.970812859858</v>
      </c>
      <c r="F17" s="10">
        <f>+'Salary DATA'!AI20*($O$65/$F$65)</f>
        <v>73939.033721101834</v>
      </c>
      <c r="G17" s="10">
        <f>+'Salary DATA'!AJ20*($O$65/$G$65)</f>
        <v>73444.096340527947</v>
      </c>
      <c r="H17" s="10">
        <f>+'Salary DATA'!AK20*($O$65/$H$65)</f>
        <v>71938.225596034812</v>
      </c>
      <c r="I17" s="10">
        <f>+'Salary DATA'!AL20*($O$65/$I$65)</f>
        <v>72523.421977662496</v>
      </c>
      <c r="J17" s="10">
        <f>+'Salary DATA'!AM20*($O$65/$J$65)</f>
        <v>74590.727143439683</v>
      </c>
      <c r="K17" s="10">
        <f>+'Salary DATA'!AN20*($O$65/$K$65)</f>
        <v>76727.433023266203</v>
      </c>
      <c r="L17" s="10"/>
      <c r="M17" s="10">
        <f>+'Salary DATA'!AP20*($M$65/$O$65)</f>
        <v>68909.801499928144</v>
      </c>
      <c r="N17" s="10">
        <f>+'Salary DATA'!AQ20*($O$65/$N$65)</f>
        <v>75362.402053126105</v>
      </c>
      <c r="O17" s="10">
        <f>+'Salary DATA'!AR20*($O$65/$O$65)</f>
        <v>73814.598564329106</v>
      </c>
      <c r="P17" s="10"/>
    </row>
    <row r="18" spans="1:16">
      <c r="A18" s="12" t="s">
        <v>26</v>
      </c>
      <c r="B18" s="10">
        <f>+'Salary DATA'!AE21*($O$65/$B$65)</f>
        <v>91408.303024947498</v>
      </c>
      <c r="C18" s="10">
        <f>+'Salary DATA'!AF21*($O$65/$C$65)</f>
        <v>94535.4397903629</v>
      </c>
      <c r="D18" s="10">
        <f>+'Salary DATA'!AG21*($O$65/$D$65)</f>
        <v>92603.63253921151</v>
      </c>
      <c r="E18" s="10">
        <f>+'Salary DATA'!AH21*($O$65/$E$65)</f>
        <v>94745.699634587378</v>
      </c>
      <c r="F18" s="10">
        <f>+'Salary DATA'!AI21*($O$65/$F$65)</f>
        <v>93379.812156369095</v>
      </c>
      <c r="G18" s="10">
        <f>+'Salary DATA'!AJ21*($O$65/$G$65)</f>
        <v>89993.11093492512</v>
      </c>
      <c r="H18" s="10">
        <f>+'Salary DATA'!AK21*($O$65/$H$65)</f>
        <v>86676.566305804823</v>
      </c>
      <c r="I18" s="10">
        <f>+'Salary DATA'!AL21*($O$65/$I$65)</f>
        <v>86029.340847479529</v>
      </c>
      <c r="J18" s="10">
        <f>+'Salary DATA'!AM21*($O$65/$J$65)</f>
        <v>82299.299700804811</v>
      </c>
      <c r="K18" s="10">
        <f>+'Salary DATA'!AN21*($O$65/$K$65)</f>
        <v>86761.88285968086</v>
      </c>
      <c r="L18" s="10"/>
      <c r="M18" s="10">
        <f>+'Salary DATA'!AP21*($M$65/$O$65)</f>
        <v>82285.349582323252</v>
      </c>
      <c r="N18" s="10">
        <f>+'Salary DATA'!AQ21*($O$65/$N$65)</f>
        <v>88109.370319931462</v>
      </c>
      <c r="O18" s="10">
        <f>+'Salary DATA'!AR21*($O$65/$O$65)</f>
        <v>87097.208571428579</v>
      </c>
      <c r="P18" s="10"/>
    </row>
    <row r="19" spans="1:16">
      <c r="A19" s="12" t="s">
        <v>27</v>
      </c>
      <c r="B19" s="10">
        <f>+'Salary DATA'!AE22*($O$65/$B$65)</f>
        <v>79737.631901256435</v>
      </c>
      <c r="C19" s="10">
        <f>+'Salary DATA'!AF22*($O$65/$C$65)</f>
        <v>79793.178070503942</v>
      </c>
      <c r="D19" s="10">
        <f>+'Salary DATA'!AG22*($O$65/$D$65)</f>
        <v>77892.180332489705</v>
      </c>
      <c r="E19" s="10">
        <f>+'Salary DATA'!AH22*($O$65/$E$65)</f>
        <v>79362.600075470342</v>
      </c>
      <c r="F19" s="10">
        <f>+'Salary DATA'!AI22*($O$65/$F$65)</f>
        <v>78647.881483484496</v>
      </c>
      <c r="G19" s="10">
        <f>+'Salary DATA'!AJ22*($O$65/$G$65)</f>
        <v>77810.354646025968</v>
      </c>
      <c r="H19" s="10">
        <f>+'Salary DATA'!AK22*($O$65/$H$65)</f>
        <v>77491.810040521057</v>
      </c>
      <c r="I19" s="10">
        <f>+'Salary DATA'!AL22*($O$65/$I$65)</f>
        <v>78115.540114907169</v>
      </c>
      <c r="J19" s="10">
        <f>+'Salary DATA'!AM22*($O$65/$J$65)</f>
        <v>74524.812737185028</v>
      </c>
      <c r="K19" s="10">
        <f>+'Salary DATA'!AN22*($O$65/$K$65)</f>
        <v>75526.004820891685</v>
      </c>
      <c r="L19" s="10"/>
      <c r="M19" s="10">
        <f>+'Salary DATA'!AP22*($M$65/$O$65)</f>
        <v>68244.09268050734</v>
      </c>
      <c r="N19" s="10">
        <f>+'Salary DATA'!AQ22*($O$65/$N$65)</f>
        <v>74680.423853756351</v>
      </c>
      <c r="O19" s="10">
        <f>+'Salary DATA'!AR22*($O$65/$O$65)</f>
        <v>76541.100853911834</v>
      </c>
      <c r="P19" s="10"/>
    </row>
    <row r="20" spans="1:16">
      <c r="A20" s="12" t="s">
        <v>28</v>
      </c>
      <c r="B20" s="10">
        <f>+'Salary DATA'!AE23*($O$65/$B$65)</f>
        <v>83621.425575675792</v>
      </c>
      <c r="C20" s="10">
        <f>+'Salary DATA'!AF23*($O$65/$C$65)</f>
        <v>84682.712168944665</v>
      </c>
      <c r="D20" s="10">
        <f>+'Salary DATA'!AG23*($O$65/$D$65)</f>
        <v>80835.369699039307</v>
      </c>
      <c r="E20" s="10">
        <f>+'Salary DATA'!AH23*($O$65/$E$65)</f>
        <v>83468.81520319391</v>
      </c>
      <c r="F20" s="10">
        <f>+'Salary DATA'!AI23*($O$65/$F$65)</f>
        <v>82526.024240031868</v>
      </c>
      <c r="G20" s="10">
        <f>+'Salary DATA'!AJ23*($O$65/$G$65)</f>
        <v>81248.541271018461</v>
      </c>
      <c r="H20" s="10">
        <f>+'Salary DATA'!AK23*($O$65/$H$65)</f>
        <v>83576.431092036553</v>
      </c>
      <c r="I20" s="10">
        <f>+'Salary DATA'!AL23*($O$65/$I$65)</f>
        <v>82950.510324684816</v>
      </c>
      <c r="J20" s="10">
        <f>+'Salary DATA'!AM23*($O$65/$J$65)</f>
        <v>84502.100822333683</v>
      </c>
      <c r="K20" s="10">
        <f>+'Salary DATA'!AN23*($O$65/$K$65)</f>
        <v>85185.235450489316</v>
      </c>
      <c r="L20" s="10"/>
      <c r="M20" s="10">
        <f>+'Salary DATA'!AP23*($M$65/$O$65)</f>
        <v>79497.620486429645</v>
      </c>
      <c r="N20" s="10">
        <f>+'Salary DATA'!AQ23*($O$65/$N$65)</f>
        <v>84309.056805454718</v>
      </c>
      <c r="O20" s="10">
        <f>+'Salary DATA'!AR23*($O$65/$O$65)</f>
        <v>83976.802378255947</v>
      </c>
      <c r="P20" s="10"/>
    </row>
    <row r="21" spans="1:16">
      <c r="A21" s="12" t="s">
        <v>29</v>
      </c>
      <c r="B21" s="10">
        <f>+'Salary DATA'!AE24*($O$65/$B$65)</f>
        <v>79916.402734586547</v>
      </c>
      <c r="C21" s="10">
        <f>+'Salary DATA'!AF24*($O$65/$C$65)</f>
        <v>81505.088786132459</v>
      </c>
      <c r="D21" s="10">
        <f>+'Salary DATA'!AG24*($O$65/$D$65)</f>
        <v>77273.776260079889</v>
      </c>
      <c r="E21" s="10">
        <f>+'Salary DATA'!AH24*($O$65/$E$65)</f>
        <v>80073.856755646513</v>
      </c>
      <c r="F21" s="10">
        <f>+'Salary DATA'!AI24*($O$65/$F$65)</f>
        <v>79052.134785570393</v>
      </c>
      <c r="G21" s="10">
        <f>+'Salary DATA'!AJ24*($O$65/$G$65)</f>
        <v>80323.545259905746</v>
      </c>
      <c r="H21" s="10">
        <f>+'Salary DATA'!AK24*($O$65/$H$65)</f>
        <v>78860.247754104275</v>
      </c>
      <c r="I21" s="10">
        <f>+'Salary DATA'!AL24*($O$65/$I$65)</f>
        <v>79867.511628453634</v>
      </c>
      <c r="J21" s="10">
        <f>+'Salary DATA'!AM24*($O$65/$J$65)</f>
        <v>79017.924422125463</v>
      </c>
      <c r="K21" s="10">
        <f>+'Salary DATA'!AN24*($O$65/$K$65)</f>
        <v>81202.56639327317</v>
      </c>
      <c r="L21" s="10"/>
      <c r="M21" s="10">
        <f>+'Salary DATA'!AP24*($M$65/$O$65)</f>
        <v>75109.812963444769</v>
      </c>
      <c r="N21" s="10">
        <f>+'Salary DATA'!AQ24*($O$65/$N$65)</f>
        <v>83238.453448938177</v>
      </c>
      <c r="O21" s="10">
        <f>+'Salary DATA'!AR24*($O$65/$O$65)</f>
        <v>81474.153858948775</v>
      </c>
      <c r="P21" s="10"/>
    </row>
    <row r="22" spans="1:16">
      <c r="A22" s="12" t="s">
        <v>30</v>
      </c>
      <c r="B22" s="10">
        <f>+'Salary DATA'!AE25*($O$65/$B$65)</f>
        <v>86847.386218151281</v>
      </c>
      <c r="C22" s="10">
        <f>+'Salary DATA'!AF25*($O$65/$C$65)</f>
        <v>88877.742748561068</v>
      </c>
      <c r="D22" s="10">
        <f>+'Salary DATA'!AG25*($O$65/$D$65)</f>
        <v>87116.385691139716</v>
      </c>
      <c r="E22" s="10">
        <f>+'Salary DATA'!AH25*($O$65/$E$65)</f>
        <v>90847.876736476042</v>
      </c>
      <c r="F22" s="10">
        <f>+'Salary DATA'!AI25*($O$65/$F$65)</f>
        <v>100240.05008966323</v>
      </c>
      <c r="G22" s="10">
        <f>+'Salary DATA'!AJ25*($O$65/$G$65)</f>
        <v>88278.251996455467</v>
      </c>
      <c r="H22" s="10">
        <f>+'Salary DATA'!AK25*($O$65/$H$65)</f>
        <v>87893.138882579093</v>
      </c>
      <c r="I22" s="10">
        <f>+'Salary DATA'!AL25*($O$65/$I$65)</f>
        <v>88281.241851005776</v>
      </c>
      <c r="J22" s="10">
        <f>+'Salary DATA'!AM25*($O$65/$J$65)</f>
        <v>85976.47923621042</v>
      </c>
      <c r="K22" s="10">
        <f>+'Salary DATA'!AN25*($O$65/$K$65)</f>
        <v>89704.671444310123</v>
      </c>
      <c r="L22" s="10"/>
      <c r="M22" s="10">
        <f>+'Salary DATA'!AP25*($M$65/$O$65)</f>
        <v>81947.033165011962</v>
      </c>
      <c r="N22" s="10">
        <f>+'Salary DATA'!AQ25*($O$65/$N$65)</f>
        <v>89545.030788588789</v>
      </c>
      <c r="O22" s="10">
        <f>+'Salary DATA'!AR25*($O$65/$O$65)</f>
        <v>89628.764165848246</v>
      </c>
      <c r="P22" s="10"/>
    </row>
    <row r="23" spans="1:16">
      <c r="A23" s="12" t="s">
        <v>31</v>
      </c>
      <c r="B23" s="10">
        <f>+'Salary DATA'!AE26*($O$65/$B$65)</f>
        <v>97086.709061390604</v>
      </c>
      <c r="C23" s="10">
        <f>+'Salary DATA'!AF26*($O$65/$C$65)</f>
        <v>98212.928054614938</v>
      </c>
      <c r="D23" s="10">
        <f>+'Salary DATA'!AG26*($O$65/$D$65)</f>
        <v>93822.853674876809</v>
      </c>
      <c r="E23" s="10">
        <f>+'Salary DATA'!AH26*($O$65/$E$65)</f>
        <v>96076.191544549059</v>
      </c>
      <c r="F23" s="10">
        <f>+'Salary DATA'!AI26*($O$65/$F$65)</f>
        <v>94719.762929624456</v>
      </c>
      <c r="G23" s="10">
        <f>+'Salary DATA'!AJ26*($O$65/$G$65)</f>
        <v>94062.048678381412</v>
      </c>
      <c r="H23" s="10">
        <f>+'Salary DATA'!AK26*($O$65/$H$65)</f>
        <v>89267.935175157705</v>
      </c>
      <c r="I23" s="10">
        <f>+'Salary DATA'!AL26*($O$65/$I$65)</f>
        <v>95610.561657492668</v>
      </c>
      <c r="J23" s="10">
        <f>+'Salary DATA'!AM26*($O$65/$J$65)</f>
        <v>92363.891756210607</v>
      </c>
      <c r="K23" s="10">
        <f>+'Salary DATA'!AN26*($O$65/$K$65)</f>
        <v>96019.85628468389</v>
      </c>
      <c r="L23" s="10"/>
      <c r="M23" s="10">
        <f>+'Salary DATA'!AP26*($M$65/$O$65)</f>
        <v>88449.655577326776</v>
      </c>
      <c r="N23" s="10">
        <f>+'Salary DATA'!AQ26*($O$65/$N$65)</f>
        <v>95716.423902820898</v>
      </c>
      <c r="O23" s="10">
        <f>+'Salary DATA'!AR26*($O$65/$O$65)</f>
        <v>96672.007004608298</v>
      </c>
      <c r="P23" s="10"/>
    </row>
    <row r="24" spans="1:16">
      <c r="A24" s="36" t="s">
        <v>32</v>
      </c>
      <c r="B24" s="11">
        <f>+'Salary DATA'!AE27*($O$65/$B$65)</f>
        <v>74206.358778710914</v>
      </c>
      <c r="C24" s="11">
        <f>+'Salary DATA'!AF27*($O$65/$C$65)</f>
        <v>76378.927751952462</v>
      </c>
      <c r="D24" s="11">
        <f>+'Salary DATA'!AG27*($O$65/$D$65)</f>
        <v>75769.037561506571</v>
      </c>
      <c r="E24" s="11">
        <f>+'Salary DATA'!AH27*($O$65/$E$65)</f>
        <v>77342.61130545038</v>
      </c>
      <c r="F24" s="11">
        <f>+'Salary DATA'!AI27*($O$65/$F$65)</f>
        <v>76845.183889420165</v>
      </c>
      <c r="G24" s="11">
        <f>+'Salary DATA'!AJ27*($O$65/$G$65)</f>
        <v>76930.714239180394</v>
      </c>
      <c r="H24" s="11">
        <f>+'Salary DATA'!AK27*($O$65/$H$65)</f>
        <v>76035.99890852008</v>
      </c>
      <c r="I24" s="11">
        <f>+'Salary DATA'!AL27*($O$65/$I$65)</f>
        <v>75434.649242471933</v>
      </c>
      <c r="J24" s="11">
        <f>+'Salary DATA'!AM27*($O$65/$J$65)</f>
        <v>76865.833734007043</v>
      </c>
      <c r="K24" s="11">
        <f>+'Salary DATA'!AN27*($O$65/$K$65)</f>
        <v>76191.694894205284</v>
      </c>
      <c r="L24" s="11"/>
      <c r="M24" s="11">
        <f>+'Salary DATA'!AP27*($M$65/$O$65)</f>
        <v>68876.434153454305</v>
      </c>
      <c r="N24" s="11">
        <f>+'Salary DATA'!AQ27*($O$65/$N$65)</f>
        <v>77131.337546494571</v>
      </c>
      <c r="O24" s="11">
        <f>+'Salary DATA'!AR27*($O$65/$O$65)</f>
        <v>77621.514029618076</v>
      </c>
      <c r="P24" s="11"/>
    </row>
    <row r="25" spans="1:16">
      <c r="A25" s="4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>
      <c r="A26" s="43" t="s">
        <v>34</v>
      </c>
      <c r="B26" s="10">
        <f>+'Salary DATA'!AE29*($O$65/$B$65)</f>
        <v>79045.409336609344</v>
      </c>
      <c r="C26" s="10">
        <f>+'Salary DATA'!AF29*($O$65/$C$65)</f>
        <v>78722.318668836626</v>
      </c>
      <c r="D26" s="10">
        <f>+'Salary DATA'!AG29*($O$65/$D$65)</f>
        <v>80324.039602562916</v>
      </c>
      <c r="E26" s="10">
        <f>+'Salary DATA'!AH29*($O$65/$E$65)</f>
        <v>85244.077077746158</v>
      </c>
      <c r="F26" s="10">
        <f>+'Salary DATA'!AI29*($O$65/$F$65)</f>
        <v>86315.919746697778</v>
      </c>
      <c r="G26" s="10">
        <f>+'Salary DATA'!AJ29*($O$65/$G$65)</f>
        <v>85102.826914563979</v>
      </c>
      <c r="H26" s="10">
        <f>+'Salary DATA'!AK29*($O$65/$H$65)</f>
        <v>86578.076743205718</v>
      </c>
      <c r="I26" s="10">
        <f>+'Salary DATA'!AL29*($O$65/$I$65)</f>
        <v>84777.188275893364</v>
      </c>
      <c r="J26" s="10">
        <f>+'Salary DATA'!AM29*($O$65/$J$65)</f>
        <v>85071.968182646786</v>
      </c>
      <c r="K26" s="10">
        <f>+'Salary DATA'!AN29*($O$65/$K$65)</f>
        <v>86266.434935395708</v>
      </c>
      <c r="L26" s="10"/>
      <c r="M26" s="10">
        <f>+'Salary DATA'!AP29*($M$65/$O$65)</f>
        <v>79766.889056480723</v>
      </c>
      <c r="N26" s="10">
        <f>+'Salary DATA'!AQ29*($N$65/$O$65)</f>
        <v>81190.72155243349</v>
      </c>
      <c r="O26" s="10">
        <f>+'Salary DATA'!AR29*($O$65/$O$65)</f>
        <v>83090.290167865707</v>
      </c>
      <c r="P26" s="10"/>
    </row>
    <row r="27" spans="1:16">
      <c r="A27" s="41" t="s">
        <v>35</v>
      </c>
      <c r="B27" s="10">
        <f>+'Salary DATA'!AE30*($O$65/$B$65)</f>
        <v>98525.573464373476</v>
      </c>
      <c r="C27" s="10">
        <f>+'Salary DATA'!AF30*($O$65/$C$65)</f>
        <v>100721.1689252654</v>
      </c>
      <c r="D27" s="10">
        <f>+'Salary DATA'!AG30*($O$65/$D$65)</f>
        <v>95140.492577435114</v>
      </c>
      <c r="E27" s="10">
        <f>+'Salary DATA'!AH30*($O$65/$E$65)</f>
        <v>98791.061569663347</v>
      </c>
      <c r="F27" s="10">
        <f>+'Salary DATA'!AI30*($O$65/$F$65)</f>
        <v>98419.267418493328</v>
      </c>
      <c r="G27" s="10">
        <f>+'Salary DATA'!AJ30*($O$65/$G$65)</f>
        <v>95875.710491367878</v>
      </c>
      <c r="H27" s="10">
        <f>+'Salary DATA'!AK30*($O$65/$H$65)</f>
        <v>94836.7209056461</v>
      </c>
      <c r="I27" s="10">
        <f>+'Salary DATA'!AL30*($O$65/$I$65)</f>
        <v>93994.876223426487</v>
      </c>
      <c r="J27" s="10">
        <f>+'Salary DATA'!AM30*($O$65/$J$65)</f>
        <v>92957.168177999221</v>
      </c>
      <c r="K27" s="10">
        <f>+'Salary DATA'!AN30*($O$65/$K$65)</f>
        <v>93763.666520230341</v>
      </c>
      <c r="L27" s="10"/>
      <c r="M27" s="10">
        <f>+'Salary DATA'!AP30*($M$65/$O$65)</f>
        <v>86189.943529339202</v>
      </c>
      <c r="N27" s="10">
        <f>+'Salary DATA'!AQ30*($N$65/$O$65)</f>
        <v>90250.604571464908</v>
      </c>
      <c r="O27" s="10">
        <f>+'Salary DATA'!AR30*($O$65/$O$65)</f>
        <v>93712.812526154274</v>
      </c>
      <c r="P27" s="10"/>
    </row>
    <row r="28" spans="1:16">
      <c r="A28" s="41" t="s">
        <v>36</v>
      </c>
      <c r="B28" s="10">
        <f>+'Salary DATA'!AE31*($O$65/$B$65)</f>
        <v>103193.54987714988</v>
      </c>
      <c r="C28" s="10">
        <f>+'Salary DATA'!AF31*($O$65/$C$65)</f>
        <v>107757.45556402828</v>
      </c>
      <c r="D28" s="10">
        <f>+'Salary DATA'!AG31*($O$65/$D$65)</f>
        <v>104891.01636452251</v>
      </c>
      <c r="E28" s="10">
        <f>+'Salary DATA'!AH31*($O$65/$E$65)</f>
        <v>110456.25777775457</v>
      </c>
      <c r="F28" s="10">
        <f>+'Salary DATA'!AI31*($O$65/$F$65)</f>
        <v>109255.73091700733</v>
      </c>
      <c r="G28" s="10">
        <f>+'Salary DATA'!AJ31*($O$65/$G$65)</f>
        <v>107105.22620628598</v>
      </c>
      <c r="H28" s="10">
        <f>+'Salary DATA'!AK31*($O$65/$H$65)</f>
        <v>106272.77145921477</v>
      </c>
      <c r="I28" s="10">
        <f>+'Salary DATA'!AL31*($O$65/$I$65)</f>
        <v>105862.49725132603</v>
      </c>
      <c r="J28" s="10">
        <f>+'Salary DATA'!AM31*($O$65/$J$65)</f>
        <v>106066.47142913667</v>
      </c>
      <c r="K28" s="10">
        <f>+'Salary DATA'!AN31*($O$65/$K$65)</f>
        <v>109406.01084346732</v>
      </c>
      <c r="L28" s="10"/>
      <c r="M28" s="10">
        <f>+'Salary DATA'!AP31*($M$65/$O$65)</f>
        <v>104832.49594572856</v>
      </c>
      <c r="N28" s="10">
        <f>+'Salary DATA'!AQ31*($N$65/$O$65)</f>
        <v>113800.54561301704</v>
      </c>
      <c r="O28" s="10">
        <f>+'Salary DATA'!AR31*($O$65/$O$65)</f>
        <v>118922.39663508786</v>
      </c>
      <c r="P28" s="10"/>
    </row>
    <row r="29" spans="1:16">
      <c r="A29" s="41" t="s">
        <v>37</v>
      </c>
      <c r="B29" s="10">
        <f>+'Salary DATA'!AE32*($O$65/$B$65)</f>
        <v>84801.571498771504</v>
      </c>
      <c r="C29" s="10">
        <f>+'Salary DATA'!AF32*($O$65/$C$65)</f>
        <v>87290.074053984965</v>
      </c>
      <c r="D29" s="10">
        <f>+'Salary DATA'!AG32*($O$65/$D$65)</f>
        <v>85138.179713997539</v>
      </c>
      <c r="E29" s="10">
        <f>+'Salary DATA'!AH32*($O$65/$E$65)</f>
        <v>86979.392194046668</v>
      </c>
      <c r="F29" s="10">
        <f>+'Salary DATA'!AI32*($O$65/$F$65)</f>
        <v>86101.763285202614</v>
      </c>
      <c r="G29" s="10">
        <f>+'Salary DATA'!AJ32*($O$65/$G$65)</f>
        <v>85460.635679504223</v>
      </c>
      <c r="H29" s="10">
        <f>+'Salary DATA'!AK32*($O$65/$H$65)</f>
        <v>83959.847257480491</v>
      </c>
      <c r="I29" s="10">
        <f>+'Salary DATA'!AL32*($O$65/$I$65)</f>
        <v>84033.981410936001</v>
      </c>
      <c r="J29" s="10">
        <f>+'Salary DATA'!AM32*($O$65/$J$65)</f>
        <v>85459.0814453778</v>
      </c>
      <c r="K29" s="10">
        <f>+'Salary DATA'!AN32*($O$65/$K$65)</f>
        <v>86192.38121688641</v>
      </c>
      <c r="L29" s="10"/>
      <c r="M29" s="10">
        <f>+'Salary DATA'!AP32*($M$65/$O$65)</f>
        <v>74263.768778235768</v>
      </c>
      <c r="N29" s="10">
        <f>+'Salary DATA'!AQ32*($N$65/$O$65)</f>
        <v>84241.173391559729</v>
      </c>
      <c r="O29" s="10">
        <f>+'Salary DATA'!AR32*($O$65/$O$65)</f>
        <v>88460.785884663957</v>
      </c>
      <c r="P29" s="10"/>
    </row>
    <row r="30" spans="1:16">
      <c r="A30" s="41" t="s">
        <v>38</v>
      </c>
      <c r="B30" s="10">
        <f>+'Salary DATA'!AE33*($O$65/$B$65)</f>
        <v>92914.418673218679</v>
      </c>
      <c r="C30" s="10">
        <f>+'Salary DATA'!AF33*($O$65/$C$65)</f>
        <v>99635.456760090281</v>
      </c>
      <c r="D30" s="10">
        <f>+'Salary DATA'!AG33*($O$65/$D$65)</f>
        <v>102494.48943532503</v>
      </c>
      <c r="E30" s="10">
        <f>+'Salary DATA'!AH33*($O$65/$E$65)</f>
        <v>106410.65154217342</v>
      </c>
      <c r="F30" s="10">
        <f>+'Salary DATA'!AI33*($O$65/$F$65)</f>
        <v>97922.878164052716</v>
      </c>
      <c r="G30" s="10">
        <f>+'Salary DATA'!AJ33*($O$65/$G$65)</f>
        <v>99745.724656927865</v>
      </c>
      <c r="H30" s="10">
        <f>+'Salary DATA'!AK33*($O$65/$H$65)</f>
        <v>98086.156727251771</v>
      </c>
      <c r="I30" s="10">
        <f>+'Salary DATA'!AL33*($O$65/$I$65)</f>
        <v>99222.821437591527</v>
      </c>
      <c r="J30" s="10">
        <f>+'Salary DATA'!AM33*($O$65/$J$65)</f>
        <v>100332.45197560379</v>
      </c>
      <c r="K30" s="10">
        <f>+'Salary DATA'!AN33*($O$65/$K$65)</f>
        <v>104048.19556567895</v>
      </c>
      <c r="L30" s="10"/>
      <c r="M30" s="10">
        <f>+'Salary DATA'!AP33*($M$65/$O$65)</f>
        <v>96712.857861546072</v>
      </c>
      <c r="N30" s="10">
        <f>+'Salary DATA'!AQ33*($N$65/$O$65)</f>
        <v>103006.40654079246</v>
      </c>
      <c r="O30" s="10">
        <f>+'Salary DATA'!AR33*($O$65/$O$65)</f>
        <v>106503.74472891567</v>
      </c>
      <c r="P30" s="10"/>
    </row>
    <row r="31" spans="1:16">
      <c r="A31" s="41" t="s">
        <v>39</v>
      </c>
      <c r="B31" s="10">
        <f>+'Salary DATA'!AE34*($O$65/$B$65)</f>
        <v>70634.981818181826</v>
      </c>
      <c r="C31" s="10">
        <f>+'Salary DATA'!AF34*($O$65/$C$65)</f>
        <v>72273.306830373753</v>
      </c>
      <c r="D31" s="10">
        <f>+'Salary DATA'!AG34*($O$65/$D$65)</f>
        <v>70560.848526184767</v>
      </c>
      <c r="E31" s="10">
        <f>+'Salary DATA'!AH34*($O$65/$E$65)</f>
        <v>73379.046475041134</v>
      </c>
      <c r="F31" s="10">
        <f>+'Salary DATA'!AI34*($O$65/$F$65)</f>
        <v>72367.63097580419</v>
      </c>
      <c r="G31" s="10">
        <f>+'Salary DATA'!AJ34*($O$65/$G$65)</f>
        <v>70273.641434262958</v>
      </c>
      <c r="H31" s="10">
        <f>+'Salary DATA'!AK34*($O$65/$H$65)</f>
        <v>71326.209926868032</v>
      </c>
      <c r="I31" s="10">
        <f>+'Salary DATA'!AL34*($O$65/$I$65)</f>
        <v>68879.023111212577</v>
      </c>
      <c r="J31" s="10">
        <f>+'Salary DATA'!AM34*($O$65/$J$65)</f>
        <v>68759.047131982326</v>
      </c>
      <c r="K31" s="10">
        <f>+'Salary DATA'!AN34*($O$65/$K$65)</f>
        <v>70512.154563614618</v>
      </c>
      <c r="L31" s="10"/>
      <c r="M31" s="10">
        <f>+'Salary DATA'!AP34*($M$65/$O$65)</f>
        <v>66759.454894280134</v>
      </c>
      <c r="N31" s="10">
        <f>+'Salary DATA'!AQ34*($N$65/$O$65)</f>
        <v>71358.758839235656</v>
      </c>
      <c r="O31" s="10">
        <f>+'Salary DATA'!AR34*($O$65/$O$65)</f>
        <v>75132.495391705073</v>
      </c>
      <c r="P31" s="10"/>
    </row>
    <row r="32" spans="1:16">
      <c r="A32" s="41" t="s">
        <v>40</v>
      </c>
      <c r="B32" s="10">
        <f>+'Salary DATA'!AE35*($O$65/$B$65)</f>
        <v>71929.960687960687</v>
      </c>
      <c r="C32" s="10">
        <f>+'Salary DATA'!AF35*($O$65/$C$65)</f>
        <v>72775.887029596168</v>
      </c>
      <c r="D32" s="10">
        <f>+'Salary DATA'!AG35*($O$65/$D$65)</f>
        <v>71293.641214677598</v>
      </c>
      <c r="E32" s="10">
        <f>+'Salary DATA'!AH35*($O$65/$E$65)</f>
        <v>72990.239417226854</v>
      </c>
      <c r="F32" s="10">
        <f>+'Salary DATA'!AI35*($O$65/$F$65)</f>
        <v>72112.093630932533</v>
      </c>
      <c r="G32" s="10">
        <f>+'Salary DATA'!AJ35*($O$65/$G$65)</f>
        <v>70098.712704736623</v>
      </c>
      <c r="H32" s="10">
        <f>+'Salary DATA'!AK35*($O$65/$H$65)</f>
        <v>64524.444321921859</v>
      </c>
      <c r="I32" s="10">
        <f>+'Salary DATA'!AL35*($O$65/$I$65)</f>
        <v>80069.510596355496</v>
      </c>
      <c r="J32" s="10">
        <f>+'Salary DATA'!AM35*($O$65/$J$65)</f>
        <v>74358.289463098496</v>
      </c>
      <c r="K32" s="10">
        <f>+'Salary DATA'!AN35*($O$65/$K$65)</f>
        <v>74105.747753961055</v>
      </c>
      <c r="L32" s="10"/>
      <c r="M32" s="10">
        <f>+'Salary DATA'!AP35*($M$65/$O$65)</f>
        <v>67081.562633587193</v>
      </c>
      <c r="N32" s="10">
        <f>+'Salary DATA'!AQ35*($N$65/$O$65)</f>
        <v>70103.383447738204</v>
      </c>
      <c r="O32" s="10">
        <f>+'Salary DATA'!AR35*($O$65/$O$65)</f>
        <v>68277.980283425757</v>
      </c>
      <c r="P32" s="10"/>
    </row>
    <row r="33" spans="1:16">
      <c r="A33" s="41" t="s">
        <v>41</v>
      </c>
      <c r="B33" s="10">
        <f>+'Salary DATA'!AE36*($O$65/$B$65)</f>
        <v>100617.46240786242</v>
      </c>
      <c r="C33" s="10">
        <f>+'Salary DATA'!AF36*($O$65/$C$65)</f>
        <v>102639.1220354331</v>
      </c>
      <c r="D33" s="10">
        <f>+'Salary DATA'!AG36*($O$65/$D$65)</f>
        <v>96467.559780255571</v>
      </c>
      <c r="E33" s="10">
        <f>+'Salary DATA'!AH36*($O$65/$E$65)</f>
        <v>106416.59679812098</v>
      </c>
      <c r="F33" s="10">
        <f>+'Salary DATA'!AI36*($O$65/$F$65)</f>
        <v>105079.33701274716</v>
      </c>
      <c r="G33" s="10">
        <f>+'Salary DATA'!AJ36*($O$65/$G$65)</f>
        <v>101374.60646303676</v>
      </c>
      <c r="H33" s="10">
        <f>+'Salary DATA'!AK36*($O$65/$H$65)</f>
        <v>98447.078081017782</v>
      </c>
      <c r="I33" s="10">
        <f>+'Salary DATA'!AL36*($O$65/$I$65)</f>
        <v>94868.432293734368</v>
      </c>
      <c r="J33" s="10">
        <f>+'Salary DATA'!AM36*($O$65/$J$65)</f>
        <v>96622.961222332378</v>
      </c>
      <c r="K33" s="10">
        <f>+'Salary DATA'!AN36*($O$65/$K$65)</f>
        <v>96247.546610338875</v>
      </c>
      <c r="L33" s="10"/>
      <c r="M33" s="10">
        <f>+'Salary DATA'!AP36*($M$65/$O$65)</f>
        <v>87401.947090206639</v>
      </c>
      <c r="N33" s="10">
        <f>+'Salary DATA'!AQ36*($N$65/$O$65)</f>
        <v>91912.666664768738</v>
      </c>
      <c r="O33" s="10">
        <f>+'Salary DATA'!AR36*($O$65/$O$65)</f>
        <v>94650.779016725792</v>
      </c>
      <c r="P33" s="10"/>
    </row>
    <row r="34" spans="1:16">
      <c r="A34" s="41" t="s">
        <v>42</v>
      </c>
      <c r="B34" s="10">
        <f>+'Salary DATA'!AE37*($O$65/$B$65)</f>
        <v>79785.577395577406</v>
      </c>
      <c r="C34" s="10">
        <f>+'Salary DATA'!AF37*($O$65/$C$65)</f>
        <v>82839.033844149511</v>
      </c>
      <c r="D34" s="10">
        <f>+'Salary DATA'!AG37*($O$65/$D$65)</f>
        <v>80390.380864314182</v>
      </c>
      <c r="E34" s="10">
        <f>+'Salary DATA'!AH37*($O$65/$E$65)</f>
        <v>84048.493773170485</v>
      </c>
      <c r="F34" s="10">
        <f>+'Salary DATA'!AI37*($O$65/$F$65)</f>
        <v>83135.772545785658</v>
      </c>
      <c r="G34" s="10">
        <f>+'Salary DATA'!AJ37*($O$65/$G$65)</f>
        <v>79540.320495794615</v>
      </c>
      <c r="H34" s="10">
        <f>+'Salary DATA'!AK37*($O$65/$H$65)</f>
        <v>78225.404536067523</v>
      </c>
      <c r="I34" s="10">
        <f>+'Salary DATA'!AL37*($O$65/$I$65)</f>
        <v>79286.42966841672</v>
      </c>
      <c r="J34" s="10">
        <f>+'Salary DATA'!AM37*($O$65/$J$65)</f>
        <v>79398.662205369576</v>
      </c>
      <c r="K34" s="10">
        <f>+'Salary DATA'!AN37*($O$65/$K$65)</f>
        <v>78373.054646726436</v>
      </c>
      <c r="L34" s="10"/>
      <c r="M34" s="10">
        <f>+'Salary DATA'!AP37*($M$65/$O$65)</f>
        <v>71295.539057159302</v>
      </c>
      <c r="N34" s="10">
        <f>+'Salary DATA'!AQ37*($N$65/$O$65)</f>
        <v>74566.398345624664</v>
      </c>
      <c r="O34" s="10">
        <f>+'Salary DATA'!AR37*($O$65/$O$65)</f>
        <v>78371.380037488285</v>
      </c>
      <c r="P34" s="10"/>
    </row>
    <row r="35" spans="1:16">
      <c r="A35" s="41" t="s">
        <v>43</v>
      </c>
      <c r="B35" s="10">
        <f>+'Salary DATA'!AE38*($O$65/$B$65)</f>
        <v>80288.689926289924</v>
      </c>
      <c r="C35" s="10">
        <f>+'Salary DATA'!AF38*($O$65/$C$65)</f>
        <v>79927.055864794544</v>
      </c>
      <c r="D35" s="10">
        <f>+'Salary DATA'!AG38*($O$65/$D$65)</f>
        <v>78272.170819964362</v>
      </c>
      <c r="E35" s="10">
        <f>+'Salary DATA'!AH38*($O$65/$E$65)</f>
        <v>82883.991616536048</v>
      </c>
      <c r="F35" s="10">
        <f>+'Salary DATA'!AI38*($O$65/$F$65)</f>
        <v>81845.617423310978</v>
      </c>
      <c r="G35" s="10">
        <f>+'Salary DATA'!AJ38*($O$65/$G$65)</f>
        <v>81335.043824701206</v>
      </c>
      <c r="H35" s="10">
        <f>+'Salary DATA'!AK38*($O$65/$H$65)</f>
        <v>79609.520877489209</v>
      </c>
      <c r="I35" s="10">
        <f>+'Salary DATA'!AL38*($O$65/$I$65)</f>
        <v>82517.803483104275</v>
      </c>
      <c r="J35" s="10">
        <f>+'Salary DATA'!AM38*($O$65/$J$65)</f>
        <v>83965.719155432802</v>
      </c>
      <c r="K35" s="10">
        <f>+'Salary DATA'!AN38*($O$65/$K$65)</f>
        <v>85509.869451776831</v>
      </c>
      <c r="L35" s="10"/>
      <c r="M35" s="10">
        <f>+'Salary DATA'!AP38*($M$65/$O$65)</f>
        <v>80458.274699909482</v>
      </c>
      <c r="N35" s="10">
        <f>+'Salary DATA'!AQ38*($N$65/$O$65)</f>
        <v>85309.046983302047</v>
      </c>
      <c r="O35" s="10">
        <f>+'Salary DATA'!AR38*($O$65/$O$65)</f>
        <v>88665.670185907729</v>
      </c>
      <c r="P35" s="10"/>
    </row>
    <row r="36" spans="1:16">
      <c r="A36" s="41" t="s">
        <v>44</v>
      </c>
      <c r="B36" s="10">
        <f>+'Salary DATA'!AE39*($O$65/$B$65)</f>
        <v>81339.047665847669</v>
      </c>
      <c r="C36" s="10">
        <f>+'Salary DATA'!AF39*($O$65/$C$65)</f>
        <v>83011.256302045891</v>
      </c>
      <c r="D36" s="10">
        <f>+'Salary DATA'!AG39*($O$65/$D$65)</f>
        <v>81019.433539997335</v>
      </c>
      <c r="E36" s="10">
        <f>+'Salary DATA'!AH39*($O$65/$E$65)</f>
        <v>82629.242850044029</v>
      </c>
      <c r="F36" s="10">
        <f>+'Salary DATA'!AI39*($O$65/$F$65)</f>
        <v>84246.15087101527</v>
      </c>
      <c r="G36" s="10">
        <f>+'Salary DATA'!AJ39*($O$65/$G$65)</f>
        <v>82348.267374944684</v>
      </c>
      <c r="H36" s="10">
        <f>+'Salary DATA'!AK39*($O$65/$H$65)</f>
        <v>75255.558004261882</v>
      </c>
      <c r="I36" s="10">
        <f>+'Salary DATA'!AL39*($O$65/$I$65)</f>
        <v>75202.358997249583</v>
      </c>
      <c r="J36" s="10">
        <f>+'Salary DATA'!AM39*($O$65/$J$65)</f>
        <v>77045.971370752959</v>
      </c>
      <c r="K36" s="10">
        <f>+'Salary DATA'!AN39*($O$65/$K$65)</f>
        <v>83265.7879143756</v>
      </c>
      <c r="L36" s="10"/>
      <c r="M36" s="10">
        <f>+'Salary DATA'!AP39*($M$65/$O$65)</f>
        <v>74774.011747813041</v>
      </c>
      <c r="N36" s="10">
        <f>+'Salary DATA'!AQ39*($N$65/$O$65)</f>
        <v>81029.750657911762</v>
      </c>
      <c r="O36" s="10">
        <f>+'Salary DATA'!AR39*($O$65/$O$65)</f>
        <v>84323.779751332142</v>
      </c>
      <c r="P36" s="10"/>
    </row>
    <row r="37" spans="1:16">
      <c r="A37" s="41" t="s">
        <v>45</v>
      </c>
      <c r="B37" s="10">
        <f>+'Salary DATA'!AE40*($O$65/$B$65)</f>
        <v>103991.7208845209</v>
      </c>
      <c r="C37" s="10">
        <f>+'Salary DATA'!AF40*($O$65/$C$65)</f>
        <v>91817.037946930184</v>
      </c>
      <c r="D37" s="10">
        <f>+'Salary DATA'!AG40*($O$65/$D$65)</f>
        <v>89473.287850028195</v>
      </c>
      <c r="E37" s="10">
        <f>+'Salary DATA'!AH40*($O$65/$E$65)</f>
        <v>94832.791130072903</v>
      </c>
      <c r="F37" s="10">
        <f>+'Salary DATA'!AI40*($O$65/$F$65)</f>
        <v>93747.694135338636</v>
      </c>
      <c r="G37" s="10">
        <f>+'Salary DATA'!AJ40*($O$65/$G$65)</f>
        <v>90240.506418769379</v>
      </c>
      <c r="H37" s="10">
        <f>+'Salary DATA'!AK40*($O$65/$H$65)</f>
        <v>86713.499969332901</v>
      </c>
      <c r="I37" s="10">
        <f>+'Salary DATA'!AL40*($O$65/$I$65)</f>
        <v>89163.468962628831</v>
      </c>
      <c r="J37" s="10">
        <f>+'Salary DATA'!AM40*($O$65/$J$65)</f>
        <v>92946.694990704767</v>
      </c>
      <c r="K37" s="10">
        <f>+'Salary DATA'!AN40*($O$65/$K$65)</f>
        <v>96399.791304547194</v>
      </c>
      <c r="L37" s="10"/>
      <c r="M37" s="10">
        <f>+'Salary DATA'!AP40*($M$65/$O$65)</f>
        <v>90334.965229927751</v>
      </c>
      <c r="N37" s="10">
        <f>+'Salary DATA'!AQ40*($N$65/$O$65)</f>
        <v>96034.799196494889</v>
      </c>
      <c r="O37" s="10">
        <f>+'Salary DATA'!AR40*($O$65/$O$65)</f>
        <v>100100.10116236833</v>
      </c>
      <c r="P37" s="10"/>
    </row>
    <row r="38" spans="1:16">
      <c r="A38" s="42" t="s">
        <v>46</v>
      </c>
      <c r="B38" s="11">
        <f>+'Salary DATA'!AE41*($O$65/$B$65)</f>
        <v>86148.24864864866</v>
      </c>
      <c r="C38" s="11">
        <f>+'Salary DATA'!AF41*($O$65/$C$65)</f>
        <v>88954.721068899205</v>
      </c>
      <c r="D38" s="11">
        <f>+'Salary DATA'!AG41*($O$65/$D$65)</f>
        <v>88845.296558169124</v>
      </c>
      <c r="E38" s="11">
        <f>+'Salary DATA'!AH41*($O$65/$E$65)</f>
        <v>94040.613394640124</v>
      </c>
      <c r="F38" s="11">
        <f>+'Salary DATA'!AI41*($O$65/$F$65)</f>
        <v>93003.519976444339</v>
      </c>
      <c r="G38" s="11">
        <f>+'Salary DATA'!AJ41*($O$65/$G$65)</f>
        <v>89009.189907038526</v>
      </c>
      <c r="H38" s="11">
        <f>+'Salary DATA'!AK41*($O$65/$H$65)</f>
        <v>87510.483390354275</v>
      </c>
      <c r="I38" s="11">
        <f>+'Salary DATA'!AL41*($O$65/$I$65)</f>
        <v>87092.120693769335</v>
      </c>
      <c r="J38" s="11">
        <f>+'Salary DATA'!AM41*($O$65/$J$65)</f>
        <v>88426.172169024809</v>
      </c>
      <c r="K38" s="11">
        <f>+'Salary DATA'!AN41*($O$65/$K$65)</f>
        <v>92535.167624787486</v>
      </c>
      <c r="L38" s="11"/>
      <c r="M38" s="11">
        <f>+'Salary DATA'!AP41*($M$65/$O$65)</f>
        <v>81056.742375723508</v>
      </c>
      <c r="N38" s="11">
        <f>+'Salary DATA'!AQ41*($N$65/$O$65)</f>
        <v>87022.757537800411</v>
      </c>
      <c r="O38" s="11">
        <f>+'Salary DATA'!AR41*($O$65/$O$65)</f>
        <v>89099.916782246873</v>
      </c>
      <c r="P38" s="11"/>
    </row>
    <row r="39" spans="1:16">
      <c r="A39" s="4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>
      <c r="A40" s="41" t="s">
        <v>48</v>
      </c>
      <c r="B40" s="10">
        <f>+'Salary DATA'!AE43*($O$65/$B$65)</f>
        <v>87095.209828009829</v>
      </c>
      <c r="C40" s="10">
        <f>+'Salary DATA'!AF43*($O$65/$C$65)</f>
        <v>89022.30511666277</v>
      </c>
      <c r="D40" s="10">
        <f>+'Salary DATA'!AG43*($O$65/$D$65)</f>
        <v>86421.168674155982</v>
      </c>
      <c r="E40" s="10">
        <f>+'Salary DATA'!AH43*($O$65/$E$65)</f>
        <v>89563.874425548129</v>
      </c>
      <c r="F40" s="10">
        <f>+'Salary DATA'!AI43*($O$65/$F$65)</f>
        <v>89542.299328611829</v>
      </c>
      <c r="G40" s="10">
        <f>+'Salary DATA'!AJ43*($O$65/$G$65)</f>
        <v>88229.961930057558</v>
      </c>
      <c r="H40" s="10">
        <f>+'Salary DATA'!AK43*($O$65/$H$65)</f>
        <v>88462.146519059766</v>
      </c>
      <c r="I40" s="10">
        <f>+'Salary DATA'!AL43*($O$65/$I$65)</f>
        <v>87744.99046434433</v>
      </c>
      <c r="J40" s="10">
        <f>+'Salary DATA'!AM43*($O$65/$J$65)</f>
        <v>88700.713382210466</v>
      </c>
      <c r="K40" s="10">
        <f>+'Salary DATA'!AN43*($O$65/$K$65)</f>
        <v>90260.31157118165</v>
      </c>
      <c r="L40" s="10"/>
      <c r="M40" s="10">
        <f>+'Salary DATA'!AP43*($M$65/$O$65)</f>
        <v>82824.40115222217</v>
      </c>
      <c r="N40" s="10">
        <f>+'Salary DATA'!AQ43*($N$65/$O$65)</f>
        <v>87088.426442149997</v>
      </c>
      <c r="O40" s="10">
        <f>+'Salary DATA'!AR43*($O$65/$O$65)</f>
        <v>91900.244344930528</v>
      </c>
      <c r="P40" s="10"/>
    </row>
    <row r="41" spans="1:16">
      <c r="A41" s="41" t="s">
        <v>49</v>
      </c>
      <c r="B41" s="10">
        <f>+'Salary DATA'!AE44*($O$65/$B$65)</f>
        <v>85210.114004914009</v>
      </c>
      <c r="C41" s="10">
        <f>+'Salary DATA'!AF44*($O$65/$C$65)</f>
        <v>86058.887828860286</v>
      </c>
      <c r="D41" s="10">
        <f>+'Salary DATA'!AG44*($O$65/$D$65)</f>
        <v>84371.360315421611</v>
      </c>
      <c r="E41" s="10">
        <f>+'Salary DATA'!AH44*($O$65/$E$65)</f>
        <v>87330.902059578541</v>
      </c>
      <c r="F41" s="10">
        <f>+'Salary DATA'!AI44*($O$65/$F$65)</f>
        <v>88973.829893723334</v>
      </c>
      <c r="G41" s="10">
        <f>+'Salary DATA'!AJ44*($O$65/$G$65)</f>
        <v>88290.164674634812</v>
      </c>
      <c r="H41" s="10">
        <f>+'Salary DATA'!AK44*($O$65/$H$65)</f>
        <v>83857.909881033687</v>
      </c>
      <c r="I41" s="10">
        <f>+'Salary DATA'!AL44*($O$65/$I$65)</f>
        <v>84269.299730155341</v>
      </c>
      <c r="J41" s="10">
        <f>+'Salary DATA'!AM44*($O$65/$J$65)</f>
        <v>84644.939287609217</v>
      </c>
      <c r="K41" s="10">
        <f>+'Salary DATA'!AN44*($O$65/$K$65)</f>
        <v>86616.207599576956</v>
      </c>
      <c r="L41" s="10"/>
      <c r="M41" s="10">
        <f>+'Salary DATA'!AP44*($M$65/$O$65)</f>
        <v>79630.541833734489</v>
      </c>
      <c r="N41" s="10">
        <f>+'Salary DATA'!AQ44*($N$65/$O$65)</f>
        <v>81123.582114150049</v>
      </c>
      <c r="O41" s="10">
        <f>+'Salary DATA'!AR44*($O$65/$O$65)</f>
        <v>84925.361428251621</v>
      </c>
      <c r="P41" s="10"/>
    </row>
    <row r="42" spans="1:16">
      <c r="A42" s="41" t="s">
        <v>50</v>
      </c>
      <c r="B42" s="10">
        <f>+'Salary DATA'!AE45*($O$65/$B$65)</f>
        <v>96542.124815724819</v>
      </c>
      <c r="C42" s="10">
        <f>+'Salary DATA'!AF45*($O$65/$C$65)</f>
        <v>99984.494372190136</v>
      </c>
      <c r="D42" s="10">
        <f>+'Salary DATA'!AG45*($O$65/$D$65)</f>
        <v>98445.581338230433</v>
      </c>
      <c r="E42" s="10">
        <f>+'Salary DATA'!AH45*($O$65/$E$65)</f>
        <v>100271.34292184153</v>
      </c>
      <c r="F42" s="10">
        <f>+'Salary DATA'!AI45*($O$65/$F$65)</f>
        <v>101172.9138547028</v>
      </c>
      <c r="G42" s="10">
        <f>+'Salary DATA'!AJ45*($O$65/$G$65)</f>
        <v>99802.519698981865</v>
      </c>
      <c r="H42" s="10">
        <f>+'Salary DATA'!AK45*($O$65/$H$65)</f>
        <v>100156.01816150204</v>
      </c>
      <c r="I42" s="10">
        <f>+'Salary DATA'!AL45*($O$65/$I$65)</f>
        <v>96903.039131991885</v>
      </c>
      <c r="J42" s="10">
        <f>+'Salary DATA'!AM45*($O$65/$J$65)</f>
        <v>99497.238847398723</v>
      </c>
      <c r="K42" s="10">
        <f>+'Salary DATA'!AN45*($O$65/$K$65)</f>
        <v>99527.391299738112</v>
      </c>
      <c r="L42" s="10"/>
      <c r="M42" s="10">
        <f>+'Salary DATA'!AP45*($M$65/$O$65)</f>
        <v>91283.97240545167</v>
      </c>
      <c r="N42" s="10">
        <f>+'Salary DATA'!AQ45*($N$65/$O$65)</f>
        <v>91471.048804577906</v>
      </c>
      <c r="O42" s="10">
        <f>+'Salary DATA'!AR45*($O$65/$O$65)</f>
        <v>97943.273699851416</v>
      </c>
      <c r="P42" s="10"/>
    </row>
    <row r="43" spans="1:16">
      <c r="A43" s="41" t="s">
        <v>51</v>
      </c>
      <c r="B43" s="10">
        <f>+'Salary DATA'!AE46*($O$65/$B$65)</f>
        <v>84505.252088452093</v>
      </c>
      <c r="C43" s="10">
        <f>+'Salary DATA'!AF46*($O$65/$C$65)</f>
        <v>86200.650533033462</v>
      </c>
      <c r="D43" s="10">
        <f>+'Salary DATA'!AG46*($O$65/$D$65)</f>
        <v>84409.040298155407</v>
      </c>
      <c r="E43" s="10">
        <f>+'Salary DATA'!AH46*($O$65/$E$65)</f>
        <v>86571.901451671802</v>
      </c>
      <c r="F43" s="10">
        <f>+'Salary DATA'!AI46*($O$65/$F$65)</f>
        <v>85054.481320067629</v>
      </c>
      <c r="G43" s="10">
        <f>+'Salary DATA'!AJ46*($O$65/$G$65)</f>
        <v>83078.651615759198</v>
      </c>
      <c r="H43" s="10">
        <f>+'Salary DATA'!AK46*($O$65/$H$65)</f>
        <v>80605.541943808683</v>
      </c>
      <c r="I43" s="10">
        <f>+'Salary DATA'!AL46*($O$65/$I$65)</f>
        <v>80693.372924190742</v>
      </c>
      <c r="J43" s="10">
        <f>+'Salary DATA'!AM46*($O$65/$J$65)</f>
        <v>80072.758851093167</v>
      </c>
      <c r="K43" s="10">
        <f>+'Salary DATA'!AN46*($O$65/$K$65)</f>
        <v>81069.785165814974</v>
      </c>
      <c r="L43" s="10"/>
      <c r="M43" s="10">
        <f>+'Salary DATA'!AP46*($M$65/$O$65)</f>
        <v>73416.124468864306</v>
      </c>
      <c r="N43" s="10">
        <f>+'Salary DATA'!AQ46*($N$65/$O$65)</f>
        <v>77035.813681645683</v>
      </c>
      <c r="O43" s="10">
        <f>+'Salary DATA'!AR46*($O$65/$O$65)</f>
        <v>80214.079609279608</v>
      </c>
      <c r="P43" s="10"/>
    </row>
    <row r="44" spans="1:16">
      <c r="A44" s="41" t="s">
        <v>52</v>
      </c>
      <c r="B44" s="10">
        <f>+'Salary DATA'!AE47*($O$65/$B$65)</f>
        <v>95399.718918918923</v>
      </c>
      <c r="C44" s="10">
        <f>+'Salary DATA'!AF47*($O$65/$C$65)</f>
        <v>94767.341989377179</v>
      </c>
      <c r="D44" s="10">
        <f>+'Salary DATA'!AG47*($O$65/$D$65)</f>
        <v>92696.056259063582</v>
      </c>
      <c r="E44" s="10">
        <f>+'Salary DATA'!AH47*($O$65/$E$65)</f>
        <v>96216.944931255013</v>
      </c>
      <c r="F44" s="10">
        <f>+'Salary DATA'!AI47*($O$65/$F$65)</f>
        <v>96844.138554166508</v>
      </c>
      <c r="G44" s="10">
        <f>+'Salary DATA'!AJ47*($O$65/$G$65)</f>
        <v>95066.949092518829</v>
      </c>
      <c r="H44" s="10">
        <f>+'Salary DATA'!AK47*($O$65/$H$65)</f>
        <v>92060.402979377875</v>
      </c>
      <c r="I44" s="10">
        <f>+'Salary DATA'!AL47*($O$65/$I$65)</f>
        <v>93305.455684027067</v>
      </c>
      <c r="J44" s="10">
        <f>+'Salary DATA'!AM47*($O$65/$J$65)</f>
        <v>93185.33441939154</v>
      </c>
      <c r="K44" s="10">
        <f>+'Salary DATA'!AN47*($O$65/$K$65)</f>
        <v>95129.604174513981</v>
      </c>
      <c r="L44" s="10"/>
      <c r="M44" s="10">
        <f>+'Salary DATA'!AP47*($M$65/$O$65)</f>
        <v>86551.237687128742</v>
      </c>
      <c r="N44" s="10">
        <f>+'Salary DATA'!AQ47*($N$65/$O$65)</f>
        <v>93340.476320821937</v>
      </c>
      <c r="O44" s="10">
        <f>+'Salary DATA'!AR47*($O$65/$O$65)</f>
        <v>97859.402049030366</v>
      </c>
      <c r="P44" s="10"/>
    </row>
    <row r="45" spans="1:16">
      <c r="A45" s="41" t="s">
        <v>53</v>
      </c>
      <c r="B45" s="10">
        <f>+'Salary DATA'!AE48*($O$65/$B$65)</f>
        <v>95286.234889434898</v>
      </c>
      <c r="C45" s="10">
        <f>+'Salary DATA'!AF48*($O$65/$C$65)</f>
        <v>92665.760892328733</v>
      </c>
      <c r="D45" s="10">
        <f>+'Salary DATA'!AG48*($O$65/$D$65)</f>
        <v>91548.862342392065</v>
      </c>
      <c r="E45" s="10">
        <f>+'Salary DATA'!AH48*($O$65/$E$65)</f>
        <v>94047.050314570588</v>
      </c>
      <c r="F45" s="10">
        <f>+'Salary DATA'!AI48*($O$65/$F$65)</f>
        <v>92679.498111351539</v>
      </c>
      <c r="G45" s="10">
        <f>+'Salary DATA'!AJ48*($O$65/$G$65)</f>
        <v>90045.131474103604</v>
      </c>
      <c r="H45" s="10">
        <f>+'Salary DATA'!AK48*($O$65/$H$65)</f>
        <v>91669.83826776444</v>
      </c>
      <c r="I45" s="10">
        <f>+'Salary DATA'!AL48*($O$65/$I$65)</f>
        <v>92127.781912060716</v>
      </c>
      <c r="J45" s="10">
        <f>+'Salary DATA'!AM48*($O$65/$J$65)</f>
        <v>91811.154335822037</v>
      </c>
      <c r="K45" s="10">
        <f>+'Salary DATA'!AN48*($O$65/$K$65)</f>
        <v>95221.433380453818</v>
      </c>
      <c r="L45" s="10"/>
      <c r="M45" s="10">
        <f>+'Salary DATA'!AP48*($M$65/$O$65)</f>
        <v>87998.635905234827</v>
      </c>
      <c r="N45" s="10">
        <f>+'Salary DATA'!AQ48*($N$65/$O$65)</f>
        <v>92848.450846892651</v>
      </c>
      <c r="O45" s="10">
        <f>+'Salary DATA'!AR48*($O$65/$O$65)</f>
        <v>96309.425780463236</v>
      </c>
      <c r="P45" s="10"/>
    </row>
    <row r="46" spans="1:16">
      <c r="A46" s="41" t="s">
        <v>54</v>
      </c>
      <c r="B46" s="10">
        <f>+'Salary DATA'!AE49*($O$65/$B$65)</f>
        <v>77195.619656019655</v>
      </c>
      <c r="C46" s="10">
        <f>+'Salary DATA'!AF49*($O$65/$C$65)</f>
        <v>78074.307721424702</v>
      </c>
      <c r="D46" s="10">
        <f>+'Salary DATA'!AG49*($O$65/$D$65)</f>
        <v>77600.525069441108</v>
      </c>
      <c r="E46" s="10">
        <f>+'Salary DATA'!AH49*($O$65/$E$65)</f>
        <v>79237.192958544081</v>
      </c>
      <c r="F46" s="10">
        <f>+'Salary DATA'!AI49*($O$65/$F$65)</f>
        <v>78214.312514798599</v>
      </c>
      <c r="G46" s="10">
        <f>+'Salary DATA'!AJ49*($O$65/$G$65)</f>
        <v>77299.188136343524</v>
      </c>
      <c r="H46" s="10">
        <f>+'Salary DATA'!AK49*($O$65/$H$65)</f>
        <v>77252.613479854932</v>
      </c>
      <c r="I46" s="10">
        <f>+'Salary DATA'!AL49*($O$65/$I$65)</f>
        <v>77306.667799018847</v>
      </c>
      <c r="J46" s="10">
        <f>+'Salary DATA'!AM49*($O$65/$J$65)</f>
        <v>77502.057972938856</v>
      </c>
      <c r="K46" s="10">
        <f>+'Salary DATA'!AN49*($O$65/$K$65)</f>
        <v>77473.062273827949</v>
      </c>
      <c r="L46" s="10"/>
      <c r="M46" s="10">
        <f>+'Salary DATA'!AP49*($M$65/$O$65)</f>
        <v>69760.290406984932</v>
      </c>
      <c r="N46" s="10">
        <f>+'Salary DATA'!AQ49*($N$65/$O$65)</f>
        <v>73384.159966549167</v>
      </c>
      <c r="O46" s="10">
        <f>+'Salary DATA'!AR49*($O$65/$O$65)</f>
        <v>75654.555004766444</v>
      </c>
      <c r="P46" s="10"/>
    </row>
    <row r="47" spans="1:16">
      <c r="A47" s="41" t="s">
        <v>55</v>
      </c>
      <c r="B47" s="10">
        <f>+'Salary DATA'!AE50*($O$65/$B$65)</f>
        <v>85211.37493857494</v>
      </c>
      <c r="C47" s="10">
        <f>+'Salary DATA'!AF50*($O$65/$C$65)</f>
        <v>86515.111436048188</v>
      </c>
      <c r="D47" s="10">
        <f>+'Salary DATA'!AG50*($O$65/$D$65)</f>
        <v>85377.694954210412</v>
      </c>
      <c r="E47" s="10">
        <f>+'Salary DATA'!AH50*($O$65/$E$65)</f>
        <v>89556.336767723536</v>
      </c>
      <c r="F47" s="10">
        <f>+'Salary DATA'!AI50*($O$65/$F$65)</f>
        <v>90061.101352484562</v>
      </c>
      <c r="G47" s="10">
        <f>+'Salary DATA'!AJ50*($O$65/$G$65)</f>
        <v>86999.781319167785</v>
      </c>
      <c r="H47" s="10">
        <f>+'Salary DATA'!AK50*($O$65/$H$65)</f>
        <v>84631.100029872483</v>
      </c>
      <c r="I47" s="10">
        <f>+'Salary DATA'!AL50*($O$65/$I$65)</f>
        <v>87513.698233433868</v>
      </c>
      <c r="J47" s="10">
        <f>+'Salary DATA'!AM50*($O$65/$J$65)</f>
        <v>85219.133229555868</v>
      </c>
      <c r="K47" s="10">
        <f>+'Salary DATA'!AN50*($O$65/$K$65)</f>
        <v>86270.16895301397</v>
      </c>
      <c r="L47" s="10"/>
      <c r="M47" s="10">
        <f>+'Salary DATA'!AP50*($M$65/$O$65)</f>
        <v>80761.637789407599</v>
      </c>
      <c r="N47" s="10">
        <f>+'Salary DATA'!AQ50*($N$65/$O$65)</f>
        <v>84145.646040880005</v>
      </c>
      <c r="O47" s="10">
        <f>+'Salary DATA'!AR50*($O$65/$O$65)</f>
        <v>86595.519265394309</v>
      </c>
      <c r="P47" s="10"/>
    </row>
    <row r="48" spans="1:16">
      <c r="A48" s="41" t="s">
        <v>56</v>
      </c>
      <c r="B48" s="10">
        <f>+'Salary DATA'!AE51*($O$65/$B$65)</f>
        <v>70382.795085995094</v>
      </c>
      <c r="C48" s="10">
        <f>+'Salary DATA'!AF51*($O$65/$C$65)</f>
        <v>72704.845343170091</v>
      </c>
      <c r="D48" s="10">
        <f>+'Salary DATA'!AG51*($O$65/$D$65)</f>
        <v>68900.789854826449</v>
      </c>
      <c r="E48" s="10">
        <f>+'Salary DATA'!AH51*($O$65/$E$65)</f>
        <v>75668.924439245166</v>
      </c>
      <c r="F48" s="10">
        <f>+'Salary DATA'!AI51*($O$65/$F$65)</f>
        <v>77837.771836328335</v>
      </c>
      <c r="G48" s="10">
        <f>+'Salary DATA'!AJ51*($O$65/$G$65)</f>
        <v>75987.222664895977</v>
      </c>
      <c r="H48" s="10">
        <f>+'Salary DATA'!AK51*($O$65/$H$65)</f>
        <v>73455.942565860038</v>
      </c>
      <c r="I48" s="10">
        <f>+'Salary DATA'!AL51*($O$65/$I$65)</f>
        <v>76373.867441926908</v>
      </c>
      <c r="J48" s="10">
        <f>+'Salary DATA'!AM51*($O$65/$J$65)</f>
        <v>74237.193438982795</v>
      </c>
      <c r="K48" s="10">
        <f>+'Salary DATA'!AN51*($O$65/$K$65)</f>
        <v>72276.963503625375</v>
      </c>
      <c r="L48" s="10"/>
      <c r="M48" s="10">
        <f>+'Salary DATA'!AP51*($M$65/$O$65)</f>
        <v>70405.272309174426</v>
      </c>
      <c r="N48" s="10">
        <f>+'Salary DATA'!AQ51*($N$65/$O$65)</f>
        <v>72671.070996831404</v>
      </c>
      <c r="O48" s="10">
        <f>+'Salary DATA'!AR51*($O$65/$O$65)</f>
        <v>76456.342310418142</v>
      </c>
      <c r="P48" s="10"/>
    </row>
    <row r="49" spans="1:16">
      <c r="A49" s="41" t="s">
        <v>57</v>
      </c>
      <c r="B49" s="10">
        <f>+'Salary DATA'!AE52*($O$65/$B$65)</f>
        <v>90458.119901719911</v>
      </c>
      <c r="C49" s="10">
        <f>+'Salary DATA'!AF52*($O$65/$C$65)</f>
        <v>90651.231631028015</v>
      </c>
      <c r="D49" s="10">
        <f>+'Salary DATA'!AG52*($O$65/$D$65)</f>
        <v>87302.754542459064</v>
      </c>
      <c r="E49" s="10">
        <f>+'Salary DATA'!AH52*($O$65/$E$65)</f>
        <v>92701.84859155702</v>
      </c>
      <c r="F49" s="10">
        <f>+'Salary DATA'!AI52*($O$65/$F$65)</f>
        <v>93049.47820707041</v>
      </c>
      <c r="G49" s="10">
        <f>+'Salary DATA'!AJ52*($O$65/$G$65)</f>
        <v>91041.316511730867</v>
      </c>
      <c r="H49" s="10">
        <f>+'Salary DATA'!AK52*($O$65/$H$65)</f>
        <v>90902.030548996408</v>
      </c>
      <c r="I49" s="10">
        <f>+'Salary DATA'!AL52*($O$65/$I$65)</f>
        <v>89505.274577632168</v>
      </c>
      <c r="J49" s="10">
        <f>+'Salary DATA'!AM52*($O$65/$J$65)</f>
        <v>89329.476842907054</v>
      </c>
      <c r="K49" s="10">
        <f>+'Salary DATA'!AN52*($O$65/$K$65)</f>
        <v>90942.585318488957</v>
      </c>
      <c r="L49" s="10"/>
      <c r="M49" s="10">
        <f>+'Salary DATA'!AP52*($M$65/$O$65)</f>
        <v>83538.557672645315</v>
      </c>
      <c r="N49" s="10">
        <f>+'Salary DATA'!AQ52*($N$65/$O$65)</f>
        <v>87923.232553589667</v>
      </c>
      <c r="O49" s="10">
        <f>+'Salary DATA'!AR52*($O$65/$O$65)</f>
        <v>91833.117282792271</v>
      </c>
      <c r="P49" s="10"/>
    </row>
    <row r="50" spans="1:16">
      <c r="A50" s="41" t="s">
        <v>58</v>
      </c>
      <c r="B50" s="10">
        <f>+'Salary DATA'!AE53*($O$65/$B$65)</f>
        <v>72904.662407862415</v>
      </c>
      <c r="C50" s="10">
        <f>+'Salary DATA'!AF53*($O$65/$C$65)</f>
        <v>70798.232010885797</v>
      </c>
      <c r="D50" s="10">
        <f>+'Salary DATA'!AG53*($O$65/$D$65)</f>
        <v>70910.011823872541</v>
      </c>
      <c r="E50" s="10">
        <f>+'Salary DATA'!AH53*($O$65/$E$65)</f>
        <v>72676.285969507793</v>
      </c>
      <c r="F50" s="10">
        <f>+'Salary DATA'!AI53*($O$65/$F$65)</f>
        <v>71408.197907265072</v>
      </c>
      <c r="G50" s="10">
        <f>+'Salary DATA'!AJ53*($O$65/$G$65)</f>
        <v>70057.820274457728</v>
      </c>
      <c r="H50" s="10">
        <f>+'Salary DATA'!AK53*($O$65/$H$65)</f>
        <v>71028.999226377695</v>
      </c>
      <c r="I50" s="10">
        <f>+'Salary DATA'!AL53*($O$65/$I$65)</f>
        <v>73224.99088383952</v>
      </c>
      <c r="J50" s="10">
        <f>+'Salary DATA'!AM53*($O$65/$J$65)</f>
        <v>74037.395621349569</v>
      </c>
      <c r="K50" s="10">
        <f>+'Salary DATA'!AN53*($O$65/$K$65)</f>
        <v>75386.44165186811</v>
      </c>
      <c r="L50" s="10"/>
      <c r="M50" s="10">
        <f>+'Salary DATA'!AP53*($M$65/$O$65)</f>
        <v>68102.391589148043</v>
      </c>
      <c r="N50" s="10">
        <f>+'Salary DATA'!AQ53*($N$65/$O$65)</f>
        <v>71239.891513140305</v>
      </c>
      <c r="O50" s="10">
        <f>+'Salary DATA'!AR53*($O$65/$O$65)</f>
        <v>73791.608262108261</v>
      </c>
      <c r="P50" s="10"/>
    </row>
    <row r="51" spans="1:16">
      <c r="A51" s="42" t="s">
        <v>59</v>
      </c>
      <c r="B51" s="11">
        <f>+'Salary DATA'!AE54*($O$65/$B$65)</f>
        <v>82447.408353808351</v>
      </c>
      <c r="C51" s="11">
        <f>+'Salary DATA'!AF54*($O$65/$C$65)</f>
        <v>81887.296303272175</v>
      </c>
      <c r="D51" s="11">
        <f>+'Salary DATA'!AG54*($O$65/$D$65)</f>
        <v>81728.172665818711</v>
      </c>
      <c r="E51" s="11">
        <f>+'Salary DATA'!AH54*($O$65/$E$65)</f>
        <v>82778.803245265939</v>
      </c>
      <c r="F51" s="11">
        <f>+'Salary DATA'!AI54*($O$65/$F$65)</f>
        <v>82508.376042673844</v>
      </c>
      <c r="G51" s="11">
        <f>+'Salary DATA'!AJ54*($O$65/$G$65)</f>
        <v>79384.70208056664</v>
      </c>
      <c r="H51" s="11">
        <f>+'Salary DATA'!AK54*($O$65/$H$65)</f>
        <v>80236.187179309491</v>
      </c>
      <c r="I51" s="11">
        <f>+'Salary DATA'!AL54*($O$65/$I$65)</f>
        <v>80923.723338304568</v>
      </c>
      <c r="J51" s="11">
        <f>+'Salary DATA'!AM54*($O$65/$J$65)</f>
        <v>81638.034207508914</v>
      </c>
      <c r="K51" s="11">
        <f>+'Salary DATA'!AN54*($O$65/$K$65)</f>
        <v>82626.524668453843</v>
      </c>
      <c r="L51" s="11"/>
      <c r="M51" s="11">
        <f>+'Salary DATA'!AP54*($M$65/$O$65)</f>
        <v>76426.809596020641</v>
      </c>
      <c r="N51" s="11">
        <f>+'Salary DATA'!AQ54*($N$65/$O$65)</f>
        <v>80220.990348014268</v>
      </c>
      <c r="O51" s="11">
        <f>+'Salary DATA'!AR54*($O$65/$O$65)</f>
        <v>84166.578550724633</v>
      </c>
      <c r="P51" s="11"/>
    </row>
    <row r="52" spans="1:16">
      <c r="A52" s="41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>+'Salary DATA'!AR55*($O$65/$O$65)</f>
        <v>0</v>
      </c>
      <c r="P52" s="10"/>
    </row>
    <row r="53" spans="1:16">
      <c r="A53" s="41" t="s">
        <v>61</v>
      </c>
      <c r="B53" s="10">
        <f>+'Salary DATA'!AE56*($O$65/$B$65)</f>
        <v>105008.03341523343</v>
      </c>
      <c r="C53" s="10">
        <f>+'Salary DATA'!AF56*($O$65/$C$65)</f>
        <v>104938.76629186724</v>
      </c>
      <c r="D53" s="10">
        <f>+'Salary DATA'!AG56*($O$65/$D$65)</f>
        <v>102824.65713339773</v>
      </c>
      <c r="E53" s="10">
        <f>+'Salary DATA'!AH56*($O$65/$E$65)</f>
        <v>105209.61956249655</v>
      </c>
      <c r="F53" s="10">
        <f>+'Salary DATA'!AI56*($O$65/$F$65)</f>
        <v>106779.56703347462</v>
      </c>
      <c r="G53" s="10">
        <f>+'Salary DATA'!AJ56*($O$65/$G$65)</f>
        <v>103787.25984949095</v>
      </c>
      <c r="H53" s="10">
        <f>+'Salary DATA'!AK56*($O$65/$H$65)</f>
        <v>96612.831879966441</v>
      </c>
      <c r="I53" s="10">
        <f>+'Salary DATA'!AL56*($O$65/$I$65)</f>
        <v>99562.083305187116</v>
      </c>
      <c r="J53" s="10">
        <f>+'Salary DATA'!AM56*($O$65/$J$65)</f>
        <v>100661.92772335069</v>
      </c>
      <c r="K53" s="10">
        <f>+'Salary DATA'!AN56*($O$65/$K$65)</f>
        <v>104115.71663041298</v>
      </c>
      <c r="L53" s="10"/>
      <c r="M53" s="10">
        <f>+'Salary DATA'!AP56*($M$65/$O$65)</f>
        <v>91054.614707046698</v>
      </c>
      <c r="N53" s="10">
        <f>+'Salary DATA'!AQ56*($N$65/$O$65)</f>
        <v>92564.974189329398</v>
      </c>
      <c r="O53" s="10">
        <f>+'Salary DATA'!AR56*($O$65/$O$65)</f>
        <v>99748.115936826987</v>
      </c>
      <c r="P53" s="10"/>
    </row>
    <row r="54" spans="1:16">
      <c r="A54" s="41" t="s">
        <v>62</v>
      </c>
      <c r="B54" s="10">
        <f>+'Salary DATA'!AE57*($O$65/$B$65)</f>
        <v>76422.667321867324</v>
      </c>
      <c r="C54" s="10">
        <f>+'Salary DATA'!AF57*($O$65/$C$65)</f>
        <v>83459.565923324219</v>
      </c>
      <c r="D54" s="10">
        <f>+'Salary DATA'!AG57*($O$65/$D$65)</f>
        <v>81175.032976182498</v>
      </c>
      <c r="E54" s="10">
        <f>+'Salary DATA'!AH57*($O$65/$E$65)</f>
        <v>84215.890193801984</v>
      </c>
      <c r="F54" s="10">
        <f>+'Salary DATA'!AI57*($O$65/$F$65)</f>
        <v>84101.038079688427</v>
      </c>
      <c r="G54" s="10">
        <f>+'Salary DATA'!AJ57*($O$65/$G$65)</f>
        <v>80459.264276228438</v>
      </c>
      <c r="H54" s="10">
        <f>+'Salary DATA'!AK57*($O$65/$H$65)</f>
        <v>80172.745396951927</v>
      </c>
      <c r="I54" s="10">
        <f>+'Salary DATA'!AL57*($O$65/$I$65)</f>
        <v>77057.030854388882</v>
      </c>
      <c r="J54" s="10">
        <f>+'Salary DATA'!AM57*($O$65/$J$65)</f>
        <v>85047.283600953553</v>
      </c>
      <c r="K54" s="10">
        <f>+'Salary DATA'!AN57*($O$65/$K$65)</f>
        <v>80471.92141710213</v>
      </c>
      <c r="L54" s="10"/>
      <c r="M54" s="10">
        <f>+'Salary DATA'!AP57*($M$65/$O$65)</f>
        <v>73032.847307137214</v>
      </c>
      <c r="N54" s="10">
        <f>+'Salary DATA'!AQ57*($N$65/$O$65)</f>
        <v>76384.702375895184</v>
      </c>
      <c r="O54" s="10">
        <f>+'Salary DATA'!AR57*($O$65/$O$65)</f>
        <v>80193.746031746035</v>
      </c>
      <c r="P54" s="10"/>
    </row>
    <row r="55" spans="1:16">
      <c r="A55" s="41" t="s">
        <v>63</v>
      </c>
      <c r="B55" s="10">
        <f>+'Salary DATA'!AE58*($O$65/$B$65)</f>
        <v>96790.528746928758</v>
      </c>
      <c r="C55" s="10">
        <f>+'Salary DATA'!AF58*($O$65/$C$65)</f>
        <v>96017.768726417518</v>
      </c>
      <c r="D55" s="10">
        <f>+'Salary DATA'!AG58*($O$65/$D$65)</f>
        <v>93314.79561802528</v>
      </c>
      <c r="E55" s="10">
        <f>+'Salary DATA'!AH58*($O$65/$E$65)</f>
        <v>95781.747625700184</v>
      </c>
      <c r="F55" s="10">
        <f>+'Salary DATA'!AI58*($O$65/$F$65)</f>
        <v>95405.225012995623</v>
      </c>
      <c r="G55" s="10">
        <f>+'Salary DATA'!AJ58*($O$65/$G$65)</f>
        <v>94379.729083665356</v>
      </c>
      <c r="H55" s="10">
        <f>+'Salary DATA'!AK58*($O$65/$H$65)</f>
        <v>93837.873383747617</v>
      </c>
      <c r="I55" s="10">
        <f>+'Salary DATA'!AL58*($O$65/$I$65)</f>
        <v>98561.539403555187</v>
      </c>
      <c r="J55" s="10">
        <f>+'Salary DATA'!AM58*($O$65/$J$65)</f>
        <v>96803.835310602459</v>
      </c>
      <c r="K55" s="10">
        <f>+'Salary DATA'!AN58*($O$65/$K$65)</f>
        <v>99196.443281767381</v>
      </c>
      <c r="L55" s="10"/>
      <c r="M55" s="10">
        <f>+'Salary DATA'!AP58*($M$65/$O$65)</f>
        <v>92285.190135437195</v>
      </c>
      <c r="N55" s="10">
        <f>+'Salary DATA'!AQ58*($N$65/$O$65)</f>
        <v>94508.714465786965</v>
      </c>
      <c r="O55" s="10">
        <f>+'Salary DATA'!AR58*($O$65/$O$65)</f>
        <v>101178.09053750256</v>
      </c>
      <c r="P55" s="10"/>
    </row>
    <row r="56" spans="1:16">
      <c r="A56" s="41" t="s">
        <v>64</v>
      </c>
      <c r="B56" s="10">
        <f>+'Salary DATA'!AE59*($O$65/$B$65)</f>
        <v>93249.82702702703</v>
      </c>
      <c r="C56" s="10">
        <f>+'Salary DATA'!AF59*($O$65/$C$65)</f>
        <v>93035.50451018344</v>
      </c>
      <c r="D56" s="10">
        <f>+'Salary DATA'!AG59*($O$65/$D$65)</f>
        <v>98350.705716064782</v>
      </c>
      <c r="E56" s="10">
        <f>+'Salary DATA'!AH59*($O$65/$E$65)</f>
        <v>99861.817727931717</v>
      </c>
      <c r="F56" s="10">
        <f>+'Salary DATA'!AI59*($O$65/$F$65)</f>
        <v>100900.49563865965</v>
      </c>
      <c r="G56" s="10">
        <f>+'Salary DATA'!AJ59*($O$65/$G$65)</f>
        <v>97194.491367861905</v>
      </c>
      <c r="H56" s="10">
        <f>+'Salary DATA'!AK59*($O$65/$H$65)</f>
        <v>97708.414522182327</v>
      </c>
      <c r="I56" s="10">
        <f>+'Salary DATA'!AL59*($O$65/$I$65)</f>
        <v>98158.836551079934</v>
      </c>
      <c r="J56" s="10">
        <f>+'Salary DATA'!AM59*($O$65/$J$65)</f>
        <v>98708.086696677943</v>
      </c>
      <c r="K56" s="10">
        <f>+'Salary DATA'!AN59*($O$65/$K$65)</f>
        <v>97969.234214963013</v>
      </c>
      <c r="L56" s="10"/>
      <c r="M56" s="10">
        <f>+'Salary DATA'!AP59*($M$65/$O$65)</f>
        <v>90177.868537888906</v>
      </c>
      <c r="N56" s="10">
        <f>+'Salary DATA'!AQ59*($N$65/$O$65)</f>
        <v>94170.374039239643</v>
      </c>
      <c r="O56" s="10">
        <f>+'Salary DATA'!AR59*($O$65/$O$65)</f>
        <v>93645.664685908312</v>
      </c>
      <c r="P56" s="10"/>
    </row>
    <row r="57" spans="1:16">
      <c r="A57" s="41" t="s">
        <v>65</v>
      </c>
      <c r="B57" s="10">
        <f>+'Salary DATA'!AE60*($O$65/$B$65)</f>
        <v>109805.88599508601</v>
      </c>
      <c r="C57" s="10">
        <f>+'Salary DATA'!AF60*($O$65/$C$65)</f>
        <v>111891.80818534794</v>
      </c>
      <c r="D57" s="10">
        <f>+'Salary DATA'!AG60*($O$65/$D$65)</f>
        <v>110818.18823228787</v>
      </c>
      <c r="E57" s="10">
        <f>+'Salary DATA'!AH60*($O$65/$E$65)</f>
        <v>115270.30252056396</v>
      </c>
      <c r="F57" s="10">
        <f>+'Salary DATA'!AI60*($O$65/$F$65)</f>
        <v>117452.42238126855</v>
      </c>
      <c r="G57" s="10">
        <f>+'Salary DATA'!AJ60*($O$65/$G$65)</f>
        <v>114755.51837096062</v>
      </c>
      <c r="H57" s="10">
        <f>+'Salary DATA'!AK60*($O$65/$H$65)</f>
        <v>104009.34162642092</v>
      </c>
      <c r="I57" s="10">
        <f>+'Salary DATA'!AL60*($O$65/$I$65)</f>
        <v>103338.91555865241</v>
      </c>
      <c r="J57" s="10">
        <f>+'Salary DATA'!AM60*($O$65/$J$65)</f>
        <v>101476.80156347369</v>
      </c>
      <c r="K57" s="10">
        <f>+'Salary DATA'!AN60*($O$65/$K$65)</f>
        <v>103414.06376127875</v>
      </c>
      <c r="L57" s="10"/>
      <c r="M57" s="10">
        <f>+'Salary DATA'!AP60*($M$65/$O$65)</f>
        <v>95061.768358416375</v>
      </c>
      <c r="N57" s="10">
        <f>+'Salary DATA'!AQ60*($N$65/$O$65)</f>
        <v>98004.585161141731</v>
      </c>
      <c r="O57" s="10">
        <f>+'Salary DATA'!AR60*($O$65/$O$65)</f>
        <v>102686.06382352942</v>
      </c>
      <c r="P57" s="10"/>
    </row>
    <row r="58" spans="1:16">
      <c r="A58" s="41" t="s">
        <v>66</v>
      </c>
      <c r="B58" s="10">
        <f>+'Salary DATA'!AE61*($O$65/$B$65)</f>
        <v>93829.85651105651</v>
      </c>
      <c r="C58" s="10">
        <f>+'Salary DATA'!AF61*($O$65/$C$65)</f>
        <v>92746.946304130121</v>
      </c>
      <c r="D58" s="10">
        <f>+'Salary DATA'!AG61*($O$65/$D$65)</f>
        <v>93530.709287038902</v>
      </c>
      <c r="E58" s="10">
        <f>+'Salary DATA'!AH61*($O$65/$E$65)</f>
        <v>98483.05227621863</v>
      </c>
      <c r="F58" s="10">
        <f>+'Salary DATA'!AI61*($O$65/$F$65)</f>
        <v>102695.4060805769</v>
      </c>
      <c r="G58" s="10">
        <f>+'Salary DATA'!AJ61*($O$65/$G$65)</f>
        <v>98301.994687915023</v>
      </c>
      <c r="H58" s="10">
        <f>+'Salary DATA'!AK61*($O$65/$H$65)</f>
        <v>80430.33440659121</v>
      </c>
      <c r="I58" s="10">
        <f>+'Salary DATA'!AL61*($O$65/$I$65)</f>
        <v>79206.878165267888</v>
      </c>
      <c r="J58" s="10">
        <f>+'Salary DATA'!AM61*($O$65/$J$65)</f>
        <v>88358.256885002658</v>
      </c>
      <c r="K58" s="10">
        <f>+'Salary DATA'!AN61*($O$65/$K$65)</f>
        <v>89450.228013423039</v>
      </c>
      <c r="L58" s="10"/>
      <c r="M58" s="10">
        <f>+'Salary DATA'!AP61*($M$65/$O$65)</f>
        <v>81438.043121289302</v>
      </c>
      <c r="N58" s="10">
        <f>+'Salary DATA'!AQ61*($N$65/$O$65)</f>
        <v>86306.521740720476</v>
      </c>
      <c r="O58" s="10">
        <f>+'Salary DATA'!AR61*($O$65/$O$65)</f>
        <v>87105.713946117277</v>
      </c>
      <c r="P58" s="10"/>
    </row>
    <row r="59" spans="1:16">
      <c r="A59" s="41" t="s">
        <v>67</v>
      </c>
      <c r="B59" s="10">
        <f>+'Salary DATA'!AE62*($O$65/$B$65)</f>
        <v>91793.448648648657</v>
      </c>
      <c r="C59" s="10">
        <f>+'Salary DATA'!AF62*($O$65/$C$65)</f>
        <v>92295.59418579498</v>
      </c>
      <c r="D59" s="10">
        <f>+'Salary DATA'!AG62*($O$65/$D$65)</f>
        <v>90167.888993037806</v>
      </c>
      <c r="E59" s="10">
        <f>+'Salary DATA'!AH62*($O$65/$E$65)</f>
        <v>94034.108697708201</v>
      </c>
      <c r="F59" s="10">
        <f>+'Salary DATA'!AI62*($O$65/$F$65)</f>
        <v>96630.078257881309</v>
      </c>
      <c r="G59" s="10">
        <f>+'Salary DATA'!AJ62*($O$65/$G$65)</f>
        <v>92960.988933156274</v>
      </c>
      <c r="H59" s="10">
        <f>+'Salary DATA'!AK62*($O$65/$H$65)</f>
        <v>90364.400614725222</v>
      </c>
      <c r="I59" s="10">
        <f>+'Salary DATA'!AL62*($O$65/$I$65)</f>
        <v>91466.881690561946</v>
      </c>
      <c r="J59" s="10">
        <f>+'Salary DATA'!AM62*($O$65/$J$65)</f>
        <v>92093.373874103141</v>
      </c>
      <c r="K59" s="10">
        <f>+'Salary DATA'!AN62*($O$65/$K$65)</f>
        <v>93767.159213176463</v>
      </c>
      <c r="L59" s="10"/>
      <c r="M59" s="10">
        <f>+'Salary DATA'!AP62*($M$65/$O$65)</f>
        <v>87299.553214326559</v>
      </c>
      <c r="N59" s="10">
        <f>+'Salary DATA'!AQ62*($N$65/$O$65)</f>
        <v>90953.34249344503</v>
      </c>
      <c r="O59" s="10">
        <f>+'Salary DATA'!AR62*($O$65/$O$65)</f>
        <v>94799.410587426479</v>
      </c>
      <c r="P59" s="10"/>
    </row>
    <row r="60" spans="1:16">
      <c r="A60" s="41" t="s">
        <v>68</v>
      </c>
      <c r="B60" s="10">
        <f>+'Salary DATA'!AE63*($O$65/$B$65)</f>
        <v>91353.382800982799</v>
      </c>
      <c r="C60" s="10">
        <f>+'Salary DATA'!AF63*($O$65/$C$65)</f>
        <v>87810.771694865849</v>
      </c>
      <c r="D60" s="10">
        <f>+'Salary DATA'!AG63*($O$65/$D$65)</f>
        <v>88226.619035923766</v>
      </c>
      <c r="E60" s="10">
        <f>+'Salary DATA'!AH63*($O$65/$E$65)</f>
        <v>92591.499318318616</v>
      </c>
      <c r="F60" s="10">
        <f>+'Salary DATA'!AI63*($O$65/$F$65)</f>
        <v>91165.684298301407</v>
      </c>
      <c r="G60" s="10">
        <f>+'Salary DATA'!AJ63*($O$65/$G$65)</f>
        <v>87526.839309428964</v>
      </c>
      <c r="H60" s="10">
        <f>+'Salary DATA'!AK63*($O$65/$H$65)</f>
        <v>86288.969235107652</v>
      </c>
      <c r="I60" s="10">
        <f>+'Salary DATA'!AL63*($O$65/$I$65)</f>
        <v>85640.508667093556</v>
      </c>
      <c r="J60" s="10">
        <f>+'Salary DATA'!AM63*($O$65/$J$65)</f>
        <v>86138.070463639684</v>
      </c>
      <c r="K60" s="10">
        <f>+'Salary DATA'!AN63*($O$65/$K$65)</f>
        <v>88142.402956207967</v>
      </c>
      <c r="L60" s="10"/>
      <c r="M60" s="10">
        <f>+'Salary DATA'!AP63*($M$65/$O$65)</f>
        <v>83562.487764035148</v>
      </c>
      <c r="N60" s="10">
        <f>+'Salary DATA'!AQ63*($N$65/$O$65)</f>
        <v>80473.27354417571</v>
      </c>
      <c r="O60" s="10">
        <f>+'Salary DATA'!AR63*($O$65/$O$65)</f>
        <v>87000.995433789954</v>
      </c>
      <c r="P60" s="10"/>
    </row>
    <row r="61" spans="1:16">
      <c r="A61" s="42" t="s">
        <v>69</v>
      </c>
      <c r="B61" s="11">
        <f>+'Salary DATA'!AE64*($O$65/$B$65)</f>
        <v>78780.613267813271</v>
      </c>
      <c r="C61" s="11">
        <f>+'Salary DATA'!AF64*($O$65/$C$65)</f>
        <v>80832.891747629779</v>
      </c>
      <c r="D61" s="11">
        <f>+'Salary DATA'!AG64*($O$65/$D$65)</f>
        <v>80671.247998765946</v>
      </c>
      <c r="E61" s="11">
        <f>+'Salary DATA'!AH64*($O$65/$E$65)</f>
        <v>88337.79700105665</v>
      </c>
      <c r="F61" s="11">
        <f>+'Salary DATA'!AI64*($O$65/$F$65)</f>
        <v>89912.706137024274</v>
      </c>
      <c r="G61" s="11">
        <f>+'Salary DATA'!AJ64*($O$65/$G$65)</f>
        <v>83921.490039840646</v>
      </c>
      <c r="H61" s="11">
        <f>+'Salary DATA'!AK64*($O$65/$H$65)</f>
        <v>84151.245716801423</v>
      </c>
      <c r="I61" s="11">
        <f>+'Salary DATA'!AL64*($O$65/$I$65)</f>
        <v>86647.620890126054</v>
      </c>
      <c r="J61" s="11">
        <f>+'Salary DATA'!AM64*($O$65/$J$65)</f>
        <v>86190.915047566305</v>
      </c>
      <c r="K61" s="11">
        <f>+'Salary DATA'!AN64*($O$65/$K$65)</f>
        <v>87151.140969785018</v>
      </c>
      <c r="L61" s="11"/>
      <c r="M61" s="11">
        <f>+'Salary DATA'!AP64*($M$65/$O$65)</f>
        <v>76247.115426685094</v>
      </c>
      <c r="N61" s="11">
        <f>+'Salary DATA'!AQ64*($N$65/$O$65)</f>
        <v>81605.775705626482</v>
      </c>
      <c r="O61" s="11">
        <f>+'Salary DATA'!AR64*($O$65/$O$65)</f>
        <v>86268.238979118323</v>
      </c>
      <c r="P61" s="11"/>
    </row>
    <row r="62" spans="1:16">
      <c r="A62" s="44" t="s">
        <v>70</v>
      </c>
      <c r="B62" s="11">
        <f>+'Salary DATA'!AE65*($O$65/$B$65)</f>
        <v>83840.740049140048</v>
      </c>
      <c r="C62" s="11">
        <f>+'Salary DATA'!AF65*($O$65/$C$65)</f>
        <v>87968.492300864527</v>
      </c>
      <c r="D62" s="11">
        <f>+'Salary DATA'!AG65*($O$65/$D$65)</f>
        <v>90802.733903945118</v>
      </c>
      <c r="E62" s="11">
        <f>+'Salary DATA'!AH65*($O$65/$E$65)</f>
        <v>91023.451461528675</v>
      </c>
      <c r="F62" s="11">
        <f>+'Salary DATA'!AI65*($O$65/$F$65)</f>
        <v>92324.097072957637</v>
      </c>
      <c r="G62" s="11">
        <f>+'Salary DATA'!AJ65*($O$65/$G$65)</f>
        <v>91335.514829570617</v>
      </c>
      <c r="H62" s="11">
        <f>+'Salary DATA'!AK65*($O$65/$H$65)</f>
        <v>88832.24511023087</v>
      </c>
      <c r="I62" s="11">
        <f>+'Salary DATA'!AL65*($O$65/$I$65)</f>
        <v>85078.349695904151</v>
      </c>
      <c r="J62" s="11">
        <f>+'Salary DATA'!AM65*($O$65/$J$65)</f>
        <v>85051.789858958597</v>
      </c>
      <c r="K62" s="11">
        <f>+'Salary DATA'!AN65*($O$65/$K$65)</f>
        <v>72482.752959931953</v>
      </c>
      <c r="L62" s="11"/>
      <c r="M62" s="11">
        <f>+'Salary DATA'!AP65*($M$65/$O$65)</f>
        <v>77674.280877407844</v>
      </c>
      <c r="N62" s="11">
        <f>+'Salary DATA'!AQ65*($N$65/$O$65)</f>
        <v>80592.274339083757</v>
      </c>
      <c r="O62" s="11">
        <f>+'Salary DATA'!AR65*($O$65/$O$65)</f>
        <v>77711.313725490196</v>
      </c>
      <c r="P62" s="11"/>
    </row>
    <row r="63" spans="1:16">
      <c r="A63" s="41"/>
      <c r="B63" s="4"/>
      <c r="C63" s="4"/>
      <c r="D63" s="4"/>
      <c r="E63" s="4"/>
      <c r="F63" s="4"/>
      <c r="G63" s="4"/>
      <c r="H63" s="5"/>
      <c r="I63" s="5"/>
      <c r="J63" s="5"/>
      <c r="K63" s="5"/>
      <c r="L63" s="5"/>
      <c r="M63" s="5"/>
      <c r="N63" s="5"/>
      <c r="O63" s="5"/>
      <c r="P63" s="5"/>
    </row>
    <row r="64" spans="1:16" ht="13.5" customHeight="1">
      <c r="A64" s="157" t="s">
        <v>163</v>
      </c>
      <c r="B64" s="158"/>
      <c r="C64" s="158"/>
      <c r="D64" s="158"/>
      <c r="E64" s="158"/>
      <c r="F64" s="158"/>
      <c r="G64" s="158"/>
      <c r="H64" s="145"/>
      <c r="I64" s="145"/>
      <c r="J64" s="145"/>
      <c r="K64" s="145"/>
      <c r="L64" s="145"/>
      <c r="M64" s="145"/>
      <c r="N64" s="145"/>
      <c r="O64" s="145"/>
      <c r="P64" s="145"/>
    </row>
    <row r="65" spans="1:15" ht="12.95">
      <c r="A65" s="157"/>
      <c r="B65" s="159">
        <v>203.5</v>
      </c>
      <c r="C65" s="159">
        <v>208.29900000000001</v>
      </c>
      <c r="D65" s="159">
        <v>220</v>
      </c>
      <c r="E65" s="159">
        <v>215.4</v>
      </c>
      <c r="F65" s="159">
        <v>218</v>
      </c>
      <c r="G65" s="159">
        <v>225.9</v>
      </c>
      <c r="H65" s="159">
        <v>229.6</v>
      </c>
      <c r="I65" s="159">
        <v>233.6</v>
      </c>
      <c r="J65" s="159">
        <v>238.3</v>
      </c>
      <c r="K65" s="159">
        <v>238.7</v>
      </c>
      <c r="L65" s="159">
        <v>240.6</v>
      </c>
      <c r="M65" s="159">
        <v>244.8</v>
      </c>
      <c r="N65" s="159">
        <v>252</v>
      </c>
      <c r="O65" s="159">
        <v>256.60000000000002</v>
      </c>
    </row>
    <row r="66" spans="1:15" ht="12.95">
      <c r="A66" s="160"/>
      <c r="B66" s="161"/>
      <c r="C66" s="161"/>
      <c r="D66" s="162" t="s">
        <v>83</v>
      </c>
      <c r="E66" s="162"/>
      <c r="F66" s="162"/>
      <c r="G66" s="162">
        <f>(G65-B65)/B65</f>
        <v>0.1100737100737101</v>
      </c>
      <c r="H66" s="162">
        <f>(H65-C65)/C65</f>
        <v>0.10226165272036826</v>
      </c>
      <c r="I66" s="162">
        <f>(I65-D65)/D65</f>
        <v>6.1818181818181793E-2</v>
      </c>
      <c r="J66" s="162">
        <f>(J65-E65)/E65</f>
        <v>0.10631383472609102</v>
      </c>
      <c r="K66" s="162">
        <f>(K65-F65)/F65</f>
        <v>9.4954128440366922E-2</v>
      </c>
      <c r="L66" s="162">
        <f t="shared" ref="L66:M66" si="0">(L65-G65)/G65</f>
        <v>6.5073041168658641E-2</v>
      </c>
      <c r="M66" s="162">
        <f t="shared" si="0"/>
        <v>6.6202090592334575E-2</v>
      </c>
      <c r="N66" s="162">
        <f>(N65-I65)/I65</f>
        <v>7.8767123287671256E-2</v>
      </c>
      <c r="O66" s="162">
        <f>(O65-J65)/J65</f>
        <v>7.6793957196810786E-2</v>
      </c>
    </row>
    <row r="67" spans="1:15">
      <c r="B67" s="4"/>
      <c r="C67" s="4"/>
      <c r="D67" s="4"/>
      <c r="E67" s="182"/>
      <c r="F67" s="4"/>
      <c r="G67" s="4"/>
      <c r="H67" s="5"/>
      <c r="I67" s="5"/>
      <c r="J67" s="5"/>
      <c r="K67" s="5"/>
      <c r="L67" s="5"/>
      <c r="M67" s="5"/>
      <c r="N67" s="5"/>
      <c r="O67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C83F3C-FA69-4C1D-9614-85E421772C6D}"/>
</file>

<file path=customXml/itemProps2.xml><?xml version="1.0" encoding="utf-8"?>
<ds:datastoreItem xmlns:ds="http://schemas.openxmlformats.org/officeDocument/2006/customXml" ds:itemID="{55F6FBE5-C171-4C33-B93E-E71D4D7CB82D}"/>
</file>

<file path=customXml/itemProps3.xml><?xml version="1.0" encoding="utf-8"?>
<ds:datastoreItem xmlns:ds="http://schemas.openxmlformats.org/officeDocument/2006/customXml" ds:itemID="{5CBFE8EF-6703-4483-9EDE-3C7E757B25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Tiffany Harrison</cp:lastModifiedBy>
  <cp:revision/>
  <dcterms:created xsi:type="dcterms:W3CDTF">1999-02-17T19:43:52Z</dcterms:created>
  <dcterms:modified xsi:type="dcterms:W3CDTF">2022-03-04T19:30:56Z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2019-04-24T16:07:45.0951042Z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