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https://appriver3651005261.sharepoint.com/sites/FactBook2020updates/Shared Documents/FactBooks/5_FacultyAdms/"/>
    </mc:Choice>
  </mc:AlternateContent>
  <xr:revisionPtr revIDLastSave="346" documentId="8_{0D8DD3AE-C0A2-45F8-A21A-9BDB9FEF1CCC}" xr6:coauthVersionLast="47" xr6:coauthVersionMax="47" xr10:uidLastSave="{81D57853-B4DD-4A06-859E-4E1A12C46CF3}"/>
  <bookViews>
    <workbookView xWindow="-28920" yWindow="-120" windowWidth="29040" windowHeight="15840" xr2:uid="{00000000-000D-0000-FFFF-FFFF00000000}"/>
  </bookViews>
  <sheets>
    <sheet name="Table 83" sheetId="5" r:id="rId1"/>
    <sheet name="DATA" sheetId="1" r:id="rId2"/>
    <sheet name="All ranks Constant $" sheetId="4" r:id="rId3"/>
    <sheet name="All ranks Constant $ OLD" sheetId="6" r:id="rId4"/>
  </sheets>
  <definedNames>
    <definedName name="_Fill" hidden="1">DATA!$AH$12:$AH$27</definedName>
    <definedName name="_Key1" hidden="1">DATA!$A$12</definedName>
    <definedName name="_Order1" hidden="1">255</definedName>
    <definedName name="_Sort" hidden="1">DATA!$A$12:$CU$27</definedName>
    <definedName name="AC">DATA!$CI$9</definedName>
    <definedName name="DATA">DATA!$A$1</definedName>
    <definedName name="_xlnm.Print_Area" localSheetId="1">DATA!$A$1:$DG$69</definedName>
    <definedName name="_xlnm.Print_Area" localSheetId="0">'Table 83'!$A$1:$J$75</definedName>
    <definedName name="_xlnm.Print_Titles" localSheetId="2">'All ranks Constant $'!$A:$A</definedName>
    <definedName name="_xlnm.Print_Titles" localSheetId="3">'All ranks Constant $ OLD'!$A:$A</definedName>
    <definedName name="_xlnm.Print_Titles" localSheetId="1">DATA!$A:$A</definedName>
    <definedName name="TABLE" localSheetId="3">#REF!</definedName>
    <definedName name="TABLE" localSheetId="0">'Table 83'!$A$1:$J$70</definedName>
    <definedName name="TABL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5" l="1"/>
  <c r="E30" i="5"/>
  <c r="D30" i="5"/>
  <c r="G67" i="5"/>
  <c r="E67" i="5"/>
  <c r="D67" i="5"/>
  <c r="H23" i="5" l="1"/>
  <c r="I67" i="5"/>
  <c r="I66" i="5"/>
  <c r="I65" i="5"/>
  <c r="I64" i="5"/>
  <c r="I63" i="5"/>
  <c r="I62" i="5"/>
  <c r="I61" i="5"/>
  <c r="I60" i="5"/>
  <c r="I59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8" i="5"/>
  <c r="J27" i="5"/>
  <c r="I27" i="5"/>
  <c r="I26" i="5"/>
  <c r="I25" i="5"/>
  <c r="I24" i="5"/>
  <c r="I23" i="5"/>
  <c r="I22" i="5"/>
  <c r="I21" i="5"/>
  <c r="I20" i="5"/>
  <c r="I19" i="5"/>
  <c r="J18" i="5"/>
  <c r="I18" i="5"/>
  <c r="J17" i="5"/>
  <c r="I17" i="5"/>
  <c r="J16" i="5"/>
  <c r="I16" i="5"/>
  <c r="I15" i="5"/>
  <c r="I14" i="5"/>
  <c r="I13" i="5"/>
  <c r="J12" i="5"/>
  <c r="I12" i="5"/>
  <c r="H19" i="5" l="1"/>
  <c r="H20" i="5"/>
  <c r="H21" i="5"/>
  <c r="H22" i="5"/>
  <c r="H24" i="5"/>
  <c r="H25" i="5"/>
  <c r="H26" i="5"/>
  <c r="H27" i="5"/>
  <c r="AC61" i="4" l="1"/>
  <c r="J65" i="5" s="1"/>
  <c r="AC49" i="4"/>
  <c r="J52" i="5" s="1"/>
  <c r="AB30" i="4"/>
  <c r="AC30" i="4"/>
  <c r="J32" i="5" s="1"/>
  <c r="J68" i="5"/>
  <c r="J10" i="5"/>
  <c r="J9" i="5"/>
  <c r="I68" i="5"/>
  <c r="E61" i="5"/>
  <c r="H60" i="5"/>
  <c r="G60" i="5"/>
  <c r="F60" i="5"/>
  <c r="D60" i="5"/>
  <c r="C60" i="5"/>
  <c r="E50" i="5"/>
  <c r="H49" i="5"/>
  <c r="G49" i="5"/>
  <c r="F49" i="5"/>
  <c r="D49" i="5"/>
  <c r="C49" i="5"/>
  <c r="E43" i="5"/>
  <c r="E39" i="5"/>
  <c r="H38" i="5"/>
  <c r="G38" i="5"/>
  <c r="F38" i="5"/>
  <c r="D38" i="5"/>
  <c r="C38" i="5"/>
  <c r="H28" i="5"/>
  <c r="G28" i="5"/>
  <c r="F28" i="5"/>
  <c r="D28" i="5"/>
  <c r="C28" i="5"/>
  <c r="G27" i="5"/>
  <c r="F27" i="5"/>
  <c r="D27" i="5"/>
  <c r="C27" i="5"/>
  <c r="E18" i="5"/>
  <c r="H17" i="5"/>
  <c r="G17" i="5"/>
  <c r="F17" i="5"/>
  <c r="D17" i="5"/>
  <c r="C17" i="5"/>
  <c r="I10" i="5"/>
  <c r="I9" i="5"/>
  <c r="E45" i="5"/>
  <c r="H68" i="5"/>
  <c r="H67" i="5"/>
  <c r="H66" i="5"/>
  <c r="H65" i="5"/>
  <c r="H64" i="5"/>
  <c r="H63" i="5"/>
  <c r="H62" i="5"/>
  <c r="H61" i="5"/>
  <c r="H59" i="5"/>
  <c r="H57" i="5"/>
  <c r="H56" i="5"/>
  <c r="H55" i="5"/>
  <c r="H54" i="5"/>
  <c r="H53" i="5"/>
  <c r="H52" i="5"/>
  <c r="H51" i="5"/>
  <c r="H50" i="5"/>
  <c r="H48" i="5"/>
  <c r="H47" i="5"/>
  <c r="H46" i="5"/>
  <c r="H45" i="5"/>
  <c r="H43" i="5"/>
  <c r="H42" i="5"/>
  <c r="H41" i="5"/>
  <c r="H40" i="5"/>
  <c r="H39" i="5"/>
  <c r="H37" i="5"/>
  <c r="H36" i="5"/>
  <c r="H35" i="5"/>
  <c r="H34" i="5"/>
  <c r="H33" i="5"/>
  <c r="H32" i="5"/>
  <c r="H31" i="5"/>
  <c r="H30" i="5"/>
  <c r="H18" i="5"/>
  <c r="H16" i="5"/>
  <c r="H15" i="5"/>
  <c r="H14" i="5"/>
  <c r="H13" i="5"/>
  <c r="H12" i="5"/>
  <c r="H10" i="5"/>
  <c r="H9" i="5"/>
  <c r="F68" i="5"/>
  <c r="F67" i="5"/>
  <c r="F66" i="5"/>
  <c r="F65" i="5"/>
  <c r="F64" i="5"/>
  <c r="F63" i="5"/>
  <c r="F62" i="5"/>
  <c r="F61" i="5"/>
  <c r="F59" i="5"/>
  <c r="F57" i="5"/>
  <c r="F56" i="5"/>
  <c r="F55" i="5"/>
  <c r="F54" i="5"/>
  <c r="F53" i="5"/>
  <c r="F52" i="5"/>
  <c r="F51" i="5"/>
  <c r="F50" i="5"/>
  <c r="F48" i="5"/>
  <c r="F47" i="5"/>
  <c r="F46" i="5"/>
  <c r="F45" i="5"/>
  <c r="F43" i="5"/>
  <c r="F42" i="5"/>
  <c r="F41" i="5"/>
  <c r="F40" i="5"/>
  <c r="F39" i="5"/>
  <c r="F37" i="5"/>
  <c r="F36" i="5"/>
  <c r="F35" i="5"/>
  <c r="F34" i="5"/>
  <c r="F33" i="5"/>
  <c r="F32" i="5"/>
  <c r="F31" i="5"/>
  <c r="F26" i="5"/>
  <c r="F25" i="5"/>
  <c r="F24" i="5"/>
  <c r="F23" i="5"/>
  <c r="F22" i="5"/>
  <c r="F21" i="5"/>
  <c r="F20" i="5"/>
  <c r="F19" i="5"/>
  <c r="F18" i="5"/>
  <c r="F16" i="5"/>
  <c r="F15" i="5"/>
  <c r="F14" i="5"/>
  <c r="F13" i="5"/>
  <c r="F12" i="5"/>
  <c r="F10" i="5"/>
  <c r="G68" i="5"/>
  <c r="G66" i="5"/>
  <c r="G65" i="5"/>
  <c r="G64" i="5"/>
  <c r="G63" i="5"/>
  <c r="G62" i="5"/>
  <c r="G61" i="5"/>
  <c r="G59" i="5"/>
  <c r="G57" i="5"/>
  <c r="G56" i="5"/>
  <c r="G55" i="5"/>
  <c r="G54" i="5"/>
  <c r="G53" i="5"/>
  <c r="G52" i="5"/>
  <c r="G51" i="5"/>
  <c r="G50" i="5"/>
  <c r="G48" i="5"/>
  <c r="G47" i="5"/>
  <c r="G46" i="5"/>
  <c r="G45" i="5"/>
  <c r="G43" i="5"/>
  <c r="G42" i="5"/>
  <c r="G41" i="5"/>
  <c r="G40" i="5"/>
  <c r="G39" i="5"/>
  <c r="G37" i="5"/>
  <c r="G36" i="5"/>
  <c r="G35" i="5"/>
  <c r="G34" i="5"/>
  <c r="G33" i="5"/>
  <c r="G32" i="5"/>
  <c r="G31" i="5"/>
  <c r="G30" i="5"/>
  <c r="G26" i="5"/>
  <c r="G25" i="5"/>
  <c r="G24" i="5"/>
  <c r="G23" i="5"/>
  <c r="G22" i="5"/>
  <c r="G21" i="5"/>
  <c r="G20" i="5"/>
  <c r="G19" i="5"/>
  <c r="G18" i="5"/>
  <c r="G16" i="5"/>
  <c r="G15" i="5"/>
  <c r="G14" i="5"/>
  <c r="G13" i="5"/>
  <c r="G12" i="5"/>
  <c r="G10" i="5"/>
  <c r="E68" i="5"/>
  <c r="E66" i="5"/>
  <c r="E65" i="5"/>
  <c r="E64" i="5"/>
  <c r="E63" i="5"/>
  <c r="E62" i="5"/>
  <c r="E60" i="5"/>
  <c r="E59" i="5"/>
  <c r="E57" i="5"/>
  <c r="E56" i="5"/>
  <c r="E55" i="5"/>
  <c r="E54" i="5"/>
  <c r="E53" i="5"/>
  <c r="E52" i="5"/>
  <c r="E51" i="5"/>
  <c r="E49" i="5"/>
  <c r="E48" i="5"/>
  <c r="E47" i="5"/>
  <c r="E46" i="5"/>
  <c r="E42" i="5"/>
  <c r="E41" i="5"/>
  <c r="E40" i="5"/>
  <c r="E38" i="5"/>
  <c r="E37" i="5"/>
  <c r="E36" i="5"/>
  <c r="E35" i="5"/>
  <c r="E34" i="5"/>
  <c r="E33" i="5"/>
  <c r="E32" i="5"/>
  <c r="E31" i="5"/>
  <c r="E28" i="5"/>
  <c r="E27" i="5"/>
  <c r="E26" i="5"/>
  <c r="E25" i="5"/>
  <c r="E24" i="5"/>
  <c r="E23" i="5"/>
  <c r="E22" i="5"/>
  <c r="E21" i="5"/>
  <c r="E20" i="5"/>
  <c r="E19" i="5"/>
  <c r="E17" i="5"/>
  <c r="E16" i="5"/>
  <c r="E15" i="5"/>
  <c r="E14" i="5"/>
  <c r="E13" i="5"/>
  <c r="E12" i="5"/>
  <c r="E10" i="5"/>
  <c r="E9" i="5"/>
  <c r="D68" i="5"/>
  <c r="D66" i="5"/>
  <c r="D65" i="5"/>
  <c r="D64" i="5"/>
  <c r="D63" i="5"/>
  <c r="D62" i="5"/>
  <c r="D61" i="5"/>
  <c r="D59" i="5"/>
  <c r="D57" i="5"/>
  <c r="D56" i="5"/>
  <c r="D55" i="5"/>
  <c r="D54" i="5"/>
  <c r="D53" i="5"/>
  <c r="D52" i="5"/>
  <c r="D51" i="5"/>
  <c r="D50" i="5"/>
  <c r="D48" i="5"/>
  <c r="D47" i="5"/>
  <c r="D46" i="5"/>
  <c r="D45" i="5"/>
  <c r="D43" i="5"/>
  <c r="D42" i="5"/>
  <c r="D41" i="5"/>
  <c r="D40" i="5"/>
  <c r="D39" i="5"/>
  <c r="D37" i="5"/>
  <c r="D36" i="5"/>
  <c r="D35" i="5"/>
  <c r="D34" i="5"/>
  <c r="D33" i="5"/>
  <c r="D32" i="5"/>
  <c r="D31" i="5"/>
  <c r="D26" i="5"/>
  <c r="D25" i="5"/>
  <c r="D24" i="5"/>
  <c r="D23" i="5"/>
  <c r="D22" i="5"/>
  <c r="D21" i="5"/>
  <c r="D20" i="5"/>
  <c r="D19" i="5"/>
  <c r="D18" i="5"/>
  <c r="D16" i="5"/>
  <c r="D15" i="5"/>
  <c r="D14" i="5"/>
  <c r="D13" i="5"/>
  <c r="D12" i="5"/>
  <c r="D10" i="5"/>
  <c r="D9" i="5"/>
  <c r="C68" i="5"/>
  <c r="C67" i="5"/>
  <c r="C66" i="5"/>
  <c r="C65" i="5"/>
  <c r="C64" i="5"/>
  <c r="C63" i="5"/>
  <c r="C62" i="5"/>
  <c r="C61" i="5"/>
  <c r="C59" i="5"/>
  <c r="C57" i="5"/>
  <c r="C56" i="5"/>
  <c r="C55" i="5"/>
  <c r="C54" i="5"/>
  <c r="C53" i="5"/>
  <c r="C52" i="5"/>
  <c r="C51" i="5"/>
  <c r="C50" i="5"/>
  <c r="C48" i="5"/>
  <c r="C47" i="5"/>
  <c r="C46" i="5"/>
  <c r="C45" i="5"/>
  <c r="C43" i="5"/>
  <c r="C42" i="5"/>
  <c r="C41" i="5"/>
  <c r="C40" i="5"/>
  <c r="C39" i="5"/>
  <c r="C37" i="5"/>
  <c r="C36" i="5"/>
  <c r="C35" i="5"/>
  <c r="C34" i="5"/>
  <c r="C33" i="5"/>
  <c r="C32" i="5"/>
  <c r="C31" i="5"/>
  <c r="C30" i="5"/>
  <c r="C26" i="5"/>
  <c r="C25" i="5"/>
  <c r="C24" i="5"/>
  <c r="C23" i="5"/>
  <c r="C22" i="5"/>
  <c r="C21" i="5"/>
  <c r="C20" i="5"/>
  <c r="C19" i="5"/>
  <c r="C18" i="5"/>
  <c r="C16" i="5"/>
  <c r="C15" i="5"/>
  <c r="C14" i="5"/>
  <c r="C13" i="5"/>
  <c r="C12" i="5"/>
  <c r="C10" i="5"/>
  <c r="C9" i="5"/>
  <c r="AA49" i="4"/>
  <c r="AA30" i="4"/>
  <c r="AA26" i="4"/>
  <c r="AA17" i="4"/>
  <c r="AA16" i="4"/>
  <c r="AA15" i="4"/>
  <c r="AA11" i="4"/>
  <c r="AA9" i="4"/>
  <c r="AA7" i="4"/>
  <c r="AA6" i="4"/>
  <c r="AA5" i="4"/>
  <c r="AC26" i="4"/>
  <c r="AC17" i="4"/>
  <c r="AC16" i="4"/>
  <c r="AC15" i="4"/>
  <c r="AC11" i="4"/>
  <c r="AC9" i="4"/>
  <c r="AC5" i="4"/>
  <c r="AB61" i="4"/>
  <c r="AB49" i="4"/>
  <c r="AB26" i="4"/>
  <c r="AB17" i="4"/>
  <c r="AB16" i="4"/>
  <c r="AB15" i="4"/>
  <c r="AB11" i="4"/>
  <c r="AB9" i="4"/>
  <c r="AB8" i="4"/>
  <c r="AB7" i="4"/>
  <c r="AB5" i="4"/>
  <c r="AA8" i="4"/>
  <c r="AA12" i="4"/>
  <c r="AA13" i="4"/>
  <c r="AA14" i="4"/>
  <c r="AA18" i="4"/>
  <c r="AA19" i="4"/>
  <c r="AA20" i="4"/>
  <c r="AA21" i="4"/>
  <c r="AA22" i="4"/>
  <c r="AA23" i="4"/>
  <c r="AA24" i="4"/>
  <c r="AA25" i="4"/>
  <c r="AA28" i="4"/>
  <c r="AA29" i="4"/>
  <c r="AA31" i="4"/>
  <c r="AA32" i="4"/>
  <c r="AA33" i="4"/>
  <c r="AA34" i="4"/>
  <c r="AA35" i="4"/>
  <c r="AA36" i="4"/>
  <c r="AA37" i="4"/>
  <c r="AC8" i="4"/>
  <c r="J57" i="5" s="1"/>
  <c r="AC7" i="4"/>
  <c r="J43" i="5" s="1"/>
  <c r="AC6" i="4"/>
  <c r="J28" i="5" s="1"/>
  <c r="AB6" i="4"/>
  <c r="AC64" i="4"/>
  <c r="AC63" i="4"/>
  <c r="J67" i="5" s="1"/>
  <c r="AC62" i="4"/>
  <c r="J66" i="5" s="1"/>
  <c r="AB64" i="4"/>
  <c r="AB63" i="4"/>
  <c r="AB62" i="4"/>
  <c r="AC60" i="4"/>
  <c r="J64" i="5" s="1"/>
  <c r="AC59" i="4"/>
  <c r="J63" i="5" s="1"/>
  <c r="AC58" i="4"/>
  <c r="J62" i="5" s="1"/>
  <c r="AC57" i="4"/>
  <c r="J61" i="5" s="1"/>
  <c r="AC56" i="4"/>
  <c r="J60" i="5" s="1"/>
  <c r="AC55" i="4"/>
  <c r="J59" i="5" s="1"/>
  <c r="AB60" i="4"/>
  <c r="AB59" i="4"/>
  <c r="AB58" i="4"/>
  <c r="AB57" i="4"/>
  <c r="AB56" i="4"/>
  <c r="AB55" i="4"/>
  <c r="AC53" i="4"/>
  <c r="J56" i="5" s="1"/>
  <c r="AB53" i="4"/>
  <c r="AC52" i="4"/>
  <c r="J55" i="5" s="1"/>
  <c r="AB52" i="4"/>
  <c r="AC51" i="4"/>
  <c r="J54" i="5" s="1"/>
  <c r="AB51" i="4"/>
  <c r="AC50" i="4"/>
  <c r="J53" i="5" s="1"/>
  <c r="AB50" i="4"/>
  <c r="AC48" i="4"/>
  <c r="J51" i="5" s="1"/>
  <c r="AB48" i="4"/>
  <c r="AC47" i="4"/>
  <c r="J50" i="5" s="1"/>
  <c r="AB47" i="4"/>
  <c r="AC46" i="4"/>
  <c r="J49" i="5" s="1"/>
  <c r="AB46" i="4"/>
  <c r="AC45" i="4"/>
  <c r="J48" i="5" s="1"/>
  <c r="AB45" i="4"/>
  <c r="AC44" i="4"/>
  <c r="J47" i="5" s="1"/>
  <c r="AB44" i="4"/>
  <c r="AC43" i="4"/>
  <c r="J46" i="5" s="1"/>
  <c r="AB43" i="4"/>
  <c r="AC42" i="4"/>
  <c r="J45" i="5" s="1"/>
  <c r="AB42" i="4"/>
  <c r="AC29" i="4"/>
  <c r="J31" i="5" s="1"/>
  <c r="AC28" i="4"/>
  <c r="J30" i="5" s="1"/>
  <c r="AB29" i="4"/>
  <c r="AB28" i="4"/>
  <c r="AC40" i="4"/>
  <c r="J42" i="5" s="1"/>
  <c r="AB40" i="4"/>
  <c r="AC39" i="4"/>
  <c r="J41" i="5" s="1"/>
  <c r="AB39" i="4"/>
  <c r="AC38" i="4"/>
  <c r="J40" i="5" s="1"/>
  <c r="AB38" i="4"/>
  <c r="AC37" i="4"/>
  <c r="J39" i="5" s="1"/>
  <c r="AB37" i="4"/>
  <c r="AC36" i="4"/>
  <c r="J38" i="5" s="1"/>
  <c r="AB36" i="4"/>
  <c r="AC35" i="4"/>
  <c r="J37" i="5" s="1"/>
  <c r="AB35" i="4"/>
  <c r="AC34" i="4"/>
  <c r="J36" i="5" s="1"/>
  <c r="AB34" i="4"/>
  <c r="AC33" i="4"/>
  <c r="J35" i="5" s="1"/>
  <c r="AB33" i="4"/>
  <c r="AC32" i="4"/>
  <c r="J34" i="5" s="1"/>
  <c r="AB32" i="4"/>
  <c r="AC31" i="4"/>
  <c r="J33" i="5" s="1"/>
  <c r="AB31" i="4"/>
  <c r="AC25" i="4"/>
  <c r="J26" i="5" s="1"/>
  <c r="AB25" i="4"/>
  <c r="AC24" i="4"/>
  <c r="J25" i="5" s="1"/>
  <c r="AB24" i="4"/>
  <c r="AC23" i="4"/>
  <c r="J24" i="5" s="1"/>
  <c r="AB23" i="4"/>
  <c r="AC22" i="4"/>
  <c r="J23" i="5" s="1"/>
  <c r="AB22" i="4"/>
  <c r="AC21" i="4"/>
  <c r="J22" i="5" s="1"/>
  <c r="AB21" i="4"/>
  <c r="AC20" i="4"/>
  <c r="J21" i="5" s="1"/>
  <c r="AC19" i="4"/>
  <c r="J20" i="5" s="1"/>
  <c r="AC18" i="4"/>
  <c r="J19" i="5" s="1"/>
  <c r="AB20" i="4"/>
  <c r="AB19" i="4"/>
  <c r="AB18" i="4"/>
  <c r="AC14" i="4"/>
  <c r="J15" i="5" s="1"/>
  <c r="AB14" i="4"/>
  <c r="AC13" i="4"/>
  <c r="J14" i="5" s="1"/>
  <c r="AB13" i="4"/>
  <c r="AC12" i="4"/>
  <c r="J13" i="5" s="1"/>
  <c r="AB12" i="4"/>
  <c r="Z64" i="4"/>
  <c r="Z63" i="4"/>
  <c r="Z62" i="4"/>
  <c r="Z61" i="4"/>
  <c r="Y61" i="4"/>
  <c r="X61" i="4"/>
  <c r="W61" i="4"/>
  <c r="Z60" i="4"/>
  <c r="Z59" i="4"/>
  <c r="Z58" i="4"/>
  <c r="Y58" i="4"/>
  <c r="X58" i="4"/>
  <c r="W58" i="4"/>
  <c r="Z57" i="4"/>
  <c r="Z56" i="4"/>
  <c r="Y56" i="4"/>
  <c r="X56" i="4"/>
  <c r="W56" i="4"/>
  <c r="Z55" i="4"/>
  <c r="Y55" i="4"/>
  <c r="X55" i="4"/>
  <c r="W55" i="4"/>
  <c r="Z53" i="4"/>
  <c r="Y53" i="4"/>
  <c r="X53" i="4"/>
  <c r="W53" i="4"/>
  <c r="Z52" i="4"/>
  <c r="Z51" i="4"/>
  <c r="Y51" i="4"/>
  <c r="X51" i="4"/>
  <c r="W51" i="4"/>
  <c r="Z50" i="4"/>
  <c r="Z49" i="4"/>
  <c r="Y49" i="4"/>
  <c r="X49" i="4"/>
  <c r="W49" i="4"/>
  <c r="Z48" i="4"/>
  <c r="U48" i="4"/>
  <c r="T48" i="4"/>
  <c r="Z47" i="4"/>
  <c r="Y47" i="4"/>
  <c r="X47" i="4"/>
  <c r="W47" i="4"/>
  <c r="Z46" i="4"/>
  <c r="Y46" i="4"/>
  <c r="X46" i="4"/>
  <c r="W46" i="4"/>
  <c r="Z45" i="4"/>
  <c r="Y45" i="4"/>
  <c r="X45" i="4"/>
  <c r="W45" i="4"/>
  <c r="V45" i="4"/>
  <c r="U45" i="4"/>
  <c r="Z44" i="4"/>
  <c r="Y44" i="4"/>
  <c r="X44" i="4"/>
  <c r="W44" i="4"/>
  <c r="Z43" i="4"/>
  <c r="Z42" i="4"/>
  <c r="Y42" i="4"/>
  <c r="X42" i="4"/>
  <c r="W42" i="4"/>
  <c r="Z40" i="4"/>
  <c r="Z39" i="4"/>
  <c r="Y39" i="4"/>
  <c r="X39" i="4"/>
  <c r="W39" i="4"/>
  <c r="T39" i="4"/>
  <c r="Z38" i="4"/>
  <c r="T38" i="4"/>
  <c r="Z37" i="4"/>
  <c r="Y37" i="4"/>
  <c r="X37" i="4"/>
  <c r="W37" i="4"/>
  <c r="Z36" i="4"/>
  <c r="Y36" i="4"/>
  <c r="X36" i="4"/>
  <c r="W36" i="4"/>
  <c r="T36" i="4"/>
  <c r="Z35" i="4"/>
  <c r="W35" i="4"/>
  <c r="Z34" i="4"/>
  <c r="Z33" i="4"/>
  <c r="Y33" i="4"/>
  <c r="X33" i="4"/>
  <c r="W33" i="4"/>
  <c r="Z32" i="4"/>
  <c r="Z31" i="4"/>
  <c r="Y31" i="4"/>
  <c r="X31" i="4"/>
  <c r="W31" i="4"/>
  <c r="Z30" i="4"/>
  <c r="Y30" i="4"/>
  <c r="X30" i="4"/>
  <c r="W30" i="4"/>
  <c r="T30" i="4"/>
  <c r="Z29" i="4"/>
  <c r="Y29" i="4"/>
  <c r="X29" i="4"/>
  <c r="W29" i="4"/>
  <c r="T29" i="4"/>
  <c r="Z28" i="4"/>
  <c r="Y28" i="4"/>
  <c r="X28" i="4"/>
  <c r="W28" i="4"/>
  <c r="T28" i="4"/>
  <c r="Z26" i="4"/>
  <c r="Y26" i="4"/>
  <c r="X26" i="4"/>
  <c r="Z25" i="4"/>
  <c r="Z24" i="4"/>
  <c r="Y24" i="4"/>
  <c r="Z23" i="4"/>
  <c r="W23" i="4"/>
  <c r="V23" i="4"/>
  <c r="U23" i="4"/>
  <c r="T23" i="4"/>
  <c r="S23" i="4"/>
  <c r="R23" i="4"/>
  <c r="Q23" i="4"/>
  <c r="P23" i="4"/>
  <c r="Z22" i="4"/>
  <c r="Z21" i="4"/>
  <c r="Y21" i="4"/>
  <c r="W21" i="4"/>
  <c r="V21" i="4"/>
  <c r="U21" i="4"/>
  <c r="T21" i="4"/>
  <c r="S21" i="4"/>
  <c r="R21" i="4"/>
  <c r="Q21" i="4"/>
  <c r="P21" i="4"/>
  <c r="Z20" i="4"/>
  <c r="Z19" i="4"/>
  <c r="Z18" i="4"/>
  <c r="Z17" i="4"/>
  <c r="Y17" i="4"/>
  <c r="X17" i="4"/>
  <c r="W17" i="4"/>
  <c r="V17" i="4"/>
  <c r="U17" i="4"/>
  <c r="T17" i="4"/>
  <c r="S17" i="4"/>
  <c r="R17" i="4"/>
  <c r="Q17" i="4"/>
  <c r="P17" i="4"/>
  <c r="Z16" i="4"/>
  <c r="Y16" i="4"/>
  <c r="X16" i="4"/>
  <c r="W16" i="4"/>
  <c r="V16" i="4"/>
  <c r="U16" i="4"/>
  <c r="T16" i="4"/>
  <c r="S16" i="4"/>
  <c r="R16" i="4"/>
  <c r="Q16" i="4"/>
  <c r="P16" i="4"/>
  <c r="Z15" i="4"/>
  <c r="Y15" i="4"/>
  <c r="X15" i="4"/>
  <c r="W15" i="4"/>
  <c r="V15" i="4"/>
  <c r="U15" i="4"/>
  <c r="T15" i="4"/>
  <c r="S15" i="4"/>
  <c r="R15" i="4"/>
  <c r="Q15" i="4"/>
  <c r="P15" i="4"/>
  <c r="Z14" i="4"/>
  <c r="Z13" i="4"/>
  <c r="Z12" i="4"/>
  <c r="Z11" i="4"/>
  <c r="Y11" i="4"/>
  <c r="X11" i="4"/>
  <c r="W11" i="4"/>
  <c r="V11" i="4"/>
  <c r="U11" i="4"/>
  <c r="T11" i="4"/>
  <c r="S11" i="4"/>
  <c r="R11" i="4"/>
  <c r="Q11" i="4"/>
  <c r="P11" i="4"/>
  <c r="Z9" i="4"/>
  <c r="Y9" i="4"/>
  <c r="X9" i="4"/>
  <c r="W9" i="4"/>
  <c r="V9" i="4"/>
  <c r="U9" i="4"/>
  <c r="T9" i="4"/>
  <c r="S9" i="4"/>
  <c r="R9" i="4"/>
  <c r="Q9" i="4"/>
  <c r="P9" i="4"/>
  <c r="Z8" i="4"/>
  <c r="Y8" i="4"/>
  <c r="X8" i="4"/>
  <c r="W8" i="4"/>
  <c r="Z7" i="4"/>
  <c r="Y7" i="4"/>
  <c r="X7" i="4"/>
  <c r="W7" i="4"/>
  <c r="V7" i="4"/>
  <c r="T7" i="4"/>
  <c r="Z6" i="4"/>
  <c r="Y6" i="4"/>
  <c r="X6" i="4"/>
  <c r="W6" i="4"/>
  <c r="T6" i="4"/>
  <c r="Z5" i="4"/>
  <c r="Y5" i="4"/>
  <c r="X5" i="4"/>
  <c r="W5" i="4"/>
  <c r="V5" i="4"/>
  <c r="T5" i="4"/>
  <c r="O62" i="4"/>
  <c r="O61" i="4"/>
  <c r="O60" i="4"/>
  <c r="O59" i="4"/>
  <c r="O58" i="4"/>
  <c r="O57" i="4"/>
  <c r="O56" i="4"/>
  <c r="O55" i="4"/>
  <c r="O53" i="4"/>
  <c r="O52" i="4"/>
  <c r="O51" i="4"/>
  <c r="O50" i="4"/>
  <c r="O49" i="4"/>
  <c r="O48" i="4"/>
  <c r="O47" i="4"/>
  <c r="O46" i="4"/>
  <c r="O45" i="4"/>
  <c r="O44" i="4"/>
  <c r="O43" i="4"/>
  <c r="O42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N62" i="4"/>
  <c r="N61" i="4"/>
  <c r="N60" i="4"/>
  <c r="N59" i="4"/>
  <c r="N58" i="4"/>
  <c r="N57" i="4"/>
  <c r="N56" i="4"/>
  <c r="N55" i="4"/>
  <c r="N53" i="4"/>
  <c r="N52" i="4"/>
  <c r="N51" i="4"/>
  <c r="N50" i="4"/>
  <c r="N49" i="4"/>
  <c r="N48" i="4"/>
  <c r="N47" i="4"/>
  <c r="N46" i="4"/>
  <c r="N45" i="4"/>
  <c r="N44" i="4"/>
  <c r="N43" i="4"/>
  <c r="N42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9" i="4"/>
  <c r="N8" i="4"/>
  <c r="N7" i="4"/>
  <c r="N6" i="4"/>
  <c r="N5" i="4"/>
  <c r="M62" i="4"/>
  <c r="M61" i="4"/>
  <c r="M60" i="4"/>
  <c r="M59" i="4"/>
  <c r="M58" i="4"/>
  <c r="M57" i="4"/>
  <c r="M56" i="4"/>
  <c r="M55" i="4"/>
  <c r="M53" i="4"/>
  <c r="M52" i="4"/>
  <c r="M51" i="4"/>
  <c r="M50" i="4"/>
  <c r="M49" i="4"/>
  <c r="M48" i="4"/>
  <c r="M47" i="4"/>
  <c r="M46" i="4"/>
  <c r="M45" i="4"/>
  <c r="M44" i="4"/>
  <c r="M43" i="4"/>
  <c r="M42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9" i="4"/>
  <c r="M8" i="4"/>
  <c r="M7" i="4"/>
  <c r="M6" i="4"/>
  <c r="M5" i="4"/>
  <c r="K64" i="4"/>
  <c r="I64" i="4"/>
  <c r="H64" i="4"/>
  <c r="G64" i="4"/>
  <c r="F64" i="4"/>
  <c r="E64" i="4"/>
  <c r="D64" i="4"/>
  <c r="C64" i="4"/>
  <c r="B64" i="4"/>
  <c r="K63" i="4"/>
  <c r="J63" i="4"/>
  <c r="I63" i="4"/>
  <c r="F63" i="4"/>
  <c r="E63" i="4"/>
  <c r="D63" i="4"/>
  <c r="B63" i="4"/>
  <c r="K62" i="4"/>
  <c r="J62" i="4"/>
  <c r="I62" i="4"/>
  <c r="H62" i="4"/>
  <c r="G62" i="4"/>
  <c r="F62" i="4"/>
  <c r="E62" i="4"/>
  <c r="D62" i="4"/>
  <c r="C62" i="4"/>
  <c r="B62" i="4"/>
  <c r="K61" i="4"/>
  <c r="J61" i="4"/>
  <c r="I61" i="4"/>
  <c r="H61" i="4"/>
  <c r="G61" i="4"/>
  <c r="F61" i="4"/>
  <c r="E61" i="4"/>
  <c r="D61" i="4"/>
  <c r="C61" i="4"/>
  <c r="B61" i="4"/>
  <c r="K60" i="4"/>
  <c r="J60" i="4"/>
  <c r="I60" i="4"/>
  <c r="H60" i="4"/>
  <c r="G60" i="4"/>
  <c r="F60" i="4"/>
  <c r="E60" i="4"/>
  <c r="D60" i="4"/>
  <c r="C60" i="4"/>
  <c r="B60" i="4"/>
  <c r="K59" i="4"/>
  <c r="J59" i="4"/>
  <c r="I59" i="4"/>
  <c r="H59" i="4"/>
  <c r="G59" i="4"/>
  <c r="F59" i="4"/>
  <c r="E59" i="4"/>
  <c r="D59" i="4"/>
  <c r="C59" i="4"/>
  <c r="B59" i="4"/>
  <c r="K58" i="4"/>
  <c r="J58" i="4"/>
  <c r="I58" i="4"/>
  <c r="H58" i="4"/>
  <c r="G58" i="4"/>
  <c r="F58" i="4"/>
  <c r="E58" i="4"/>
  <c r="D58" i="4"/>
  <c r="C58" i="4"/>
  <c r="B58" i="4"/>
  <c r="K57" i="4"/>
  <c r="J57" i="4"/>
  <c r="I57" i="4"/>
  <c r="H57" i="4"/>
  <c r="G57" i="4"/>
  <c r="F57" i="4"/>
  <c r="E57" i="4"/>
  <c r="D57" i="4"/>
  <c r="C57" i="4"/>
  <c r="B57" i="4"/>
  <c r="K56" i="4"/>
  <c r="J56" i="4"/>
  <c r="I56" i="4"/>
  <c r="H56" i="4"/>
  <c r="G56" i="4"/>
  <c r="F56" i="4"/>
  <c r="E56" i="4"/>
  <c r="D56" i="4"/>
  <c r="C56" i="4"/>
  <c r="B56" i="4"/>
  <c r="K55" i="4"/>
  <c r="J55" i="4"/>
  <c r="I55" i="4"/>
  <c r="H55" i="4"/>
  <c r="G55" i="4"/>
  <c r="F55" i="4"/>
  <c r="E55" i="4"/>
  <c r="D55" i="4"/>
  <c r="C55" i="4"/>
  <c r="B55" i="4"/>
  <c r="K53" i="4"/>
  <c r="J53" i="4"/>
  <c r="I53" i="4"/>
  <c r="H53" i="4"/>
  <c r="G53" i="4"/>
  <c r="F53" i="4"/>
  <c r="E53" i="4"/>
  <c r="D53" i="4"/>
  <c r="C53" i="4"/>
  <c r="B53" i="4"/>
  <c r="K52" i="4"/>
  <c r="J52" i="4"/>
  <c r="I52" i="4"/>
  <c r="H52" i="4"/>
  <c r="G52" i="4"/>
  <c r="F52" i="4"/>
  <c r="E52" i="4"/>
  <c r="D52" i="4"/>
  <c r="C52" i="4"/>
  <c r="B52" i="4"/>
  <c r="K51" i="4"/>
  <c r="J51" i="4"/>
  <c r="I51" i="4"/>
  <c r="H51" i="4"/>
  <c r="G51" i="4"/>
  <c r="F51" i="4"/>
  <c r="E51" i="4"/>
  <c r="D51" i="4"/>
  <c r="C51" i="4"/>
  <c r="B51" i="4"/>
  <c r="K50" i="4"/>
  <c r="J50" i="4"/>
  <c r="I50" i="4"/>
  <c r="H50" i="4"/>
  <c r="G50" i="4"/>
  <c r="F50" i="4"/>
  <c r="E50" i="4"/>
  <c r="D50" i="4"/>
  <c r="C50" i="4"/>
  <c r="B50" i="4"/>
  <c r="K49" i="4"/>
  <c r="J49" i="4"/>
  <c r="I49" i="4"/>
  <c r="H49" i="4"/>
  <c r="G49" i="4"/>
  <c r="F49" i="4"/>
  <c r="E49" i="4"/>
  <c r="D49" i="4"/>
  <c r="C49" i="4"/>
  <c r="B49" i="4"/>
  <c r="K48" i="4"/>
  <c r="J48" i="4"/>
  <c r="I48" i="4"/>
  <c r="H48" i="4"/>
  <c r="G48" i="4"/>
  <c r="F48" i="4"/>
  <c r="E48" i="4"/>
  <c r="D48" i="4"/>
  <c r="C48" i="4"/>
  <c r="B48" i="4"/>
  <c r="K47" i="4"/>
  <c r="J47" i="4"/>
  <c r="I47" i="4"/>
  <c r="H47" i="4"/>
  <c r="G47" i="4"/>
  <c r="F47" i="4"/>
  <c r="E47" i="4"/>
  <c r="D47" i="4"/>
  <c r="C47" i="4"/>
  <c r="B47" i="4"/>
  <c r="K46" i="4"/>
  <c r="J46" i="4"/>
  <c r="I46" i="4"/>
  <c r="H46" i="4"/>
  <c r="G46" i="4"/>
  <c r="F46" i="4"/>
  <c r="E46" i="4"/>
  <c r="D46" i="4"/>
  <c r="C46" i="4"/>
  <c r="B46" i="4"/>
  <c r="K45" i="4"/>
  <c r="J45" i="4"/>
  <c r="I45" i="4"/>
  <c r="H45" i="4"/>
  <c r="G45" i="4"/>
  <c r="F45" i="4"/>
  <c r="E45" i="4"/>
  <c r="D45" i="4"/>
  <c r="C45" i="4"/>
  <c r="B45" i="4"/>
  <c r="K44" i="4"/>
  <c r="J44" i="4"/>
  <c r="I44" i="4"/>
  <c r="H44" i="4"/>
  <c r="G44" i="4"/>
  <c r="F44" i="4"/>
  <c r="E44" i="4"/>
  <c r="D44" i="4"/>
  <c r="C44" i="4"/>
  <c r="B44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K40" i="4"/>
  <c r="J40" i="4"/>
  <c r="I40" i="4"/>
  <c r="H40" i="4"/>
  <c r="G40" i="4"/>
  <c r="F40" i="4"/>
  <c r="E40" i="4"/>
  <c r="D40" i="4"/>
  <c r="C40" i="4"/>
  <c r="B40" i="4"/>
  <c r="K39" i="4"/>
  <c r="J39" i="4"/>
  <c r="I39" i="4"/>
  <c r="H39" i="4"/>
  <c r="G39" i="4"/>
  <c r="F39" i="4"/>
  <c r="E39" i="4"/>
  <c r="D39" i="4"/>
  <c r="C39" i="4"/>
  <c r="B39" i="4"/>
  <c r="K38" i="4"/>
  <c r="J38" i="4"/>
  <c r="I38" i="4"/>
  <c r="H38" i="4"/>
  <c r="G38" i="4"/>
  <c r="F38" i="4"/>
  <c r="E38" i="4"/>
  <c r="D38" i="4"/>
  <c r="C38" i="4"/>
  <c r="B38" i="4"/>
  <c r="K37" i="4"/>
  <c r="J37" i="4"/>
  <c r="I37" i="4"/>
  <c r="H37" i="4"/>
  <c r="G37" i="4"/>
  <c r="F37" i="4"/>
  <c r="E37" i="4"/>
  <c r="D37" i="4"/>
  <c r="C37" i="4"/>
  <c r="B37" i="4"/>
  <c r="K36" i="4"/>
  <c r="J36" i="4"/>
  <c r="I36" i="4"/>
  <c r="H36" i="4"/>
  <c r="G36" i="4"/>
  <c r="F36" i="4"/>
  <c r="E36" i="4"/>
  <c r="D36" i="4"/>
  <c r="C36" i="4"/>
  <c r="B36" i="4"/>
  <c r="K35" i="4"/>
  <c r="J35" i="4"/>
  <c r="I35" i="4"/>
  <c r="H35" i="4"/>
  <c r="G35" i="4"/>
  <c r="F35" i="4"/>
  <c r="E35" i="4"/>
  <c r="D35" i="4"/>
  <c r="C35" i="4"/>
  <c r="B35" i="4"/>
  <c r="K34" i="4"/>
  <c r="J34" i="4"/>
  <c r="I34" i="4"/>
  <c r="H34" i="4"/>
  <c r="G34" i="4"/>
  <c r="F34" i="4"/>
  <c r="E34" i="4"/>
  <c r="D34" i="4"/>
  <c r="C34" i="4"/>
  <c r="B34" i="4"/>
  <c r="K33" i="4"/>
  <c r="J33" i="4"/>
  <c r="I33" i="4"/>
  <c r="H33" i="4"/>
  <c r="G33" i="4"/>
  <c r="F33" i="4"/>
  <c r="E33" i="4"/>
  <c r="D33" i="4"/>
  <c r="C33" i="4"/>
  <c r="B33" i="4"/>
  <c r="K32" i="4"/>
  <c r="J32" i="4"/>
  <c r="I32" i="4"/>
  <c r="H32" i="4"/>
  <c r="G32" i="4"/>
  <c r="F32" i="4"/>
  <c r="E32" i="4"/>
  <c r="D32" i="4"/>
  <c r="C32" i="4"/>
  <c r="B32" i="4"/>
  <c r="K31" i="4"/>
  <c r="J31" i="4"/>
  <c r="I31" i="4"/>
  <c r="H31" i="4"/>
  <c r="G31" i="4"/>
  <c r="F31" i="4"/>
  <c r="E31" i="4"/>
  <c r="D31" i="4"/>
  <c r="C31" i="4"/>
  <c r="B31" i="4"/>
  <c r="K30" i="4"/>
  <c r="J30" i="4"/>
  <c r="I30" i="4"/>
  <c r="H30" i="4"/>
  <c r="G30" i="4"/>
  <c r="F30" i="4"/>
  <c r="E30" i="4"/>
  <c r="D30" i="4"/>
  <c r="C30" i="4"/>
  <c r="B30" i="4"/>
  <c r="K29" i="4"/>
  <c r="J29" i="4"/>
  <c r="I29" i="4"/>
  <c r="H29" i="4"/>
  <c r="G29" i="4"/>
  <c r="F29" i="4"/>
  <c r="E29" i="4"/>
  <c r="D29" i="4"/>
  <c r="C29" i="4"/>
  <c r="B29" i="4"/>
  <c r="I28" i="4"/>
  <c r="H28" i="4"/>
  <c r="G28" i="4"/>
  <c r="F28" i="4"/>
  <c r="E28" i="4"/>
  <c r="D28" i="4"/>
  <c r="C28" i="4"/>
  <c r="B28" i="4"/>
  <c r="K26" i="4"/>
  <c r="J26" i="4"/>
  <c r="I26" i="4"/>
  <c r="H26" i="4"/>
  <c r="G26" i="4"/>
  <c r="F26" i="4"/>
  <c r="E26" i="4"/>
  <c r="D26" i="4"/>
  <c r="C26" i="4"/>
  <c r="B26" i="4"/>
  <c r="K25" i="4"/>
  <c r="J25" i="4"/>
  <c r="I25" i="4"/>
  <c r="H25" i="4"/>
  <c r="G25" i="4"/>
  <c r="F25" i="4"/>
  <c r="E25" i="4"/>
  <c r="D25" i="4"/>
  <c r="C25" i="4"/>
  <c r="B25" i="4"/>
  <c r="K24" i="4"/>
  <c r="J24" i="4"/>
  <c r="I24" i="4"/>
  <c r="H24" i="4"/>
  <c r="G24" i="4"/>
  <c r="F24" i="4"/>
  <c r="E24" i="4"/>
  <c r="D24" i="4"/>
  <c r="C24" i="4"/>
  <c r="B24" i="4"/>
  <c r="K23" i="4"/>
  <c r="J23" i="4"/>
  <c r="I23" i="4"/>
  <c r="H23" i="4"/>
  <c r="G23" i="4"/>
  <c r="F23" i="4"/>
  <c r="E23" i="4"/>
  <c r="D23" i="4"/>
  <c r="C23" i="4"/>
  <c r="B23" i="4"/>
  <c r="K22" i="4"/>
  <c r="J22" i="4"/>
  <c r="I22" i="4"/>
  <c r="H22" i="4"/>
  <c r="G22" i="4"/>
  <c r="F22" i="4"/>
  <c r="E22" i="4"/>
  <c r="D22" i="4"/>
  <c r="C22" i="4"/>
  <c r="B22" i="4"/>
  <c r="K21" i="4"/>
  <c r="J21" i="4"/>
  <c r="I21" i="4"/>
  <c r="H21" i="4"/>
  <c r="G21" i="4"/>
  <c r="F21" i="4"/>
  <c r="E21" i="4"/>
  <c r="D21" i="4"/>
  <c r="C21" i="4"/>
  <c r="B21" i="4"/>
  <c r="K20" i="4"/>
  <c r="J20" i="4"/>
  <c r="I20" i="4"/>
  <c r="H20" i="4"/>
  <c r="G20" i="4"/>
  <c r="F20" i="4"/>
  <c r="E20" i="4"/>
  <c r="D20" i="4"/>
  <c r="C20" i="4"/>
  <c r="B20" i="4"/>
  <c r="K19" i="4"/>
  <c r="J19" i="4"/>
  <c r="I19" i="4"/>
  <c r="H19" i="4"/>
  <c r="G19" i="4"/>
  <c r="F19" i="4"/>
  <c r="E19" i="4"/>
  <c r="D19" i="4"/>
  <c r="C19" i="4"/>
  <c r="B19" i="4"/>
  <c r="K18" i="4"/>
  <c r="J18" i="4"/>
  <c r="I18" i="4"/>
  <c r="H18" i="4"/>
  <c r="G18" i="4"/>
  <c r="F18" i="4"/>
  <c r="E18" i="4"/>
  <c r="D18" i="4"/>
  <c r="C18" i="4"/>
  <c r="B18" i="4"/>
  <c r="K17" i="4"/>
  <c r="J17" i="4"/>
  <c r="I17" i="4"/>
  <c r="H17" i="4"/>
  <c r="G17" i="4"/>
  <c r="F17" i="4"/>
  <c r="E17" i="4"/>
  <c r="D17" i="4"/>
  <c r="C17" i="4"/>
  <c r="B17" i="4"/>
  <c r="K16" i="4"/>
  <c r="J16" i="4"/>
  <c r="I16" i="4"/>
  <c r="H16" i="4"/>
  <c r="G16" i="4"/>
  <c r="F16" i="4"/>
  <c r="E16" i="4"/>
  <c r="D16" i="4"/>
  <c r="C16" i="4"/>
  <c r="B16" i="4"/>
  <c r="K15" i="4"/>
  <c r="J15" i="4"/>
  <c r="I15" i="4"/>
  <c r="H15" i="4"/>
  <c r="G15" i="4"/>
  <c r="F15" i="4"/>
  <c r="E15" i="4"/>
  <c r="D15" i="4"/>
  <c r="C15" i="4"/>
  <c r="B15" i="4"/>
  <c r="K14" i="4"/>
  <c r="J14" i="4"/>
  <c r="I14" i="4"/>
  <c r="H14" i="4"/>
  <c r="G14" i="4"/>
  <c r="F14" i="4"/>
  <c r="E14" i="4"/>
  <c r="D14" i="4"/>
  <c r="C14" i="4"/>
  <c r="B14" i="4"/>
  <c r="K13" i="4"/>
  <c r="J13" i="4"/>
  <c r="I13" i="4"/>
  <c r="H13" i="4"/>
  <c r="G13" i="4"/>
  <c r="F13" i="4"/>
  <c r="E13" i="4"/>
  <c r="D13" i="4"/>
  <c r="C13" i="4"/>
  <c r="B13" i="4"/>
  <c r="K12" i="4"/>
  <c r="J12" i="4"/>
  <c r="I12" i="4"/>
  <c r="H12" i="4"/>
  <c r="G12" i="4"/>
  <c r="F12" i="4"/>
  <c r="E12" i="4"/>
  <c r="D12" i="4"/>
  <c r="C12" i="4"/>
  <c r="B12" i="4"/>
  <c r="K11" i="4"/>
  <c r="J11" i="4"/>
  <c r="I11" i="4"/>
  <c r="H11" i="4"/>
  <c r="G11" i="4"/>
  <c r="F11" i="4"/>
  <c r="E11" i="4"/>
  <c r="D11" i="4"/>
  <c r="C11" i="4"/>
  <c r="B11" i="4"/>
  <c r="K9" i="4"/>
  <c r="J9" i="4"/>
  <c r="I9" i="4"/>
  <c r="H9" i="4"/>
  <c r="G9" i="4"/>
  <c r="F9" i="4"/>
  <c r="E9" i="4"/>
  <c r="D9" i="4"/>
  <c r="C9" i="4"/>
  <c r="B9" i="4"/>
  <c r="K8" i="4"/>
  <c r="J8" i="4"/>
  <c r="I8" i="4"/>
  <c r="H8" i="4"/>
  <c r="G8" i="4"/>
  <c r="F8" i="4"/>
  <c r="E8" i="4"/>
  <c r="D8" i="4"/>
  <c r="C8" i="4"/>
  <c r="B8" i="4"/>
  <c r="K7" i="4"/>
  <c r="J7" i="4"/>
  <c r="I7" i="4"/>
  <c r="H7" i="4"/>
  <c r="G7" i="4"/>
  <c r="F7" i="4"/>
  <c r="E7" i="4"/>
  <c r="D7" i="4"/>
  <c r="C7" i="4"/>
  <c r="B7" i="4"/>
  <c r="K6" i="4"/>
  <c r="J6" i="4"/>
  <c r="I6" i="4"/>
  <c r="H6" i="4"/>
  <c r="G6" i="4"/>
  <c r="F6" i="4"/>
  <c r="E6" i="4"/>
  <c r="D6" i="4"/>
  <c r="C6" i="4"/>
  <c r="B6" i="4"/>
  <c r="K5" i="4"/>
  <c r="J5" i="4"/>
  <c r="I5" i="4"/>
  <c r="H5" i="4"/>
  <c r="G5" i="4"/>
  <c r="F5" i="4"/>
  <c r="E5" i="4"/>
  <c r="D5" i="4"/>
  <c r="C5" i="4"/>
  <c r="B5" i="4"/>
  <c r="O68" i="4"/>
  <c r="N68" i="4"/>
  <c r="DT13" i="1" l="1"/>
  <c r="DU13" i="1"/>
  <c r="DT14" i="1"/>
  <c r="DU14" i="1"/>
  <c r="DT15" i="1"/>
  <c r="DU15" i="1"/>
  <c r="DT16" i="1"/>
  <c r="DU16" i="1"/>
  <c r="DT17" i="1"/>
  <c r="DU17" i="1"/>
  <c r="DT18" i="1"/>
  <c r="DU18" i="1"/>
  <c r="DT19" i="1"/>
  <c r="DU19" i="1"/>
  <c r="DT20" i="1"/>
  <c r="DU20" i="1"/>
  <c r="DT21" i="1"/>
  <c r="DU21" i="1"/>
  <c r="DT22" i="1"/>
  <c r="DU22" i="1"/>
  <c r="DT23" i="1"/>
  <c r="DU23" i="1"/>
  <c r="DT24" i="1"/>
  <c r="DU24" i="1"/>
  <c r="DT25" i="1"/>
  <c r="DU25" i="1"/>
  <c r="DT26" i="1"/>
  <c r="DU26" i="1"/>
  <c r="DT27" i="1"/>
  <c r="DU27" i="1"/>
  <c r="DT12" i="1"/>
  <c r="DU12" i="1"/>
  <c r="BL13" i="1"/>
  <c r="BM13" i="1"/>
  <c r="BL14" i="1"/>
  <c r="BM14" i="1"/>
  <c r="BL15" i="1"/>
  <c r="BM15" i="1"/>
  <c r="BL16" i="1"/>
  <c r="BM16" i="1"/>
  <c r="BL17" i="1"/>
  <c r="BM17" i="1"/>
  <c r="BL18" i="1"/>
  <c r="BM18" i="1"/>
  <c r="BL19" i="1"/>
  <c r="BM19" i="1"/>
  <c r="BL20" i="1"/>
  <c r="BM20" i="1"/>
  <c r="BL21" i="1"/>
  <c r="BM21" i="1"/>
  <c r="BL22" i="1"/>
  <c r="BM22" i="1"/>
  <c r="BL23" i="1"/>
  <c r="BM23" i="1"/>
  <c r="BL24" i="1"/>
  <c r="BM24" i="1"/>
  <c r="BL25" i="1"/>
  <c r="BM25" i="1"/>
  <c r="BL26" i="1"/>
  <c r="BM26" i="1"/>
  <c r="BL27" i="1"/>
  <c r="BM27" i="1"/>
  <c r="BM12" i="1"/>
  <c r="BL12" i="1"/>
  <c r="AG11" i="1"/>
  <c r="AF11" i="1" l="1"/>
  <c r="Z11" i="1" l="1"/>
  <c r="AE11" i="1"/>
  <c r="K28" i="4" l="1"/>
  <c r="M68" i="4"/>
  <c r="L68" i="4"/>
  <c r="AA38" i="4" l="1"/>
  <c r="AA39" i="4"/>
  <c r="AA40" i="4"/>
  <c r="AA43" i="4"/>
  <c r="AA44" i="4"/>
  <c r="AA45" i="4"/>
  <c r="AA46" i="4"/>
  <c r="AA47" i="4"/>
  <c r="AA48" i="4"/>
  <c r="AA50" i="4"/>
  <c r="AA51" i="4"/>
  <c r="AA52" i="4"/>
  <c r="AA53" i="4"/>
  <c r="AA56" i="4"/>
  <c r="AA57" i="4"/>
  <c r="AA58" i="4"/>
  <c r="AA59" i="4"/>
  <c r="AA60" i="4"/>
  <c r="AA61" i="4"/>
  <c r="AA62" i="4"/>
  <c r="AA63" i="4"/>
  <c r="AA64" i="4"/>
  <c r="AA42" i="4"/>
  <c r="AA55" i="4"/>
  <c r="L5" i="4"/>
  <c r="L6" i="4"/>
  <c r="L7" i="4"/>
  <c r="L8" i="4"/>
  <c r="L9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2" i="4"/>
  <c r="L43" i="4"/>
  <c r="L44" i="4"/>
  <c r="L45" i="4"/>
  <c r="L46" i="4"/>
  <c r="L47" i="4"/>
  <c r="L48" i="4"/>
  <c r="L49" i="4"/>
  <c r="L50" i="4"/>
  <c r="L51" i="4"/>
  <c r="L52" i="4"/>
  <c r="L53" i="4"/>
  <c r="L55" i="4"/>
  <c r="L56" i="4"/>
  <c r="L57" i="4"/>
  <c r="L58" i="4"/>
  <c r="L59" i="4"/>
  <c r="L60" i="4"/>
  <c r="L61" i="4"/>
  <c r="L62" i="4"/>
  <c r="L63" i="4"/>
  <c r="L64" i="4"/>
  <c r="DR12" i="1"/>
  <c r="DS12" i="1"/>
  <c r="DR13" i="1"/>
  <c r="DS13" i="1"/>
  <c r="DR14" i="1"/>
  <c r="DS14" i="1"/>
  <c r="DR15" i="1"/>
  <c r="DS15" i="1"/>
  <c r="DR16" i="1"/>
  <c r="DS16" i="1"/>
  <c r="DR17" i="1"/>
  <c r="DS17" i="1"/>
  <c r="DR18" i="1"/>
  <c r="DS18" i="1"/>
  <c r="DR19" i="1"/>
  <c r="DS19" i="1"/>
  <c r="DR20" i="1"/>
  <c r="DS20" i="1"/>
  <c r="DR21" i="1"/>
  <c r="DS21" i="1"/>
  <c r="DR22" i="1"/>
  <c r="DS22" i="1"/>
  <c r="DR23" i="1"/>
  <c r="DS23" i="1"/>
  <c r="DR24" i="1"/>
  <c r="DS24" i="1"/>
  <c r="DR25" i="1"/>
  <c r="DS25" i="1"/>
  <c r="DR26" i="1"/>
  <c r="DS26" i="1"/>
  <c r="DR27" i="1"/>
  <c r="DS27" i="1"/>
  <c r="BJ12" i="1"/>
  <c r="BK12" i="1"/>
  <c r="BJ13" i="1"/>
  <c r="BK13" i="1"/>
  <c r="BJ14" i="1"/>
  <c r="BK14" i="1"/>
  <c r="BJ15" i="1"/>
  <c r="BK15" i="1"/>
  <c r="BJ16" i="1"/>
  <c r="BK16" i="1"/>
  <c r="BJ17" i="1"/>
  <c r="BK17" i="1"/>
  <c r="BJ18" i="1"/>
  <c r="BK18" i="1"/>
  <c r="BJ19" i="1"/>
  <c r="BK19" i="1"/>
  <c r="BJ20" i="1"/>
  <c r="BK20" i="1"/>
  <c r="BJ21" i="1"/>
  <c r="BK21" i="1"/>
  <c r="BJ22" i="1"/>
  <c r="BK22" i="1"/>
  <c r="BJ23" i="1"/>
  <c r="BK23" i="1"/>
  <c r="BJ24" i="1"/>
  <c r="BK24" i="1"/>
  <c r="BJ25" i="1"/>
  <c r="BK25" i="1"/>
  <c r="BJ26" i="1"/>
  <c r="BK26" i="1"/>
  <c r="BJ27" i="1"/>
  <c r="BK27" i="1"/>
  <c r="K68" i="4" l="1"/>
  <c r="H63" i="4"/>
  <c r="G63" i="4"/>
  <c r="CK40" i="1"/>
  <c r="CK39" i="1"/>
  <c r="CL39" i="1"/>
  <c r="X21" i="4"/>
  <c r="X23" i="4"/>
  <c r="V48" i="4"/>
  <c r="X35" i="4"/>
  <c r="V6" i="4"/>
  <c r="V8" i="4"/>
  <c r="J28" i="4"/>
  <c r="C63" i="4"/>
  <c r="T8" i="4"/>
  <c r="X38" i="4" l="1"/>
  <c r="X48" i="4"/>
  <c r="R5" i="6"/>
  <c r="S5" i="6"/>
  <c r="R6" i="6"/>
  <c r="S6" i="6"/>
  <c r="R7" i="6"/>
  <c r="S7" i="6"/>
  <c r="R8" i="6"/>
  <c r="S8" i="6"/>
  <c r="R9" i="6"/>
  <c r="S9" i="6"/>
  <c r="R11" i="6"/>
  <c r="S11" i="6"/>
  <c r="R15" i="6"/>
  <c r="S15" i="6"/>
  <c r="R16" i="6"/>
  <c r="S16" i="6"/>
  <c r="R17" i="6"/>
  <c r="S17" i="6"/>
  <c r="R21" i="6"/>
  <c r="S21" i="6"/>
  <c r="R23" i="6"/>
  <c r="S23" i="6"/>
  <c r="R24" i="6"/>
  <c r="S24" i="6"/>
  <c r="R25" i="6"/>
  <c r="S25" i="6"/>
  <c r="R26" i="6"/>
  <c r="S26" i="6"/>
  <c r="R27" i="6"/>
  <c r="S27" i="6"/>
  <c r="R28" i="6"/>
  <c r="S28" i="6"/>
  <c r="R29" i="6"/>
  <c r="S29" i="6"/>
  <c r="R30" i="6"/>
  <c r="S30" i="6"/>
  <c r="R31" i="6"/>
  <c r="S31" i="6"/>
  <c r="R32" i="6"/>
  <c r="S32" i="6"/>
  <c r="R33" i="6"/>
  <c r="S33" i="6"/>
  <c r="R34" i="6"/>
  <c r="S34" i="6"/>
  <c r="R35" i="6"/>
  <c r="S35" i="6"/>
  <c r="R36" i="6"/>
  <c r="S36" i="6"/>
  <c r="R37" i="6"/>
  <c r="S37" i="6"/>
  <c r="R38" i="6"/>
  <c r="S38" i="6"/>
  <c r="R39" i="6"/>
  <c r="S39" i="6"/>
  <c r="R40" i="6"/>
  <c r="S40" i="6"/>
  <c r="R41" i="6"/>
  <c r="S41" i="6"/>
  <c r="R42" i="6"/>
  <c r="S42" i="6"/>
  <c r="R43" i="6"/>
  <c r="S43" i="6"/>
  <c r="R44" i="6"/>
  <c r="S44" i="6"/>
  <c r="R45" i="6"/>
  <c r="S45" i="6"/>
  <c r="R46" i="6"/>
  <c r="S46" i="6"/>
  <c r="R47" i="6"/>
  <c r="S47" i="6"/>
  <c r="R48" i="6"/>
  <c r="S48" i="6"/>
  <c r="R49" i="6"/>
  <c r="S49" i="6"/>
  <c r="R50" i="6"/>
  <c r="S50" i="6"/>
  <c r="R51" i="6"/>
  <c r="S51" i="6"/>
  <c r="R52" i="6"/>
  <c r="S52" i="6"/>
  <c r="R53" i="6"/>
  <c r="S53" i="6"/>
  <c r="R54" i="6"/>
  <c r="S54" i="6"/>
  <c r="R55" i="6"/>
  <c r="S55" i="6"/>
  <c r="R56" i="6"/>
  <c r="S56" i="6"/>
  <c r="R57" i="6"/>
  <c r="S57" i="6"/>
  <c r="R58" i="6"/>
  <c r="S58" i="6"/>
  <c r="R59" i="6"/>
  <c r="S59" i="6"/>
  <c r="R60" i="6"/>
  <c r="S60" i="6"/>
  <c r="R61" i="6"/>
  <c r="S61" i="6"/>
  <c r="R62" i="6"/>
  <c r="S62" i="6"/>
  <c r="R63" i="6"/>
  <c r="S63" i="6"/>
  <c r="R64" i="6"/>
  <c r="S64" i="6"/>
  <c r="DQ13" i="1"/>
  <c r="DQ14" i="1"/>
  <c r="DQ15" i="1"/>
  <c r="DQ16" i="1"/>
  <c r="DQ17" i="1"/>
  <c r="DQ18" i="1"/>
  <c r="DQ19" i="1"/>
  <c r="DQ20" i="1"/>
  <c r="DQ21" i="1"/>
  <c r="DQ22" i="1"/>
  <c r="DQ23" i="1"/>
  <c r="DQ24" i="1"/>
  <c r="DQ25" i="1"/>
  <c r="DQ26" i="1"/>
  <c r="DQ27" i="1"/>
  <c r="DO27" i="1"/>
  <c r="DO26" i="1"/>
  <c r="DO25" i="1"/>
  <c r="DO24" i="1"/>
  <c r="DO23" i="1"/>
  <c r="DO22" i="1"/>
  <c r="DO21" i="1"/>
  <c r="DO20" i="1"/>
  <c r="DO19" i="1"/>
  <c r="DO18" i="1"/>
  <c r="DO17" i="1"/>
  <c r="DO16" i="1"/>
  <c r="DO15" i="1"/>
  <c r="DO14" i="1"/>
  <c r="DO13" i="1"/>
  <c r="DP13" i="1"/>
  <c r="DP14" i="1"/>
  <c r="DP15" i="1"/>
  <c r="DP16" i="1"/>
  <c r="DP17" i="1"/>
  <c r="DP18" i="1"/>
  <c r="DP19" i="1"/>
  <c r="DP20" i="1"/>
  <c r="DP21" i="1"/>
  <c r="DP22" i="1"/>
  <c r="DP23" i="1"/>
  <c r="DP24" i="1"/>
  <c r="DP25" i="1"/>
  <c r="DP26" i="1"/>
  <c r="DP27" i="1"/>
  <c r="DK25" i="1"/>
  <c r="DL25" i="1"/>
  <c r="DM25" i="1"/>
  <c r="DN25" i="1"/>
  <c r="DM12" i="1"/>
  <c r="DN12" i="1"/>
  <c r="DO12" i="1"/>
  <c r="DP12" i="1"/>
  <c r="DQ12" i="1"/>
  <c r="DM16" i="1"/>
  <c r="DN16" i="1"/>
  <c r="DM17" i="1"/>
  <c r="DN17" i="1"/>
  <c r="DM18" i="1"/>
  <c r="DN18" i="1"/>
  <c r="DM22" i="1"/>
  <c r="DN22" i="1"/>
  <c r="DM24" i="1"/>
  <c r="DN24" i="1"/>
  <c r="BH12" i="1"/>
  <c r="BI12" i="1"/>
  <c r="BH13" i="1"/>
  <c r="BI13" i="1"/>
  <c r="BH14" i="1"/>
  <c r="BI14" i="1"/>
  <c r="BH15" i="1"/>
  <c r="BI15" i="1"/>
  <c r="BH16" i="1"/>
  <c r="BI16" i="1"/>
  <c r="BH17" i="1"/>
  <c r="BI17" i="1"/>
  <c r="BH18" i="1"/>
  <c r="BI18" i="1"/>
  <c r="BH19" i="1"/>
  <c r="BI19" i="1"/>
  <c r="BH20" i="1"/>
  <c r="BI20" i="1"/>
  <c r="BH21" i="1"/>
  <c r="BI21" i="1"/>
  <c r="BH22" i="1"/>
  <c r="BI22" i="1"/>
  <c r="BH23" i="1"/>
  <c r="BI23" i="1"/>
  <c r="BH24" i="1"/>
  <c r="BI24" i="1"/>
  <c r="BH25" i="1"/>
  <c r="BI25" i="1"/>
  <c r="BH26" i="1"/>
  <c r="BI26" i="1"/>
  <c r="BH27" i="1"/>
  <c r="BI27" i="1"/>
  <c r="K68" i="6" l="1"/>
  <c r="J68" i="6"/>
  <c r="I68" i="6"/>
  <c r="H68" i="6"/>
  <c r="G68" i="6"/>
  <c r="Q64" i="6"/>
  <c r="P64" i="6"/>
  <c r="K64" i="6"/>
  <c r="J64" i="6"/>
  <c r="I64" i="6"/>
  <c r="H64" i="6"/>
  <c r="G64" i="6"/>
  <c r="A64" i="6"/>
  <c r="Q63" i="6"/>
  <c r="P63" i="6"/>
  <c r="K63" i="6"/>
  <c r="J63" i="6"/>
  <c r="I63" i="6"/>
  <c r="H63" i="6"/>
  <c r="G63" i="6"/>
  <c r="A63" i="6"/>
  <c r="Q62" i="6"/>
  <c r="P62" i="6"/>
  <c r="K62" i="6"/>
  <c r="J62" i="6"/>
  <c r="I62" i="6"/>
  <c r="H62" i="6"/>
  <c r="G62" i="6"/>
  <c r="F62" i="6"/>
  <c r="E62" i="6"/>
  <c r="D62" i="6"/>
  <c r="C62" i="6"/>
  <c r="B62" i="6"/>
  <c r="A62" i="6"/>
  <c r="Q61" i="6"/>
  <c r="P61" i="6"/>
  <c r="K61" i="6"/>
  <c r="J61" i="6"/>
  <c r="I61" i="6"/>
  <c r="H61" i="6"/>
  <c r="G61" i="6"/>
  <c r="F61" i="6"/>
  <c r="E61" i="6"/>
  <c r="D61" i="6"/>
  <c r="C61" i="6"/>
  <c r="B61" i="6"/>
  <c r="A61" i="6"/>
  <c r="Q60" i="6"/>
  <c r="P60" i="6"/>
  <c r="K60" i="6"/>
  <c r="J60" i="6"/>
  <c r="I60" i="6"/>
  <c r="H60" i="6"/>
  <c r="G60" i="6"/>
  <c r="F60" i="6"/>
  <c r="E60" i="6"/>
  <c r="D60" i="6"/>
  <c r="C60" i="6"/>
  <c r="B60" i="6"/>
  <c r="A60" i="6"/>
  <c r="Q59" i="6"/>
  <c r="P59" i="6"/>
  <c r="K59" i="6"/>
  <c r="J59" i="6"/>
  <c r="I59" i="6"/>
  <c r="H59" i="6"/>
  <c r="G59" i="6"/>
  <c r="F59" i="6"/>
  <c r="E59" i="6"/>
  <c r="D59" i="6"/>
  <c r="C59" i="6"/>
  <c r="B59" i="6"/>
  <c r="A59" i="6"/>
  <c r="Q58" i="6"/>
  <c r="P58" i="6"/>
  <c r="K58" i="6"/>
  <c r="J58" i="6"/>
  <c r="I58" i="6"/>
  <c r="H58" i="6"/>
  <c r="G58" i="6"/>
  <c r="F58" i="6"/>
  <c r="E58" i="6"/>
  <c r="D58" i="6"/>
  <c r="C58" i="6"/>
  <c r="B58" i="6"/>
  <c r="A58" i="6"/>
  <c r="Q57" i="6"/>
  <c r="P57" i="6"/>
  <c r="K57" i="6"/>
  <c r="J57" i="6"/>
  <c r="I57" i="6"/>
  <c r="H57" i="6"/>
  <c r="G57" i="6"/>
  <c r="F57" i="6"/>
  <c r="E57" i="6"/>
  <c r="D57" i="6"/>
  <c r="C57" i="6"/>
  <c r="B57" i="6"/>
  <c r="A57" i="6"/>
  <c r="Q56" i="6"/>
  <c r="P56" i="6"/>
  <c r="K56" i="6"/>
  <c r="J56" i="6"/>
  <c r="I56" i="6"/>
  <c r="H56" i="6"/>
  <c r="G56" i="6"/>
  <c r="F56" i="6"/>
  <c r="E56" i="6"/>
  <c r="D56" i="6"/>
  <c r="C56" i="6"/>
  <c r="B56" i="6"/>
  <c r="A56" i="6"/>
  <c r="Q55" i="6"/>
  <c r="P55" i="6"/>
  <c r="K55" i="6"/>
  <c r="J55" i="6"/>
  <c r="I55" i="6"/>
  <c r="H55" i="6"/>
  <c r="G55" i="6"/>
  <c r="F55" i="6"/>
  <c r="E55" i="6"/>
  <c r="D55" i="6"/>
  <c r="C55" i="6"/>
  <c r="B55" i="6"/>
  <c r="A55" i="6"/>
  <c r="Q54" i="6"/>
  <c r="P54" i="6"/>
  <c r="Q53" i="6"/>
  <c r="P53" i="6"/>
  <c r="K53" i="6"/>
  <c r="J53" i="6"/>
  <c r="I53" i="6"/>
  <c r="H53" i="6"/>
  <c r="G53" i="6"/>
  <c r="F53" i="6"/>
  <c r="E53" i="6"/>
  <c r="D53" i="6"/>
  <c r="C53" i="6"/>
  <c r="B53" i="6"/>
  <c r="A53" i="6"/>
  <c r="Q52" i="6"/>
  <c r="P52" i="6"/>
  <c r="K52" i="6"/>
  <c r="J52" i="6"/>
  <c r="I52" i="6"/>
  <c r="H52" i="6"/>
  <c r="G52" i="6"/>
  <c r="F52" i="6"/>
  <c r="E52" i="6"/>
  <c r="D52" i="6"/>
  <c r="C52" i="6"/>
  <c r="B52" i="6"/>
  <c r="A52" i="6"/>
  <c r="Q51" i="6"/>
  <c r="P51" i="6"/>
  <c r="K51" i="6"/>
  <c r="J51" i="6"/>
  <c r="I51" i="6"/>
  <c r="H51" i="6"/>
  <c r="G51" i="6"/>
  <c r="F51" i="6"/>
  <c r="E51" i="6"/>
  <c r="D51" i="6"/>
  <c r="C51" i="6"/>
  <c r="B51" i="6"/>
  <c r="A51" i="6"/>
  <c r="Q50" i="6"/>
  <c r="P50" i="6"/>
  <c r="K50" i="6"/>
  <c r="J50" i="6"/>
  <c r="I50" i="6"/>
  <c r="H50" i="6"/>
  <c r="G50" i="6"/>
  <c r="F50" i="6"/>
  <c r="E50" i="6"/>
  <c r="D50" i="6"/>
  <c r="C50" i="6"/>
  <c r="B50" i="6"/>
  <c r="A50" i="6"/>
  <c r="Q49" i="6"/>
  <c r="P49" i="6"/>
  <c r="K49" i="6"/>
  <c r="J49" i="6"/>
  <c r="I49" i="6"/>
  <c r="H49" i="6"/>
  <c r="G49" i="6"/>
  <c r="F49" i="6"/>
  <c r="E49" i="6"/>
  <c r="D49" i="6"/>
  <c r="C49" i="6"/>
  <c r="B49" i="6"/>
  <c r="A49" i="6"/>
  <c r="Q48" i="6"/>
  <c r="P48" i="6"/>
  <c r="K48" i="6"/>
  <c r="J48" i="6"/>
  <c r="I48" i="6"/>
  <c r="H48" i="6"/>
  <c r="G48" i="6"/>
  <c r="F48" i="6"/>
  <c r="E48" i="6"/>
  <c r="D48" i="6"/>
  <c r="C48" i="6"/>
  <c r="B48" i="6"/>
  <c r="A48" i="6"/>
  <c r="Q47" i="6"/>
  <c r="P47" i="6"/>
  <c r="K47" i="6"/>
  <c r="J47" i="6"/>
  <c r="I47" i="6"/>
  <c r="H47" i="6"/>
  <c r="G47" i="6"/>
  <c r="F47" i="6"/>
  <c r="E47" i="6"/>
  <c r="D47" i="6"/>
  <c r="C47" i="6"/>
  <c r="B47" i="6"/>
  <c r="A47" i="6"/>
  <c r="Q46" i="6"/>
  <c r="P46" i="6"/>
  <c r="K46" i="6"/>
  <c r="J46" i="6"/>
  <c r="I46" i="6"/>
  <c r="H46" i="6"/>
  <c r="G46" i="6"/>
  <c r="F46" i="6"/>
  <c r="E46" i="6"/>
  <c r="D46" i="6"/>
  <c r="C46" i="6"/>
  <c r="B46" i="6"/>
  <c r="A46" i="6"/>
  <c r="Q45" i="6"/>
  <c r="P45" i="6"/>
  <c r="K45" i="6"/>
  <c r="J45" i="6"/>
  <c r="I45" i="6"/>
  <c r="H45" i="6"/>
  <c r="G45" i="6"/>
  <c r="F45" i="6"/>
  <c r="E45" i="6"/>
  <c r="D45" i="6"/>
  <c r="C45" i="6"/>
  <c r="B45" i="6"/>
  <c r="A45" i="6"/>
  <c r="Q44" i="6"/>
  <c r="P44" i="6"/>
  <c r="K44" i="6"/>
  <c r="J44" i="6"/>
  <c r="I44" i="6"/>
  <c r="H44" i="6"/>
  <c r="G44" i="6"/>
  <c r="F44" i="6"/>
  <c r="E44" i="6"/>
  <c r="D44" i="6"/>
  <c r="C44" i="6"/>
  <c r="B44" i="6"/>
  <c r="A44" i="6"/>
  <c r="Q43" i="6"/>
  <c r="P43" i="6"/>
  <c r="K43" i="6"/>
  <c r="J43" i="6"/>
  <c r="I43" i="6"/>
  <c r="H43" i="6"/>
  <c r="G43" i="6"/>
  <c r="F43" i="6"/>
  <c r="E43" i="6"/>
  <c r="D43" i="6"/>
  <c r="C43" i="6"/>
  <c r="B43" i="6"/>
  <c r="A43" i="6"/>
  <c r="Q42" i="6"/>
  <c r="P42" i="6"/>
  <c r="K42" i="6"/>
  <c r="J42" i="6"/>
  <c r="I42" i="6"/>
  <c r="H42" i="6"/>
  <c r="G42" i="6"/>
  <c r="F42" i="6"/>
  <c r="E42" i="6"/>
  <c r="D42" i="6"/>
  <c r="C42" i="6"/>
  <c r="B42" i="6"/>
  <c r="A42" i="6"/>
  <c r="Q41" i="6"/>
  <c r="P41" i="6"/>
  <c r="K40" i="6"/>
  <c r="J40" i="6"/>
  <c r="I40" i="6"/>
  <c r="H40" i="6"/>
  <c r="G40" i="6"/>
  <c r="F40" i="6"/>
  <c r="E40" i="6"/>
  <c r="D40" i="6"/>
  <c r="C40" i="6"/>
  <c r="B40" i="6"/>
  <c r="A40" i="6"/>
  <c r="Q39" i="6"/>
  <c r="K39" i="6"/>
  <c r="J39" i="6"/>
  <c r="I39" i="6"/>
  <c r="H39" i="6"/>
  <c r="G39" i="6"/>
  <c r="F39" i="6"/>
  <c r="E39" i="6"/>
  <c r="D39" i="6"/>
  <c r="C39" i="6"/>
  <c r="B39" i="6"/>
  <c r="A39" i="6"/>
  <c r="K38" i="6"/>
  <c r="J38" i="6"/>
  <c r="I38" i="6"/>
  <c r="H38" i="6"/>
  <c r="G38" i="6"/>
  <c r="F38" i="6"/>
  <c r="E38" i="6"/>
  <c r="D38" i="6"/>
  <c r="C38" i="6"/>
  <c r="B38" i="6"/>
  <c r="A38" i="6"/>
  <c r="Q37" i="6"/>
  <c r="K37" i="6"/>
  <c r="J37" i="6"/>
  <c r="I37" i="6"/>
  <c r="H37" i="6"/>
  <c r="G37" i="6"/>
  <c r="F37" i="6"/>
  <c r="E37" i="6"/>
  <c r="D37" i="6"/>
  <c r="C37" i="6"/>
  <c r="B37" i="6"/>
  <c r="A37" i="6"/>
  <c r="Q36" i="6"/>
  <c r="K36" i="6"/>
  <c r="J36" i="6"/>
  <c r="I36" i="6"/>
  <c r="H36" i="6"/>
  <c r="G36" i="6"/>
  <c r="F36" i="6"/>
  <c r="E36" i="6"/>
  <c r="D36" i="6"/>
  <c r="C36" i="6"/>
  <c r="B36" i="6"/>
  <c r="A36" i="6"/>
  <c r="Q35" i="6"/>
  <c r="K35" i="6"/>
  <c r="J35" i="6"/>
  <c r="I35" i="6"/>
  <c r="H35" i="6"/>
  <c r="G35" i="6"/>
  <c r="F35" i="6"/>
  <c r="E35" i="6"/>
  <c r="D35" i="6"/>
  <c r="C35" i="6"/>
  <c r="B35" i="6"/>
  <c r="A35" i="6"/>
  <c r="K34" i="6"/>
  <c r="J34" i="6"/>
  <c r="I34" i="6"/>
  <c r="H34" i="6"/>
  <c r="G34" i="6"/>
  <c r="F34" i="6"/>
  <c r="E34" i="6"/>
  <c r="D34" i="6"/>
  <c r="C34" i="6"/>
  <c r="B34" i="6"/>
  <c r="A34" i="6"/>
  <c r="Q33" i="6"/>
  <c r="K33" i="6"/>
  <c r="J33" i="6"/>
  <c r="I33" i="6"/>
  <c r="H33" i="6"/>
  <c r="G33" i="6"/>
  <c r="F33" i="6"/>
  <c r="E33" i="6"/>
  <c r="D33" i="6"/>
  <c r="C33" i="6"/>
  <c r="B33" i="6"/>
  <c r="A33" i="6"/>
  <c r="K32" i="6"/>
  <c r="J32" i="6"/>
  <c r="I32" i="6"/>
  <c r="H32" i="6"/>
  <c r="G32" i="6"/>
  <c r="F32" i="6"/>
  <c r="E32" i="6"/>
  <c r="D32" i="6"/>
  <c r="C32" i="6"/>
  <c r="B32" i="6"/>
  <c r="A32" i="6"/>
  <c r="Q31" i="6"/>
  <c r="K31" i="6"/>
  <c r="J31" i="6"/>
  <c r="I31" i="6"/>
  <c r="H31" i="6"/>
  <c r="G31" i="6"/>
  <c r="F31" i="6"/>
  <c r="E31" i="6"/>
  <c r="D31" i="6"/>
  <c r="C31" i="6"/>
  <c r="B31" i="6"/>
  <c r="A31" i="6"/>
  <c r="Q30" i="6"/>
  <c r="K30" i="6"/>
  <c r="J30" i="6"/>
  <c r="I30" i="6"/>
  <c r="H30" i="6"/>
  <c r="G30" i="6"/>
  <c r="F30" i="6"/>
  <c r="E30" i="6"/>
  <c r="D30" i="6"/>
  <c r="C30" i="6"/>
  <c r="B30" i="6"/>
  <c r="A30" i="6"/>
  <c r="Q29" i="6"/>
  <c r="K29" i="6"/>
  <c r="J29" i="6"/>
  <c r="I29" i="6"/>
  <c r="H29" i="6"/>
  <c r="G29" i="6"/>
  <c r="F29" i="6"/>
  <c r="E29" i="6"/>
  <c r="D29" i="6"/>
  <c r="C29" i="6"/>
  <c r="B29" i="6"/>
  <c r="A29" i="6"/>
  <c r="Q28" i="6"/>
  <c r="K28" i="6"/>
  <c r="J28" i="6"/>
  <c r="I28" i="6"/>
  <c r="H28" i="6"/>
  <c r="G28" i="6"/>
  <c r="F28" i="6"/>
  <c r="E28" i="6"/>
  <c r="D28" i="6"/>
  <c r="C28" i="6"/>
  <c r="B28" i="6"/>
  <c r="A28" i="6"/>
  <c r="Q27" i="6"/>
  <c r="P27" i="6"/>
  <c r="Q26" i="6"/>
  <c r="P26" i="6"/>
  <c r="K26" i="6"/>
  <c r="J26" i="6"/>
  <c r="I26" i="6"/>
  <c r="H26" i="6"/>
  <c r="G26" i="6"/>
  <c r="F26" i="6"/>
  <c r="E26" i="6"/>
  <c r="D26" i="6"/>
  <c r="C26" i="6"/>
  <c r="B26" i="6"/>
  <c r="A26" i="6"/>
  <c r="Q25" i="6"/>
  <c r="P25" i="6"/>
  <c r="K25" i="6"/>
  <c r="J25" i="6"/>
  <c r="I25" i="6"/>
  <c r="H25" i="6"/>
  <c r="G25" i="6"/>
  <c r="F25" i="6"/>
  <c r="E25" i="6"/>
  <c r="D25" i="6"/>
  <c r="C25" i="6"/>
  <c r="B25" i="6"/>
  <c r="A25" i="6"/>
  <c r="Q24" i="6"/>
  <c r="P24" i="6"/>
  <c r="K24" i="6"/>
  <c r="J24" i="6"/>
  <c r="I24" i="6"/>
  <c r="H24" i="6"/>
  <c r="G24" i="6"/>
  <c r="F24" i="6"/>
  <c r="E24" i="6"/>
  <c r="D24" i="6"/>
  <c r="C24" i="6"/>
  <c r="B24" i="6"/>
  <c r="A24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23" i="6"/>
  <c r="K22" i="6"/>
  <c r="J22" i="6"/>
  <c r="I22" i="6"/>
  <c r="H22" i="6"/>
  <c r="G22" i="6"/>
  <c r="F22" i="6"/>
  <c r="E22" i="6"/>
  <c r="D22" i="6"/>
  <c r="C22" i="6"/>
  <c r="B22" i="6"/>
  <c r="A22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21" i="6"/>
  <c r="K20" i="6"/>
  <c r="J20" i="6"/>
  <c r="I20" i="6"/>
  <c r="H20" i="6"/>
  <c r="G20" i="6"/>
  <c r="F20" i="6"/>
  <c r="E20" i="6"/>
  <c r="D20" i="6"/>
  <c r="C20" i="6"/>
  <c r="B20" i="6"/>
  <c r="A20" i="6"/>
  <c r="K19" i="6"/>
  <c r="J19" i="6"/>
  <c r="I19" i="6"/>
  <c r="H19" i="6"/>
  <c r="G19" i="6"/>
  <c r="F19" i="6"/>
  <c r="E19" i="6"/>
  <c r="D19" i="6"/>
  <c r="C19" i="6"/>
  <c r="B19" i="6"/>
  <c r="A19" i="6"/>
  <c r="K18" i="6"/>
  <c r="J18" i="6"/>
  <c r="I18" i="6"/>
  <c r="H18" i="6"/>
  <c r="G18" i="6"/>
  <c r="F18" i="6"/>
  <c r="E18" i="6"/>
  <c r="D18" i="6"/>
  <c r="C18" i="6"/>
  <c r="B18" i="6"/>
  <c r="A18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17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16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15" i="6"/>
  <c r="K14" i="6"/>
  <c r="J14" i="6"/>
  <c r="I14" i="6"/>
  <c r="H14" i="6"/>
  <c r="G14" i="6"/>
  <c r="F14" i="6"/>
  <c r="E14" i="6"/>
  <c r="D14" i="6"/>
  <c r="C14" i="6"/>
  <c r="B14" i="6"/>
  <c r="A14" i="6"/>
  <c r="K13" i="6"/>
  <c r="J13" i="6"/>
  <c r="I13" i="6"/>
  <c r="H13" i="6"/>
  <c r="G13" i="6"/>
  <c r="F13" i="6"/>
  <c r="E13" i="6"/>
  <c r="D13" i="6"/>
  <c r="C13" i="6"/>
  <c r="B13" i="6"/>
  <c r="A13" i="6"/>
  <c r="K12" i="6"/>
  <c r="J12" i="6"/>
  <c r="I12" i="6"/>
  <c r="H12" i="6"/>
  <c r="G12" i="6"/>
  <c r="F12" i="6"/>
  <c r="E12" i="6"/>
  <c r="D12" i="6"/>
  <c r="C12" i="6"/>
  <c r="B12" i="6"/>
  <c r="A12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11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9" i="6"/>
  <c r="Q8" i="6"/>
  <c r="P8" i="6"/>
  <c r="K8" i="6"/>
  <c r="J8" i="6"/>
  <c r="I8" i="6"/>
  <c r="H8" i="6"/>
  <c r="G8" i="6"/>
  <c r="F8" i="6"/>
  <c r="E8" i="6"/>
  <c r="D8" i="6"/>
  <c r="C8" i="6"/>
  <c r="B8" i="6"/>
  <c r="A8" i="6"/>
  <c r="Q7" i="6"/>
  <c r="P7" i="6"/>
  <c r="K7" i="6"/>
  <c r="J7" i="6"/>
  <c r="I7" i="6"/>
  <c r="H7" i="6"/>
  <c r="G7" i="6"/>
  <c r="F7" i="6"/>
  <c r="E7" i="6"/>
  <c r="D7" i="6"/>
  <c r="C7" i="6"/>
  <c r="B7" i="6"/>
  <c r="A7" i="6"/>
  <c r="Q6" i="6"/>
  <c r="P6" i="6"/>
  <c r="K6" i="6"/>
  <c r="J6" i="6"/>
  <c r="I6" i="6"/>
  <c r="H6" i="6"/>
  <c r="G6" i="6"/>
  <c r="F6" i="6"/>
  <c r="E6" i="6"/>
  <c r="D6" i="6"/>
  <c r="C6" i="6"/>
  <c r="B6" i="6"/>
  <c r="A6" i="6"/>
  <c r="Q5" i="6"/>
  <c r="P5" i="6"/>
  <c r="K5" i="6"/>
  <c r="J5" i="6"/>
  <c r="I5" i="6"/>
  <c r="H5" i="6"/>
  <c r="G5" i="6"/>
  <c r="F5" i="6"/>
  <c r="E5" i="6"/>
  <c r="D5" i="6"/>
  <c r="C5" i="6"/>
  <c r="B5" i="6"/>
  <c r="A5" i="6"/>
  <c r="J64" i="4"/>
  <c r="J68" i="4"/>
  <c r="I68" i="4"/>
  <c r="H68" i="4"/>
  <c r="G68" i="4"/>
  <c r="W48" i="4" l="1"/>
  <c r="CL41" i="1" l="1"/>
  <c r="Q40" i="6" s="1"/>
  <c r="Q38" i="6"/>
  <c r="CL35" i="1"/>
  <c r="Q34" i="6" s="1"/>
  <c r="CL33" i="1"/>
  <c r="Q32" i="6" s="1"/>
  <c r="W38" i="4" l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CK41" i="1" l="1"/>
  <c r="P38" i="6"/>
  <c r="CK38" i="1"/>
  <c r="CK37" i="1"/>
  <c r="CK36" i="1"/>
  <c r="CK35" i="1"/>
  <c r="CK34" i="1"/>
  <c r="CK33" i="1"/>
  <c r="CK32" i="1"/>
  <c r="CK31" i="1"/>
  <c r="CK30" i="1"/>
  <c r="CK29" i="1"/>
  <c r="P28" i="6" s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P30" i="6" l="1"/>
  <c r="P32" i="6"/>
  <c r="P40" i="6"/>
  <c r="P34" i="6"/>
  <c r="P36" i="6"/>
  <c r="P29" i="6"/>
  <c r="P37" i="6"/>
  <c r="P33" i="6"/>
  <c r="P35" i="6"/>
  <c r="P31" i="6"/>
  <c r="P39" i="6"/>
  <c r="BE12" i="1" l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D13" i="1" l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12" i="1"/>
  <c r="DL12" i="1" l="1"/>
  <c r="DL16" i="1"/>
  <c r="DL17" i="1"/>
  <c r="DL18" i="1"/>
  <c r="DL22" i="1"/>
  <c r="DL24" i="1"/>
  <c r="BD12" i="1"/>
  <c r="N12" i="1" l="1"/>
  <c r="A9" i="4" l="1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6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7" i="4"/>
  <c r="A42" i="4"/>
  <c r="A43" i="4"/>
  <c r="A44" i="4"/>
  <c r="A45" i="4"/>
  <c r="A46" i="4"/>
  <c r="A47" i="4"/>
  <c r="A48" i="4"/>
  <c r="A49" i="4"/>
  <c r="A50" i="4"/>
  <c r="A51" i="4"/>
  <c r="A52" i="4"/>
  <c r="A53" i="4"/>
  <c r="A8" i="4"/>
  <c r="A55" i="4"/>
  <c r="A56" i="4"/>
  <c r="A57" i="4"/>
  <c r="A58" i="4"/>
  <c r="A59" i="4"/>
  <c r="A60" i="4"/>
  <c r="A61" i="4"/>
  <c r="A62" i="4"/>
  <c r="A63" i="4"/>
  <c r="A64" i="4"/>
  <c r="A5" i="4"/>
  <c r="DK12" i="1" l="1"/>
  <c r="DK16" i="1"/>
  <c r="DK17" i="1"/>
  <c r="DK18" i="1"/>
  <c r="DK22" i="1"/>
  <c r="DK24" i="1"/>
  <c r="BW18" i="1" l="1"/>
  <c r="BX18" i="1" s="1"/>
  <c r="DJ12" i="1"/>
  <c r="DJ16" i="1"/>
  <c r="DJ17" i="1"/>
  <c r="DJ18" i="1"/>
  <c r="DJ22" i="1"/>
  <c r="DJ24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DI12" i="1"/>
  <c r="DI16" i="1"/>
  <c r="DI17" i="1"/>
  <c r="DI18" i="1"/>
  <c r="DI22" i="1"/>
  <c r="DI24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DH12" i="1"/>
  <c r="DH16" i="1"/>
  <c r="DH17" i="1"/>
  <c r="DH18" i="1"/>
  <c r="DH22" i="1"/>
  <c r="DH24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BT17" i="1"/>
  <c r="BU17" i="1" s="1"/>
  <c r="BV17" i="1" s="1"/>
  <c r="BW17" i="1" s="1"/>
  <c r="DG22" i="1"/>
  <c r="DG18" i="1"/>
  <c r="DG16" i="1"/>
  <c r="DG12" i="1"/>
  <c r="DG17" i="1"/>
  <c r="DG24" i="1"/>
  <c r="DF12" i="1"/>
  <c r="DF16" i="1"/>
  <c r="DF17" i="1"/>
  <c r="DF18" i="1"/>
  <c r="DF24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H6" i="1"/>
  <c r="I6" i="1"/>
  <c r="DE12" i="1"/>
  <c r="DE16" i="1"/>
  <c r="DE17" i="1"/>
  <c r="DE18" i="1"/>
  <c r="DE24" i="1"/>
  <c r="AW12" i="1"/>
  <c r="AW13" i="1"/>
  <c r="AW14" i="1"/>
  <c r="AW15" i="1"/>
  <c r="AW16" i="1"/>
  <c r="AW17" i="1"/>
  <c r="AW18" i="1"/>
  <c r="AW20" i="1"/>
  <c r="AW21" i="1"/>
  <c r="AW22" i="1"/>
  <c r="AW23" i="1"/>
  <c r="AW24" i="1"/>
  <c r="AW25" i="1"/>
  <c r="AW26" i="1"/>
  <c r="AW27" i="1"/>
  <c r="DD16" i="1"/>
  <c r="DD17" i="1"/>
  <c r="DD18" i="1"/>
  <c r="DD24" i="1"/>
  <c r="DD12" i="1"/>
  <c r="AV12" i="1"/>
  <c r="AV13" i="1"/>
  <c r="AV14" i="1"/>
  <c r="AV15" i="1"/>
  <c r="AV16" i="1"/>
  <c r="AV17" i="1"/>
  <c r="AV18" i="1"/>
  <c r="AV20" i="1"/>
  <c r="AV21" i="1"/>
  <c r="AV22" i="1"/>
  <c r="AV23" i="1"/>
  <c r="AV24" i="1"/>
  <c r="AV25" i="1"/>
  <c r="AV26" i="1"/>
  <c r="AV27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H13" i="1"/>
  <c r="AH14" i="1"/>
  <c r="AH15" i="1"/>
  <c r="AH16" i="1"/>
  <c r="AH17" i="1"/>
  <c r="AH18" i="1"/>
  <c r="AH20" i="1"/>
  <c r="AH21" i="1"/>
  <c r="AH22" i="1"/>
  <c r="AH23" i="1"/>
  <c r="AH24" i="1"/>
  <c r="AH25" i="1"/>
  <c r="AH26" i="1"/>
  <c r="AH27" i="1"/>
  <c r="AH12" i="1"/>
  <c r="DC16" i="1"/>
  <c r="DC17" i="1"/>
  <c r="DC18" i="1"/>
  <c r="DC24" i="1"/>
  <c r="BY18" i="1" l="1"/>
  <c r="DB16" i="1" l="1"/>
  <c r="DB24" i="1"/>
  <c r="DB18" i="1"/>
  <c r="DB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Christiana Datubo-Brown</author>
    <author>jennifer berg</author>
    <author>JLM</author>
    <author>jmarks</author>
    <author>mloverde</author>
  </authors>
  <commentList>
    <comment ref="AD5" authorId="0" shapeId="0" xr:uid="{F793F040-F350-471B-B221-D051B786E82E}">
      <text>
        <r>
          <rPr>
            <b/>
            <sz val="9"/>
            <color indexed="81"/>
            <rFont val="Tahoma"/>
            <family val="2"/>
          </rPr>
          <t>Christiana Datubo-Brown:</t>
        </r>
        <r>
          <rPr>
            <sz val="9"/>
            <color indexed="81"/>
            <rFont val="Tahoma"/>
            <family val="2"/>
          </rPr>
          <t xml:space="preserve">
check IPEDS data</t>
        </r>
      </text>
    </comment>
    <comment ref="AN5" authorId="1" shapeId="0" xr:uid="{00000000-0006-0000-0100-000001000000}">
      <text>
        <r>
          <rPr>
            <b/>
            <sz val="8"/>
            <color indexed="81"/>
            <rFont val="Tahoma"/>
            <family val="2"/>
          </rPr>
          <t>rankings redone with delaware included</t>
        </r>
      </text>
    </comment>
    <comment ref="S6" authorId="2" shapeId="0" xr:uid="{00000000-0006-0000-0100-00000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AAUP</t>
        </r>
      </text>
    </comment>
    <comment ref="T6" authorId="2" shapeId="0" xr:uid="{00000000-0006-0000-0100-00000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U6" authorId="2" shapeId="0" xr:uid="{00000000-0006-0000-0100-00000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V6" authorId="2" shapeId="0" xr:uid="{00000000-0006-0000-0100-00000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W6" authorId="2" shapeId="0" xr:uid="{00000000-0006-0000-0100-00000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X6" authorId="2" shapeId="0" xr:uid="{00000000-0006-0000-0100-00000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IPEDS</t>
        </r>
      </text>
    </comment>
    <comment ref="BN6" authorId="2" shapeId="0" xr:uid="{00000000-0006-0000-01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O6" authorId="2" shapeId="0" xr:uid="{00000000-0006-0000-01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P6" authorId="2" shapeId="0" xr:uid="{00000000-0006-0000-0100-00000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Q6" authorId="2" shapeId="0" xr:uid="{00000000-0006-0000-0100-00000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R6" authorId="2" shapeId="0" xr:uid="{00000000-0006-0000-0100-00000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S6" authorId="2" shapeId="0" xr:uid="{00000000-0006-0000-0100-00000D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T6" authorId="2" shapeId="0" xr:uid="{00000000-0006-0000-0100-00000E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U6" authorId="2" shapeId="0" xr:uid="{00000000-0006-0000-0100-00000F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V6" authorId="2" shapeId="0" xr:uid="{00000000-0006-0000-0100-000010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W6" authorId="2" shapeId="0" xr:uid="{00000000-0006-0000-0100-000011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X6" authorId="2" shapeId="0" xr:uid="{00000000-0006-0000-0100-000012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Y6" authorId="2" shapeId="0" xr:uid="{00000000-0006-0000-0100-00001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BZ6" authorId="2" shapeId="0" xr:uid="{00000000-0006-0000-0100-00001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CA6" authorId="2" shapeId="0" xr:uid="{00000000-0006-0000-0100-000015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CB6" authorId="2" shapeId="0" xr:uid="{00000000-0006-0000-0100-00001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CC6" authorId="2" shapeId="0" xr:uid="{00000000-0006-0000-0100-00001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CD6" authorId="2" shapeId="0" xr:uid="{00000000-0006-0000-0100-00001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CE6" authorId="2" shapeId="0" xr:uid="{00000000-0006-0000-0100-00001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CF6" authorId="2" shapeId="0" xr:uid="{00000000-0006-0000-0100-00001A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CG6" authorId="2" shapeId="0" xr:uid="{00000000-0006-0000-0100-00001B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CH6" authorId="2" shapeId="0" xr:uid="{00000000-0006-0000-0100-00001C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too few reporting
</t>
        </r>
      </text>
    </comment>
    <comment ref="N12" authorId="3" shapeId="0" xr:uid="{00000000-0006-0000-0100-00001D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extrapolated</t>
        </r>
      </text>
    </comment>
    <comment ref="B14" authorId="3" shapeId="0" xr:uid="{00000000-0006-0000-0100-00001E000000}">
      <text>
        <r>
          <rPr>
            <b/>
            <sz val="10"/>
            <color indexed="81"/>
            <rFont val="Tahoma"/>
            <family val="2"/>
          </rPr>
          <t>jmarks: NSF Web Caspar</t>
        </r>
      </text>
    </comment>
    <comment ref="C14" authorId="3" shapeId="0" xr:uid="{00000000-0006-0000-0100-00001F000000}">
      <text>
        <r>
          <rPr>
            <sz val="10"/>
            <color indexed="81"/>
            <rFont val="Tahoma"/>
            <family val="2"/>
          </rPr>
          <t>IPEDS raw data</t>
        </r>
      </text>
    </comment>
    <comment ref="D14" authorId="3" shapeId="0" xr:uid="{00000000-0006-0000-0100-000020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webcaspar
</t>
        </r>
      </text>
    </comment>
    <comment ref="H14" authorId="1" shapeId="0" xr:uid="{00000000-0006-0000-0100-000021000000}">
      <text>
        <r>
          <rPr>
            <b/>
            <sz val="8"/>
            <color indexed="81"/>
            <rFont val="Tahoma"/>
            <family val="2"/>
          </rPr>
          <t>from webcaspar</t>
        </r>
      </text>
    </comment>
    <comment ref="L14" authorId="3" shapeId="0" xr:uid="{00000000-0006-0000-0100-000022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from IPEDS PAS</t>
        </r>
      </text>
    </comment>
    <comment ref="T16" authorId="2" shapeId="0" xr:uid="{00000000-0006-0000-0100-000023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Macon State became a four-year college</t>
        </r>
      </text>
    </comment>
    <comment ref="BT17" authorId="2" shapeId="0" xr:uid="{00000000-0006-0000-0100-000024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A18" authorId="4" shapeId="0" xr:uid="{00000000-0006-0000-0100-000025000000}">
      <text>
        <r>
          <rPr>
            <b/>
            <sz val="8"/>
            <color indexed="81"/>
            <rFont val="Tahoma"/>
            <family val="2"/>
          </rPr>
          <t>mloverde:</t>
        </r>
        <r>
          <rPr>
            <sz val="8"/>
            <color indexed="81"/>
            <rFont val="Tahoma"/>
            <family val="2"/>
          </rPr>
          <t xml:space="preserve">
A reporting change went into effect in 1997-98.</t>
        </r>
      </text>
    </comment>
    <comment ref="BW18" authorId="2" shapeId="0" xr:uid="{00000000-0006-0000-0100-000026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BX18" authorId="2" shapeId="0" xr:uid="{00000000-0006-0000-0100-000027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extrapolated</t>
        </r>
      </text>
    </comment>
    <comment ref="BY18" authorId="3" shapeId="0" xr:uid="{00000000-0006-0000-0100-000028000000}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31,145 reported but extrapolated figure substituted for apparent anomoly
</t>
        </r>
      </text>
    </comment>
  </commentList>
</comments>
</file>

<file path=xl/sharedStrings.xml><?xml version="1.0" encoding="utf-8"?>
<sst xmlns="http://schemas.openxmlformats.org/spreadsheetml/2006/main" count="1084" uniqueCount="148">
  <si>
    <t>Table 83 (Old Table 84)</t>
  </si>
  <si>
    <t>Average Salaries of Full-Time Instructional Faculty at Public Two-Year Colleges and Technical Institutes or Colleges</t>
  </si>
  <si>
    <t>Public Two-Year Colleges</t>
  </si>
  <si>
    <t>Public Technical Institutes or Colleges</t>
  </si>
  <si>
    <t>Two-Year Colleges</t>
  </si>
  <si>
    <t>Technical Institutes or Colleges</t>
  </si>
  <si>
    <t>Average</t>
  </si>
  <si>
    <t xml:space="preserve"> </t>
  </si>
  <si>
    <t>Salary</t>
  </si>
  <si>
    <t>Percent Change</t>
  </si>
  <si>
    <t xml:space="preserve">Percent of </t>
  </si>
  <si>
    <t>(all ranks)</t>
  </si>
  <si>
    <t xml:space="preserve"> 2014-15 to 2019-20</t>
  </si>
  <si>
    <t>U.S. Average</t>
  </si>
  <si>
    <t>2019-20</t>
  </si>
  <si>
    <t>Current Dollars</t>
  </si>
  <si>
    <t>Inflation-Adjusted1</t>
  </si>
  <si>
    <t>2014-15</t>
  </si>
  <si>
    <r>
      <t>Inflation-Adjusted</t>
    </r>
    <r>
      <rPr>
        <vertAlign val="superscript"/>
        <sz val="10"/>
        <rFont val="SWISS-C"/>
        <family val="2"/>
      </rPr>
      <t>1</t>
    </r>
  </si>
  <si>
    <t>50 states and D.C.</t>
  </si>
  <si>
    <t>SREB states</t>
  </si>
  <si>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</si>
  <si>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</si>
  <si>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</si>
  <si>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</si>
  <si>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</si>
  <si>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</si>
  <si>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</si>
  <si>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</si>
  <si>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</si>
  <si>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</si>
  <si>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</si>
  <si>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</si>
  <si>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</si>
  <si>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</si>
  <si>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</si>
  <si>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</si>
  <si>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</si>
  <si>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</si>
  <si>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</si>
  <si>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</si>
  <si>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</si>
  <si>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</si>
  <si>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</si>
  <si>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</si>
  <si>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</si>
  <si>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</si>
  <si>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</si>
  <si>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</si>
  <si>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</si>
  <si>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</si>
  <si>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</si>
  <si>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Midwest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</si>
  <si>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</si>
  <si>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</si>
  <si>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</si>
  <si>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</si>
  <si>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</si>
  <si>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</si>
  <si>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</si>
  <si>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</si>
  <si>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</si>
  <si>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</si>
  <si>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</si>
  <si>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</si>
  <si>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Northeast</t>
  </si>
  <si>
    <t>Connecticut</t>
  </si>
  <si>
    <t>Maine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</si>
  <si>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</si>
  <si>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</si>
  <si>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</si>
  <si>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</si>
  <si>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</si>
  <si>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</si>
  <si>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</si>
  <si>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District of Columbia</t>
  </si>
  <si>
    <t xml:space="preserve"> "NA" indicates not applicable. There was no institution of this type in the state during the specified years.</t>
  </si>
  <si>
    <t xml:space="preserve"> "—" indicates not available.</t>
  </si>
  <si>
    <t xml:space="preserve">Notes: </t>
  </si>
  <si>
    <t>For this table to profile the same group as the faculty salary averages, figures include all full-time faculty at public two-year colleges and technical institutes except those at specialized institutions. (See Appendix A for examples.)</t>
  </si>
  <si>
    <t xml:space="preserve">SREB and the National Center for Education Statistics (NCES) treat two-year colleges awarding bachelor's degrees differently. NCES classifies two-year colleges awarding bachelor's degrees as four-year institutions. SREB classifies them as two-year colleges until they meet other criteria. (See Appendix A for definitions.) </t>
  </si>
  <si>
    <r>
      <rPr>
        <vertAlign val="superscript"/>
        <sz val="10"/>
        <rFont val="SWISS-C"/>
        <family val="2"/>
      </rPr>
      <t xml:space="preserve">1 </t>
    </r>
    <r>
      <rPr>
        <sz val="10"/>
        <rFont val="SWISS-C"/>
        <family val="2"/>
      </rPr>
      <t>The Consumer Price Index (CPI) increased by 7.7 percent from 2014-15 to 2019-20.  The CPI in July of the year in which the academic year begins is used.</t>
    </r>
  </si>
  <si>
    <t>Source:</t>
  </si>
  <si>
    <t>SREB analysis of National Center for Education Statistics Human Resources survey — www.nces.ed.gov/ipeds.</t>
  </si>
  <si>
    <t>Average Salaries of Full-Time Faculty</t>
  </si>
  <si>
    <t>Technical Institutes</t>
  </si>
  <si>
    <t>Salaries (current dollars)</t>
  </si>
  <si>
    <t>Salaries</t>
  </si>
  <si>
    <t>Salaries---------------</t>
  </si>
  <si>
    <t>All Ranks</t>
  </si>
  <si>
    <t>Salary Ranking</t>
  </si>
  <si>
    <t>Salary Rankings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</si>
  <si>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</si>
  <si>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</si>
  <si>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</si>
  <si>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</si>
  <si>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</si>
  <si>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</si>
  <si>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</si>
  <si>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</si>
  <si>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</si>
  <si>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</si>
  <si>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</si>
  <si>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</si>
  <si>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</si>
  <si>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</si>
  <si>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</si>
  <si>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</si>
  <si>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</si>
  <si>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</si>
  <si>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</si>
  <si>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</si>
  <si>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</si>
  <si>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</si>
  <si>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</si>
  <si>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</si>
  <si>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</si>
  <si>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</si>
  <si>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2015-16</t>
  </si>
  <si>
    <t>2016-17</t>
  </si>
  <si>
    <t>2017-18</t>
  </si>
  <si>
    <t>2018-19</t>
  </si>
  <si>
    <t>50 States and D.C.</t>
  </si>
  <si>
    <t>SREB</t>
  </si>
  <si>
    <t>—</t>
  </si>
  <si>
    <t>DE Salaries06 (#108); IPEDS</t>
  </si>
  <si>
    <t>DE Salaries06 (#108)</t>
  </si>
  <si>
    <t>DE Salaries07 (#108)</t>
  </si>
  <si>
    <t>DE Salaries08 (#108)</t>
  </si>
  <si>
    <t>DE Salaries09 (#108)</t>
  </si>
  <si>
    <t>DE Salaries11 (#144s), IPEDS</t>
  </si>
  <si>
    <t>DE Salaries12 (#144s); IPEDS</t>
  </si>
  <si>
    <t>DE Salaries06 (#109)</t>
  </si>
  <si>
    <t>DE Salaries07 (#109)</t>
  </si>
  <si>
    <t>DE Salaries08 (#109)</t>
  </si>
  <si>
    <t>DE Salaries09 (#109)</t>
  </si>
  <si>
    <t>DE Salaries11 (#145s)</t>
  </si>
  <si>
    <t>DE Salaries12 (#145s)</t>
  </si>
  <si>
    <t>NOTE:  Salaries reported as 11-12 month appointments have been converted to 9-10 month equivalence by reducing the reported amounts by 2/11.  The data shown for Texas include average</t>
  </si>
  <si>
    <t>IPEDS Faculty Salary data, SalEquatedData08; AL difference so great because of small N</t>
  </si>
  <si>
    <t>budgeted faculty salaries for both full-time and part-time faculty for the first four ranks only.</t>
  </si>
  <si>
    <t>Non-SREB states data found in Sals by Type Pivot Table, New EquatedData 06-07 file.</t>
  </si>
  <si>
    <t>PUBLIC TWO-YEAR INSTITUTIONS</t>
  </si>
  <si>
    <t>Constant (2019-20 academic year) Dollars</t>
  </si>
  <si>
    <t>Two Year Colleges</t>
  </si>
  <si>
    <t>2018-19-</t>
  </si>
  <si>
    <t>AY CPI for constant dollar calculation (from "Price Indexes" worksheet)</t>
  </si>
  <si>
    <t>Constant (2006-07 academic year) Dollars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</si>
</sst>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_(* #,##0.0_);_(* \(#,##0.0\);_(* &quot;-&quot;??_);_(@_)"/>
  </numFmts>
  <fonts count="25">
    <font>
      <sz val="10"/>
      <name val="SWISS-C"/>
    </font>
    <font>
      <sz val="11"/>
      <color theme="1"/>
      <name val="Calibri"/>
      <family val="2"/>
      <scheme val="minor"/>
    </font>
    <font>
      <sz val="12"/>
      <name val="AGaramond"/>
      <family val="3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SWISS-C"/>
    </font>
    <font>
      <sz val="10"/>
      <name val="Arial"/>
      <family val="2"/>
    </font>
    <font>
      <sz val="10"/>
      <color indexed="12"/>
      <name val="SWISS-C"/>
    </font>
    <font>
      <sz val="10"/>
      <color indexed="12"/>
      <name val="Arial"/>
      <family val="2"/>
    </font>
    <font>
      <sz val="10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C00000"/>
      <name val="Arial"/>
      <family val="2"/>
    </font>
    <font>
      <b/>
      <sz val="8"/>
      <color rgb="FFC00000"/>
      <name val="SWISS-C"/>
    </font>
    <font>
      <b/>
      <sz val="10"/>
      <color rgb="FFC00000"/>
      <name val="SWISS-C"/>
    </font>
    <font>
      <sz val="10"/>
      <name val="Arial"/>
      <family val="2"/>
    </font>
    <font>
      <b/>
      <sz val="12"/>
      <name val="Arial"/>
      <family val="2"/>
    </font>
    <font>
      <vertAlign val="superscript"/>
      <sz val="10"/>
      <name val="SWISS-C"/>
      <family val="2"/>
    </font>
    <font>
      <sz val="10"/>
      <name val="SWISS-C"/>
    </font>
    <font>
      <sz val="10"/>
      <name val="SWISS-C"/>
      <family val="2"/>
    </font>
    <font>
      <sz val="10"/>
      <color rgb="FF0000FF"/>
      <name val="SWISS-C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CDDC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horizontal="left" wrapText="1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306">
    <xf numFmtId="37" fontId="0" fillId="0" borderId="0" xfId="0" applyNumberFormat="1" applyAlignment="1"/>
    <xf numFmtId="37" fontId="3" fillId="0" borderId="0" xfId="0" applyNumberFormat="1" applyFont="1" applyAlignment="1"/>
    <xf numFmtId="37" fontId="3" fillId="0" borderId="0" xfId="0" applyNumberFormat="1" applyFont="1" applyAlignment="1">
      <alignment horizontal="left"/>
    </xf>
    <xf numFmtId="37" fontId="0" fillId="0" borderId="2" xfId="0" applyNumberFormat="1" applyBorder="1" applyAlignment="1"/>
    <xf numFmtId="164" fontId="6" fillId="0" borderId="0" xfId="1" applyNumberFormat="1" applyFont="1"/>
    <xf numFmtId="37" fontId="3" fillId="0" borderId="0" xfId="0" applyNumberFormat="1" applyFont="1" applyAlignment="1" applyProtection="1"/>
    <xf numFmtId="37" fontId="3" fillId="0" borderId="0" xfId="0" applyNumberFormat="1" applyFont="1" applyAlignment="1" applyProtection="1">
      <alignment horizontal="left"/>
    </xf>
    <xf numFmtId="37" fontId="3" fillId="0" borderId="0" xfId="0" applyNumberFormat="1" applyFont="1" applyAlignment="1" applyProtection="1">
      <alignment horizontal="fill"/>
    </xf>
    <xf numFmtId="37" fontId="3" fillId="0" borderId="0" xfId="0" applyNumberFormat="1" applyFont="1" applyAlignment="1" applyProtection="1">
      <alignment horizontal="right"/>
    </xf>
    <xf numFmtId="37" fontId="3" fillId="0" borderId="0" xfId="0" applyNumberFormat="1" applyFont="1" applyAlignment="1" applyProtection="1">
      <alignment horizontal="center"/>
    </xf>
    <xf numFmtId="37" fontId="3" fillId="0" borderId="0" xfId="0" applyNumberFormat="1" applyFont="1" applyFill="1" applyAlignment="1" applyProtection="1">
      <alignment horizontal="center"/>
    </xf>
    <xf numFmtId="37" fontId="3" fillId="0" borderId="0" xfId="0" applyNumberFormat="1" applyFont="1" applyBorder="1" applyAlignment="1" applyProtection="1">
      <alignment horizontal="right"/>
    </xf>
    <xf numFmtId="37" fontId="3" fillId="0" borderId="0" xfId="0" applyNumberFormat="1" applyFont="1" applyBorder="1" applyAlignment="1" applyProtection="1"/>
    <xf numFmtId="37" fontId="3" fillId="0" borderId="0" xfId="0" applyNumberFormat="1" applyFont="1" applyAlignment="1" applyProtection="1">
      <alignment horizontal="centerContinuous"/>
    </xf>
    <xf numFmtId="37" fontId="3" fillId="0" borderId="1" xfId="0" applyNumberFormat="1" applyFont="1" applyBorder="1" applyAlignment="1" applyProtection="1"/>
    <xf numFmtId="37" fontId="3" fillId="0" borderId="1" xfId="0" applyNumberFormat="1" applyFont="1" applyBorder="1" applyAlignment="1" applyProtection="1">
      <alignment horizontal="right"/>
    </xf>
    <xf numFmtId="37" fontId="3" fillId="0" borderId="0" xfId="0" applyNumberFormat="1" applyFont="1" applyFill="1" applyAlignment="1" applyProtection="1"/>
    <xf numFmtId="37" fontId="3" fillId="0" borderId="0" xfId="0" applyNumberFormat="1" applyFont="1" applyBorder="1" applyAlignment="1" applyProtection="1">
      <alignment horizontal="fill"/>
    </xf>
    <xf numFmtId="37" fontId="3" fillId="0" borderId="0" xfId="0" applyNumberFormat="1" applyFont="1" applyAlignment="1">
      <alignment horizontal="right"/>
    </xf>
    <xf numFmtId="37" fontId="0" fillId="0" borderId="0" xfId="0" applyNumberFormat="1" applyBorder="1" applyAlignment="1"/>
    <xf numFmtId="0" fontId="3" fillId="0" borderId="0" xfId="0" applyNumberFormat="1" applyFont="1" applyBorder="1" applyAlignment="1" applyProtection="1">
      <alignment horizontal="right"/>
    </xf>
    <xf numFmtId="3" fontId="3" fillId="0" borderId="0" xfId="0" applyNumberFormat="1" applyFont="1" applyBorder="1" applyAlignment="1"/>
    <xf numFmtId="37" fontId="3" fillId="0" borderId="0" xfId="0" applyNumberFormat="1" applyFont="1" applyBorder="1" applyAlignment="1"/>
    <xf numFmtId="0" fontId="10" fillId="0" borderId="0" xfId="0" applyFont="1">
      <alignment horizontal="left" wrapText="1"/>
    </xf>
    <xf numFmtId="37" fontId="3" fillId="0" borderId="3" xfId="0" applyNumberFormat="1" applyFont="1" applyBorder="1" applyAlignment="1" applyProtection="1"/>
    <xf numFmtId="37" fontId="3" fillId="0" borderId="3" xfId="0" applyNumberFormat="1" applyFont="1" applyBorder="1" applyAlignment="1" applyProtection="1">
      <alignment horizontal="right"/>
    </xf>
    <xf numFmtId="0" fontId="0" fillId="0" borderId="0" xfId="0" applyFont="1" applyFill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0" fillId="0" borderId="0" xfId="0" applyAlignment="1" applyProtection="1">
      <alignment horizontal="left"/>
    </xf>
    <xf numFmtId="37" fontId="3" fillId="0" borderId="0" xfId="0" applyNumberFormat="1" applyFont="1" applyBorder="1" applyAlignment="1">
      <alignment horizontal="right"/>
    </xf>
    <xf numFmtId="37" fontId="3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/>
    <xf numFmtId="3" fontId="3" fillId="0" borderId="0" xfId="1" applyNumberFormat="1" applyFont="1" applyBorder="1" applyAlignment="1">
      <alignment horizontal="right"/>
    </xf>
    <xf numFmtId="37" fontId="3" fillId="0" borderId="11" xfId="0" applyNumberFormat="1" applyFont="1" applyBorder="1" applyAlignment="1" applyProtection="1"/>
    <xf numFmtId="37" fontId="3" fillId="0" borderId="11" xfId="0" applyNumberFormat="1" applyFont="1" applyBorder="1" applyAlignment="1" applyProtection="1">
      <alignment horizontal="right"/>
    </xf>
    <xf numFmtId="37" fontId="3" fillId="0" borderId="12" xfId="0" applyNumberFormat="1" applyFont="1" applyBorder="1" applyAlignment="1" applyProtection="1">
      <alignment horizontal="right"/>
    </xf>
    <xf numFmtId="37" fontId="3" fillId="0" borderId="11" xfId="0" applyNumberFormat="1" applyFont="1" applyFill="1" applyBorder="1" applyAlignment="1" applyProtection="1">
      <alignment horizontal="right"/>
    </xf>
    <xf numFmtId="37" fontId="0" fillId="0" borderId="0" xfId="0" applyNumberFormat="1" applyAlignment="1">
      <alignment horizontal="right"/>
    </xf>
    <xf numFmtId="37" fontId="3" fillId="0" borderId="1" xfId="0" applyNumberFormat="1" applyFont="1" applyBorder="1" applyAlignment="1">
      <alignment horizontal="right"/>
    </xf>
    <xf numFmtId="37" fontId="0" fillId="0" borderId="0" xfId="0" applyNumberFormat="1" applyBorder="1" applyAlignment="1">
      <alignment horizontal="right"/>
    </xf>
    <xf numFmtId="3" fontId="3" fillId="0" borderId="0" xfId="2" applyNumberFormat="1" applyFont="1"/>
    <xf numFmtId="3" fontId="0" fillId="0" borderId="0" xfId="0" applyNumberFormat="1" applyAlignment="1"/>
    <xf numFmtId="0" fontId="0" fillId="0" borderId="11" xfId="0" applyBorder="1" applyAlignment="1" applyProtection="1">
      <alignment horizontal="right" wrapText="1"/>
    </xf>
    <xf numFmtId="37" fontId="3" fillId="0" borderId="3" xfId="0" applyNumberFormat="1" applyFont="1" applyBorder="1" applyAlignment="1" applyProtection="1">
      <alignment horizontal="left"/>
    </xf>
    <xf numFmtId="37" fontId="3" fillId="0" borderId="4" xfId="0" applyNumberFormat="1" applyFont="1" applyBorder="1" applyAlignment="1" applyProtection="1">
      <alignment horizontal="right"/>
    </xf>
    <xf numFmtId="3" fontId="3" fillId="0" borderId="0" xfId="2" applyNumberFormat="1" applyFont="1" applyBorder="1"/>
    <xf numFmtId="3" fontId="0" fillId="0" borderId="0" xfId="0" applyNumberFormat="1" applyBorder="1" applyAlignment="1"/>
    <xf numFmtId="37" fontId="3" fillId="0" borderId="11" xfId="0" applyNumberFormat="1" applyFont="1" applyBorder="1" applyAlignment="1">
      <alignment horizontal="right"/>
    </xf>
    <xf numFmtId="37" fontId="12" fillId="0" borderId="0" xfId="0" applyNumberFormat="1" applyFont="1" applyBorder="1" applyAlignment="1" applyProtection="1">
      <alignment horizontal="right"/>
    </xf>
    <xf numFmtId="37" fontId="0" fillId="0" borderId="0" xfId="0" applyNumberFormat="1" applyFill="1" applyAlignment="1"/>
    <xf numFmtId="37" fontId="3" fillId="0" borderId="3" xfId="0" applyNumberFormat="1" applyFont="1" applyFill="1" applyBorder="1" applyAlignment="1" applyProtection="1"/>
    <xf numFmtId="3" fontId="3" fillId="0" borderId="0" xfId="0" applyNumberFormat="1" applyFont="1" applyFill="1" applyBorder="1" applyAlignment="1"/>
    <xf numFmtId="37" fontId="0" fillId="0" borderId="0" xfId="0" applyNumberFormat="1" applyFill="1" applyBorder="1" applyAlignment="1"/>
    <xf numFmtId="3" fontId="3" fillId="0" borderId="0" xfId="0" applyNumberFormat="1" applyFont="1" applyFill="1" applyAlignment="1"/>
    <xf numFmtId="3" fontId="3" fillId="0" borderId="0" xfId="0" applyNumberFormat="1" applyFont="1" applyFill="1" applyAlignment="1">
      <alignment horizontal="left"/>
    </xf>
    <xf numFmtId="3" fontId="3" fillId="0" borderId="1" xfId="0" applyNumberFormat="1" applyFont="1" applyFill="1" applyBorder="1" applyAlignment="1"/>
    <xf numFmtId="3" fontId="3" fillId="0" borderId="11" xfId="0" applyNumberFormat="1" applyFont="1" applyFill="1" applyBorder="1" applyAlignment="1"/>
    <xf numFmtId="3" fontId="3" fillId="0" borderId="3" xfId="0" applyNumberFormat="1" applyFont="1" applyFill="1" applyBorder="1" applyAlignment="1"/>
    <xf numFmtId="3" fontId="3" fillId="0" borderId="3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3" fillId="0" borderId="4" xfId="0" applyNumberFormat="1" applyFont="1" applyFill="1" applyBorder="1" applyAlignment="1"/>
    <xf numFmtId="3" fontId="3" fillId="0" borderId="12" xfId="0" applyNumberFormat="1" applyFont="1" applyFill="1" applyBorder="1" applyAlignment="1"/>
    <xf numFmtId="3" fontId="3" fillId="0" borderId="0" xfId="2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7" fontId="0" fillId="0" borderId="0" xfId="0" applyNumberForma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0" borderId="11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right" wrapText="1"/>
    </xf>
    <xf numFmtId="37" fontId="3" fillId="0" borderId="17" xfId="0" applyNumberFormat="1" applyFont="1" applyBorder="1" applyAlignment="1">
      <alignment horizontal="left"/>
    </xf>
    <xf numFmtId="37" fontId="13" fillId="0" borderId="0" xfId="0" applyNumberFormat="1" applyFont="1" applyAlignment="1" applyProtection="1">
      <alignment horizontal="right"/>
    </xf>
    <xf numFmtId="37" fontId="3" fillId="0" borderId="13" xfId="0" applyNumberFormat="1" applyFont="1" applyBorder="1" applyAlignment="1" applyProtection="1">
      <alignment horizontal="right"/>
    </xf>
    <xf numFmtId="37" fontId="3" fillId="0" borderId="8" xfId="0" applyNumberFormat="1" applyFont="1" applyBorder="1" applyAlignment="1" applyProtection="1">
      <alignment horizontal="right"/>
    </xf>
    <xf numFmtId="37" fontId="13" fillId="0" borderId="3" xfId="0" applyNumberFormat="1" applyFont="1" applyBorder="1" applyAlignment="1" applyProtection="1"/>
    <xf numFmtId="37" fontId="13" fillId="0" borderId="0" xfId="0" applyNumberFormat="1" applyFont="1" applyBorder="1" applyAlignment="1" applyProtection="1"/>
    <xf numFmtId="37" fontId="13" fillId="0" borderId="0" xfId="0" applyNumberFormat="1" applyFont="1" applyBorder="1" applyAlignment="1" applyProtection="1">
      <alignment horizontal="right"/>
    </xf>
    <xf numFmtId="37" fontId="13" fillId="0" borderId="3" xfId="0" applyNumberFormat="1" applyFont="1" applyFill="1" applyBorder="1" applyAlignment="1" applyProtection="1"/>
    <xf numFmtId="37" fontId="13" fillId="0" borderId="0" xfId="0" applyNumberFormat="1" applyFont="1" applyFill="1" applyBorder="1" applyAlignment="1" applyProtection="1"/>
    <xf numFmtId="37" fontId="13" fillId="0" borderId="4" xfId="0" applyNumberFormat="1" applyFont="1" applyBorder="1" applyAlignment="1" applyProtection="1"/>
    <xf numFmtId="37" fontId="13" fillId="0" borderId="1" xfId="0" applyNumberFormat="1" applyFont="1" applyBorder="1" applyAlignment="1" applyProtection="1"/>
    <xf numFmtId="37" fontId="13" fillId="0" borderId="0" xfId="0" applyNumberFormat="1" applyFont="1" applyAlignment="1" applyProtection="1"/>
    <xf numFmtId="0" fontId="13" fillId="0" borderId="0" xfId="0" applyNumberFormat="1" applyFont="1" applyBorder="1" applyAlignment="1" applyProtection="1">
      <alignment horizontal="right"/>
    </xf>
    <xf numFmtId="37" fontId="13" fillId="0" borderId="0" xfId="0" applyNumberFormat="1" applyFont="1" applyFill="1" applyAlignment="1" applyProtection="1"/>
    <xf numFmtId="0" fontId="13" fillId="0" borderId="0" xfId="0" applyNumberFormat="1" applyFont="1" applyFill="1" applyBorder="1" applyAlignment="1" applyProtection="1">
      <alignment horizontal="right"/>
    </xf>
    <xf numFmtId="37" fontId="13" fillId="0" borderId="0" xfId="0" applyNumberFormat="1" applyFont="1" applyFill="1" applyBorder="1" applyAlignment="1" applyProtection="1">
      <alignment horizontal="right"/>
    </xf>
    <xf numFmtId="37" fontId="13" fillId="0" borderId="1" xfId="0" applyNumberFormat="1" applyFont="1" applyBorder="1" applyAlignment="1" applyProtection="1">
      <alignment horizontal="right"/>
    </xf>
    <xf numFmtId="37" fontId="13" fillId="0" borderId="3" xfId="0" applyNumberFormat="1" applyFont="1" applyBorder="1" applyAlignment="1" applyProtection="1">
      <alignment horizontal="right"/>
    </xf>
    <xf numFmtId="3" fontId="13" fillId="0" borderId="3" xfId="0" applyNumberFormat="1" applyFont="1" applyFill="1" applyBorder="1" applyAlignment="1">
      <alignment horizontal="right"/>
    </xf>
    <xf numFmtId="3" fontId="13" fillId="0" borderId="0" xfId="0" applyNumberFormat="1" applyFont="1" applyFill="1" applyAlignment="1"/>
    <xf numFmtId="3" fontId="13" fillId="0" borderId="0" xfId="0" applyNumberFormat="1" applyFont="1" applyFill="1" applyBorder="1" applyAlignment="1"/>
    <xf numFmtId="3" fontId="13" fillId="0" borderId="1" xfId="0" applyNumberFormat="1" applyFont="1" applyFill="1" applyBorder="1" applyAlignment="1"/>
    <xf numFmtId="3" fontId="13" fillId="0" borderId="11" xfId="0" applyNumberFormat="1" applyFont="1" applyFill="1" applyBorder="1" applyAlignment="1"/>
    <xf numFmtId="37" fontId="13" fillId="0" borderId="13" xfId="0" applyNumberFormat="1" applyFont="1" applyBorder="1" applyAlignment="1" applyProtection="1">
      <alignment horizontal="right"/>
    </xf>
    <xf numFmtId="3" fontId="13" fillId="0" borderId="0" xfId="0" applyNumberFormat="1" applyFont="1" applyFill="1" applyAlignment="1">
      <alignment horizontal="right"/>
    </xf>
    <xf numFmtId="37" fontId="13" fillId="0" borderId="0" xfId="0" applyNumberFormat="1" applyFont="1" applyFill="1" applyAlignment="1" applyProtection="1">
      <alignment horizontal="right"/>
    </xf>
    <xf numFmtId="3" fontId="13" fillId="0" borderId="0" xfId="0" applyNumberFormat="1" applyFont="1" applyFill="1" applyBorder="1" applyAlignment="1">
      <alignment horizontal="right"/>
    </xf>
    <xf numFmtId="3" fontId="13" fillId="0" borderId="11" xfId="0" applyNumberFormat="1" applyFont="1" applyFill="1" applyBorder="1" applyAlignment="1">
      <alignment horizontal="right"/>
    </xf>
    <xf numFmtId="3" fontId="13" fillId="0" borderId="12" xfId="0" applyNumberFormat="1" applyFont="1" applyFill="1" applyBorder="1" applyAlignment="1">
      <alignment horizontal="right"/>
    </xf>
    <xf numFmtId="37" fontId="13" fillId="0" borderId="18" xfId="0" applyNumberFormat="1" applyFont="1" applyBorder="1" applyAlignment="1" applyProtection="1">
      <alignment horizontal="right"/>
    </xf>
    <xf numFmtId="3" fontId="16" fillId="0" borderId="0" xfId="0" applyNumberFormat="1" applyFont="1" applyFill="1" applyBorder="1" applyAlignment="1"/>
    <xf numFmtId="0" fontId="17" fillId="0" borderId="0" xfId="0" applyFont="1" applyFill="1" applyProtection="1">
      <alignment horizontal="left" wrapText="1"/>
    </xf>
    <xf numFmtId="166" fontId="16" fillId="0" borderId="0" xfId="0" applyNumberFormat="1" applyFont="1" applyFill="1" applyBorder="1" applyAlignment="1" applyProtection="1">
      <alignment horizontal="right"/>
    </xf>
    <xf numFmtId="37" fontId="16" fillId="0" borderId="0" xfId="0" applyNumberFormat="1" applyFont="1" applyFill="1" applyAlignment="1"/>
    <xf numFmtId="164" fontId="18" fillId="0" borderId="0" xfId="1" applyNumberFormat="1" applyFont="1" applyFill="1" applyAlignment="1" applyProtection="1">
      <alignment horizontal="left" wrapText="1"/>
    </xf>
    <xf numFmtId="165" fontId="18" fillId="0" borderId="0" xfId="3" applyNumberFormat="1" applyFont="1" applyFill="1" applyAlignment="1" applyProtection="1">
      <alignment horizontal="right" wrapText="1"/>
    </xf>
    <xf numFmtId="0" fontId="3" fillId="0" borderId="11" xfId="0" applyFont="1" applyFill="1" applyBorder="1" applyAlignment="1">
      <alignment horizontal="right" wrapText="1"/>
    </xf>
    <xf numFmtId="0" fontId="3" fillId="0" borderId="12" xfId="0" applyFont="1" applyFill="1" applyBorder="1" applyAlignment="1">
      <alignment horizontal="right" wrapText="1"/>
    </xf>
    <xf numFmtId="37" fontId="3" fillId="0" borderId="1" xfId="0" applyNumberFormat="1" applyFont="1" applyBorder="1" applyAlignment="1"/>
    <xf numFmtId="164" fontId="0" fillId="0" borderId="0" xfId="1" applyNumberFormat="1" applyFont="1" applyBorder="1" applyAlignment="1">
      <alignment horizontal="right"/>
    </xf>
    <xf numFmtId="164" fontId="0" fillId="0" borderId="20" xfId="1" applyNumberFormat="1" applyFont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164" fontId="0" fillId="0" borderId="18" xfId="1" applyNumberFormat="1" applyFont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37" fontId="13" fillId="0" borderId="8" xfId="0" applyNumberFormat="1" applyFont="1" applyBorder="1" applyAlignment="1" applyProtection="1">
      <alignment horizontal="right"/>
    </xf>
    <xf numFmtId="164" fontId="0" fillId="0" borderId="1" xfId="1" applyNumberFormat="1" applyFont="1" applyBorder="1" applyAlignment="1">
      <alignment horizontal="right"/>
    </xf>
    <xf numFmtId="37" fontId="3" fillId="0" borderId="8" xfId="0" applyNumberFormat="1" applyFont="1" applyFill="1" applyBorder="1" applyAlignment="1"/>
    <xf numFmtId="37" fontId="0" fillId="0" borderId="0" xfId="0" applyNumberFormat="1" applyAlignment="1"/>
    <xf numFmtId="0" fontId="3" fillId="3" borderId="11" xfId="0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right" wrapText="1"/>
    </xf>
    <xf numFmtId="0" fontId="3" fillId="3" borderId="8" xfId="0" applyFont="1" applyFill="1" applyBorder="1" applyAlignment="1">
      <alignment horizontal="right" wrapText="1"/>
    </xf>
    <xf numFmtId="37" fontId="0" fillId="0" borderId="8" xfId="0" applyNumberFormat="1" applyBorder="1" applyAlignment="1">
      <alignment horizontal="right"/>
    </xf>
    <xf numFmtId="0" fontId="11" fillId="0" borderId="0" xfId="0" applyFont="1" applyBorder="1" applyAlignment="1" applyProtection="1">
      <alignment horizontal="left"/>
    </xf>
    <xf numFmtId="165" fontId="0" fillId="0" borderId="0" xfId="0" applyNumberFormat="1" applyFont="1" applyFill="1" applyBorder="1" applyAlignment="1" applyProtection="1">
      <alignment horizontal="right" wrapText="1"/>
    </xf>
    <xf numFmtId="0" fontId="0" fillId="0" borderId="11" xfId="0" applyBorder="1" applyAlignment="1" applyProtection="1">
      <alignment horizontal="left"/>
    </xf>
    <xf numFmtId="0" fontId="0" fillId="0" borderId="11" xfId="0" applyFont="1" applyFill="1" applyBorder="1" applyAlignment="1" applyProtection="1">
      <alignment horizontal="right" wrapText="1"/>
    </xf>
    <xf numFmtId="37" fontId="3" fillId="0" borderId="22" xfId="0" applyNumberFormat="1" applyFont="1" applyBorder="1" applyAlignment="1">
      <alignment horizontal="left"/>
    </xf>
    <xf numFmtId="37" fontId="3" fillId="0" borderId="11" xfId="0" applyNumberFormat="1" applyFont="1" applyBorder="1" applyAlignment="1">
      <alignment horizontal="left"/>
    </xf>
    <xf numFmtId="37" fontId="0" fillId="0" borderId="11" xfId="0" applyNumberFormat="1" applyBorder="1" applyAlignment="1">
      <alignment horizontal="right"/>
    </xf>
    <xf numFmtId="37" fontId="0" fillId="0" borderId="11" xfId="0" applyNumberFormat="1" applyBorder="1" applyAlignment="1"/>
    <xf numFmtId="3" fontId="3" fillId="0" borderId="8" xfId="0" applyNumberFormat="1" applyFont="1" applyFill="1" applyBorder="1" applyAlignment="1"/>
    <xf numFmtId="3" fontId="13" fillId="0" borderId="8" xfId="0" applyNumberFormat="1" applyFont="1" applyFill="1" applyBorder="1" applyAlignment="1">
      <alignment horizontal="right"/>
    </xf>
    <xf numFmtId="3" fontId="13" fillId="0" borderId="13" xfId="0" applyNumberFormat="1" applyFont="1" applyFill="1" applyBorder="1" applyAlignment="1">
      <alignment horizontal="right"/>
    </xf>
    <xf numFmtId="37" fontId="0" fillId="0" borderId="8" xfId="0" applyNumberFormat="1" applyBorder="1" applyAlignment="1"/>
    <xf numFmtId="37" fontId="3" fillId="0" borderId="8" xfId="0" applyNumberFormat="1" applyFont="1" applyBorder="1" applyAlignment="1" applyProtection="1"/>
    <xf numFmtId="164" fontId="11" fillId="0" borderId="8" xfId="1" applyNumberFormat="1" applyFont="1" applyFill="1" applyBorder="1" applyAlignment="1" applyProtection="1">
      <alignment horizontal="right" wrapText="1"/>
    </xf>
    <xf numFmtId="37" fontId="13" fillId="0" borderId="11" xfId="0" applyNumberFormat="1" applyFont="1" applyBorder="1" applyAlignment="1" applyProtection="1">
      <alignment horizontal="right"/>
    </xf>
    <xf numFmtId="0" fontId="0" fillId="0" borderId="8" xfId="0" applyBorder="1" applyAlignment="1" applyProtection="1">
      <alignment horizontal="left"/>
    </xf>
    <xf numFmtId="0" fontId="0" fillId="0" borderId="8" xfId="0" applyFont="1" applyFill="1" applyBorder="1" applyAlignment="1" applyProtection="1">
      <alignment horizontal="right" wrapText="1"/>
    </xf>
    <xf numFmtId="37" fontId="3" fillId="0" borderId="8" xfId="0" applyNumberFormat="1" applyFont="1" applyBorder="1" applyAlignment="1">
      <alignment horizontal="left"/>
    </xf>
    <xf numFmtId="37" fontId="3" fillId="0" borderId="8" xfId="0" applyNumberFormat="1" applyFont="1" applyBorder="1" applyAlignment="1"/>
    <xf numFmtId="37" fontId="19" fillId="0" borderId="0" xfId="0" applyNumberFormat="1" applyFont="1" applyAlignment="1">
      <alignment horizontal="right"/>
    </xf>
    <xf numFmtId="37" fontId="19" fillId="0" borderId="0" xfId="0" applyNumberFormat="1" applyFont="1" applyBorder="1" applyAlignment="1">
      <alignment horizontal="center"/>
    </xf>
    <xf numFmtId="37" fontId="19" fillId="0" borderId="0" xfId="0" applyNumberFormat="1" applyFont="1" applyBorder="1" applyAlignment="1"/>
    <xf numFmtId="37" fontId="19" fillId="0" borderId="0" xfId="0" applyNumberFormat="1" applyFont="1" applyAlignment="1"/>
    <xf numFmtId="37" fontId="19" fillId="0" borderId="0" xfId="0" applyNumberFormat="1" applyFont="1" applyAlignment="1">
      <alignment vertical="top"/>
    </xf>
    <xf numFmtId="37" fontId="20" fillId="0" borderId="0" xfId="0" applyNumberFormat="1" applyFont="1" applyAlignment="1">
      <alignment vertical="top"/>
    </xf>
    <xf numFmtId="37" fontId="19" fillId="0" borderId="0" xfId="0" applyNumberFormat="1" applyFont="1" applyAlignment="1">
      <alignment horizontal="center"/>
    </xf>
    <xf numFmtId="37" fontId="19" fillId="0" borderId="0" xfId="0" applyNumberFormat="1" applyFont="1" applyFill="1" applyAlignment="1"/>
    <xf numFmtId="37" fontId="22" fillId="0" borderId="8" xfId="0" applyNumberFormat="1" applyFont="1" applyBorder="1" applyAlignment="1">
      <alignment vertical="top"/>
    </xf>
    <xf numFmtId="37" fontId="22" fillId="0" borderId="0" xfId="0" applyNumberFormat="1" applyFont="1" applyBorder="1" applyAlignment="1">
      <alignment vertical="top"/>
    </xf>
    <xf numFmtId="0" fontId="22" fillId="0" borderId="0" xfId="0" applyFont="1" applyBorder="1" applyAlignment="1"/>
    <xf numFmtId="0" fontId="22" fillId="0" borderId="0" xfId="0" applyFont="1" applyAlignment="1"/>
    <xf numFmtId="37" fontId="3" fillId="0" borderId="0" xfId="0" applyNumberFormat="1" applyFont="1" applyAlignment="1">
      <alignment vertical="top"/>
    </xf>
    <xf numFmtId="37" fontId="3" fillId="4" borderId="11" xfId="0" applyNumberFormat="1" applyFont="1" applyFill="1" applyBorder="1" applyAlignment="1" applyProtection="1">
      <alignment horizontal="right"/>
    </xf>
    <xf numFmtId="0" fontId="3" fillId="4" borderId="11" xfId="0" applyFont="1" applyFill="1" applyBorder="1" applyAlignment="1">
      <alignment horizontal="right" wrapText="1"/>
    </xf>
    <xf numFmtId="0" fontId="3" fillId="4" borderId="8" xfId="0" applyFont="1" applyFill="1" applyBorder="1" applyAlignment="1">
      <alignment horizontal="right" wrapText="1"/>
    </xf>
    <xf numFmtId="3" fontId="13" fillId="0" borderId="1" xfId="0" applyNumberFormat="1" applyFont="1" applyFill="1" applyBorder="1" applyAlignment="1">
      <alignment horizontal="right"/>
    </xf>
    <xf numFmtId="37" fontId="3" fillId="0" borderId="8" xfId="0" applyNumberFormat="1" applyFont="1" applyFill="1" applyBorder="1" applyAlignment="1">
      <alignment vertical="top"/>
    </xf>
    <xf numFmtId="37" fontId="3" fillId="0" borderId="0" xfId="0" applyNumberFormat="1" applyFont="1" applyFill="1" applyAlignment="1">
      <alignment vertical="top"/>
    </xf>
    <xf numFmtId="37" fontId="2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right"/>
    </xf>
    <xf numFmtId="37" fontId="3" fillId="0" borderId="0" xfId="0" applyNumberFormat="1" applyFont="1" applyFill="1" applyBorder="1" applyAlignment="1">
      <alignment horizontal="centerContinuous"/>
    </xf>
    <xf numFmtId="0" fontId="3" fillId="0" borderId="6" xfId="0" applyFont="1" applyFill="1" applyBorder="1" applyAlignment="1">
      <alignment horizontal="centerContinuous"/>
    </xf>
    <xf numFmtId="37" fontId="3" fillId="0" borderId="16" xfId="0" applyNumberFormat="1" applyFont="1" applyFill="1" applyBorder="1" applyAlignment="1">
      <alignment horizontal="center"/>
    </xf>
    <xf numFmtId="37" fontId="3" fillId="0" borderId="10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Continuous"/>
    </xf>
    <xf numFmtId="17" fontId="3" fillId="0" borderId="0" xfId="0" applyNumberFormat="1" applyFont="1" applyAlignment="1">
      <alignment horizontal="right"/>
    </xf>
    <xf numFmtId="37" fontId="3" fillId="0" borderId="0" xfId="0" applyNumberFormat="1" applyFont="1" applyAlignment="1">
      <alignment horizontal="centerContinuous"/>
    </xf>
    <xf numFmtId="37" fontId="3" fillId="0" borderId="0" xfId="0" applyNumberFormat="1" applyFont="1" applyBorder="1" applyAlignment="1">
      <alignment horizontal="centerContinuous"/>
    </xf>
    <xf numFmtId="37" fontId="3" fillId="0" borderId="0" xfId="0" applyNumberFormat="1" applyFont="1" applyBorder="1" applyAlignment="1">
      <alignment horizontal="center"/>
    </xf>
    <xf numFmtId="37" fontId="3" fillId="0" borderId="0" xfId="0" applyNumberFormat="1" applyFont="1" applyBorder="1" applyAlignment="1">
      <alignment vertical="top"/>
    </xf>
    <xf numFmtId="37" fontId="3" fillId="0" borderId="0" xfId="0" applyNumberFormat="1" applyFont="1" applyBorder="1" applyAlignment="1">
      <alignment horizontal="center" vertical="top"/>
    </xf>
    <xf numFmtId="37" fontId="3" fillId="0" borderId="1" xfId="0" applyNumberFormat="1" applyFont="1" applyBorder="1" applyAlignment="1">
      <alignment horizontal="centerContinuous"/>
    </xf>
    <xf numFmtId="37" fontId="3" fillId="0" borderId="1" xfId="0" applyNumberFormat="1" applyFont="1" applyBorder="1" applyAlignment="1">
      <alignment horizontal="center"/>
    </xf>
    <xf numFmtId="0" fontId="3" fillId="0" borderId="21" xfId="0" applyFont="1" applyBorder="1" applyAlignment="1" applyProtection="1">
      <alignment horizontal="centerContinuous"/>
    </xf>
    <xf numFmtId="37" fontId="3" fillId="0" borderId="19" xfId="0" applyNumberFormat="1" applyFont="1" applyBorder="1" applyAlignment="1">
      <alignment horizontal="centerContinuous"/>
    </xf>
    <xf numFmtId="37" fontId="3" fillId="0" borderId="20" xfId="0" applyNumberFormat="1" applyFont="1" applyBorder="1" applyAlignment="1">
      <alignment horizontal="centerContinuous"/>
    </xf>
    <xf numFmtId="37" fontId="3" fillId="0" borderId="12" xfId="0" applyNumberFormat="1" applyFont="1" applyBorder="1" applyAlignment="1">
      <alignment horizontal="centerContinuous"/>
    </xf>
    <xf numFmtId="37" fontId="3" fillId="0" borderId="11" xfId="0" applyNumberFormat="1" applyFont="1" applyBorder="1" applyAlignment="1">
      <alignment horizontal="centerContinuous"/>
    </xf>
    <xf numFmtId="0" fontId="3" fillId="0" borderId="22" xfId="0" applyFont="1" applyBorder="1" applyAlignment="1" applyProtection="1">
      <alignment horizontal="centerContinuous"/>
    </xf>
    <xf numFmtId="0" fontId="3" fillId="0" borderId="5" xfId="0" applyFont="1" applyBorder="1" applyAlignment="1" applyProtection="1">
      <alignment horizontal="centerContinuous"/>
    </xf>
    <xf numFmtId="37" fontId="3" fillId="0" borderId="23" xfId="0" applyNumberFormat="1" applyFont="1" applyFill="1" applyBorder="1" applyAlignment="1">
      <alignment horizontal="centerContinuous"/>
    </xf>
    <xf numFmtId="37" fontId="3" fillId="0" borderId="15" xfId="0" applyNumberFormat="1" applyFont="1" applyBorder="1" applyAlignment="1">
      <alignment horizontal="centerContinuous"/>
    </xf>
    <xf numFmtId="37" fontId="3" fillId="0" borderId="7" xfId="0" applyNumberFormat="1" applyFont="1" applyBorder="1" applyAlignment="1">
      <alignment horizontal="centerContinuous"/>
    </xf>
    <xf numFmtId="0" fontId="3" fillId="0" borderId="3" xfId="0" applyFont="1" applyBorder="1" applyAlignment="1" applyProtection="1">
      <alignment horizontal="centerContinuous"/>
    </xf>
    <xf numFmtId="37" fontId="3" fillId="0" borderId="13" xfId="0" applyNumberFormat="1" applyFont="1" applyBorder="1" applyAlignment="1">
      <alignment horizontal="centerContinuous"/>
    </xf>
    <xf numFmtId="37" fontId="3" fillId="0" borderId="2" xfId="0" applyNumberFormat="1" applyFont="1" applyFill="1" applyBorder="1" applyAlignment="1">
      <alignment horizontal="centerContinuous"/>
    </xf>
    <xf numFmtId="37" fontId="3" fillId="0" borderId="2" xfId="0" applyNumberFormat="1" applyFont="1" applyBorder="1" applyAlignment="1">
      <alignment horizontal="centerContinuous"/>
    </xf>
    <xf numFmtId="37" fontId="3" fillId="0" borderId="24" xfId="0" applyNumberFormat="1" applyFont="1" applyBorder="1" applyAlignment="1">
      <alignment horizontal="centerContinuous"/>
    </xf>
    <xf numFmtId="37" fontId="3" fillId="0" borderId="3" xfId="0" applyNumberFormat="1" applyFont="1" applyBorder="1" applyAlignment="1">
      <alignment horizontal="centerContinuous"/>
    </xf>
    <xf numFmtId="0" fontId="3" fillId="0" borderId="5" xfId="0" applyFont="1" applyBorder="1" applyAlignment="1" applyProtection="1">
      <alignment horizontal="centerContinuous" wrapText="1"/>
    </xf>
    <xf numFmtId="37" fontId="3" fillId="0" borderId="18" xfId="0" applyNumberFormat="1" applyFont="1" applyFill="1" applyBorder="1" applyAlignment="1">
      <alignment horizontal="centerContinuous"/>
    </xf>
    <xf numFmtId="37" fontId="3" fillId="0" borderId="14" xfId="0" applyNumberFormat="1" applyFont="1" applyBorder="1" applyAlignment="1">
      <alignment horizontal="centerContinuous"/>
    </xf>
    <xf numFmtId="0" fontId="3" fillId="0" borderId="25" xfId="0" applyFont="1" applyBorder="1" applyAlignment="1" applyProtection="1">
      <alignment horizontal="centerContinuous" wrapText="1"/>
    </xf>
    <xf numFmtId="37" fontId="3" fillId="0" borderId="9" xfId="0" applyNumberFormat="1" applyFont="1" applyFill="1" applyBorder="1" applyAlignment="1">
      <alignment horizontal="centerContinuous" wrapText="1"/>
    </xf>
    <xf numFmtId="37" fontId="3" fillId="0" borderId="1" xfId="0" applyNumberFormat="1" applyFont="1" applyFill="1" applyBorder="1" applyAlignment="1">
      <alignment horizontal="center" wrapText="1"/>
    </xf>
    <xf numFmtId="37" fontId="3" fillId="0" borderId="0" xfId="0" applyNumberFormat="1" applyFont="1" applyFill="1" applyBorder="1" applyAlignment="1">
      <alignment horizontal="center"/>
    </xf>
    <xf numFmtId="37" fontId="3" fillId="0" borderId="10" xfId="0" applyNumberFormat="1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5" fontId="3" fillId="0" borderId="1" xfId="1" applyNumberFormat="1" applyFont="1" applyFill="1" applyBorder="1" applyAlignment="1">
      <alignment horizontal="right"/>
    </xf>
    <xf numFmtId="166" fontId="3" fillId="0" borderId="4" xfId="1" applyNumberFormat="1" applyFont="1" applyFill="1" applyBorder="1" applyAlignment="1">
      <alignment horizontal="right"/>
    </xf>
    <xf numFmtId="166" fontId="3" fillId="0" borderId="20" xfId="1" applyNumberFormat="1" applyFont="1" applyFill="1" applyBorder="1" applyAlignment="1">
      <alignment horizontal="right" vertical="top"/>
    </xf>
    <xf numFmtId="5" fontId="3" fillId="0" borderId="4" xfId="1" applyNumberFormat="1" applyFont="1" applyFill="1" applyBorder="1" applyAlignment="1">
      <alignment horizontal="right"/>
    </xf>
    <xf numFmtId="166" fontId="3" fillId="0" borderId="12" xfId="1" applyNumberFormat="1" applyFont="1" applyFill="1" applyBorder="1" applyAlignment="1">
      <alignment horizontal="center"/>
    </xf>
    <xf numFmtId="166" fontId="3" fillId="0" borderId="11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right"/>
    </xf>
    <xf numFmtId="166" fontId="3" fillId="0" borderId="3" xfId="1" applyNumberFormat="1" applyFont="1" applyFill="1" applyBorder="1" applyAlignment="1">
      <alignment horizontal="right"/>
    </xf>
    <xf numFmtId="166" fontId="3" fillId="0" borderId="0" xfId="1" applyNumberFormat="1" applyFont="1" applyFill="1" applyBorder="1" applyAlignment="1">
      <alignment horizontal="right" vertical="top"/>
    </xf>
    <xf numFmtId="167" fontId="3" fillId="0" borderId="3" xfId="1" applyNumberFormat="1" applyFont="1" applyFill="1" applyBorder="1" applyAlignment="1">
      <alignment horizontal="center"/>
    </xf>
    <xf numFmtId="167" fontId="3" fillId="0" borderId="0" xfId="1" applyNumberFormat="1" applyFont="1" applyFill="1" applyBorder="1" applyAlignment="1">
      <alignment horizontal="right"/>
    </xf>
    <xf numFmtId="5" fontId="3" fillId="0" borderId="3" xfId="2" applyNumberFormat="1" applyFont="1" applyFill="1" applyBorder="1" applyAlignment="1">
      <alignment horizontal="right"/>
    </xf>
    <xf numFmtId="166" fontId="3" fillId="0" borderId="13" xfId="1" applyNumberFormat="1" applyFont="1" applyFill="1" applyBorder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37" fontId="3" fillId="0" borderId="0" xfId="0" applyNumberFormat="1" applyFont="1" applyFill="1" applyAlignment="1"/>
    <xf numFmtId="165" fontId="3" fillId="0" borderId="0" xfId="3" applyNumberFormat="1" applyFont="1" applyFill="1" applyBorder="1" applyAlignment="1">
      <alignment horizontal="right"/>
    </xf>
    <xf numFmtId="166" fontId="3" fillId="0" borderId="3" xfId="3" applyNumberFormat="1" applyFont="1" applyFill="1" applyBorder="1" applyAlignment="1">
      <alignment horizontal="right"/>
    </xf>
    <xf numFmtId="166" fontId="3" fillId="0" borderId="0" xfId="3" applyNumberFormat="1" applyFont="1" applyFill="1" applyBorder="1" applyAlignment="1">
      <alignment horizontal="right" vertical="top"/>
    </xf>
    <xf numFmtId="167" fontId="3" fillId="0" borderId="3" xfId="3" applyNumberFormat="1" applyFont="1" applyFill="1" applyBorder="1" applyAlignment="1">
      <alignment horizontal="center"/>
    </xf>
    <xf numFmtId="167" fontId="3" fillId="0" borderId="0" xfId="3" applyNumberFormat="1" applyFont="1" applyFill="1" applyBorder="1" applyAlignment="1">
      <alignment horizontal="right"/>
    </xf>
    <xf numFmtId="165" fontId="3" fillId="0" borderId="3" xfId="3" applyNumberFormat="1" applyFont="1" applyFill="1" applyBorder="1" applyAlignment="1">
      <alignment horizontal="right"/>
    </xf>
    <xf numFmtId="166" fontId="3" fillId="0" borderId="3" xfId="3" applyNumberFormat="1" applyFont="1" applyFill="1" applyBorder="1" applyAlignment="1">
      <alignment horizontal="center"/>
    </xf>
    <xf numFmtId="166" fontId="3" fillId="0" borderId="0" xfId="3" applyNumberFormat="1" applyFont="1" applyFill="1" applyBorder="1" applyAlignment="1">
      <alignment horizontal="center"/>
    </xf>
    <xf numFmtId="3" fontId="3" fillId="2" borderId="0" xfId="0" applyNumberFormat="1" applyFont="1" applyFill="1" applyAlignment="1"/>
    <xf numFmtId="164" fontId="3" fillId="2" borderId="0" xfId="1" applyNumberFormat="1" applyFont="1" applyFill="1" applyBorder="1" applyAlignment="1">
      <alignment horizontal="right"/>
    </xf>
    <xf numFmtId="166" fontId="3" fillId="2" borderId="3" xfId="1" applyNumberFormat="1" applyFont="1" applyFill="1" applyBorder="1" applyAlignment="1">
      <alignment horizontal="right"/>
    </xf>
    <xf numFmtId="166" fontId="3" fillId="2" borderId="0" xfId="1" applyNumberFormat="1" applyFont="1" applyFill="1" applyBorder="1" applyAlignment="1">
      <alignment horizontal="right" vertical="top"/>
    </xf>
    <xf numFmtId="167" fontId="3" fillId="2" borderId="3" xfId="1" applyNumberFormat="1" applyFont="1" applyFill="1" applyBorder="1" applyAlignment="1">
      <alignment horizontal="center"/>
    </xf>
    <xf numFmtId="167" fontId="3" fillId="2" borderId="0" xfId="1" applyNumberFormat="1" applyFont="1" applyFill="1" applyBorder="1" applyAlignment="1">
      <alignment horizontal="center"/>
    </xf>
    <xf numFmtId="164" fontId="3" fillId="2" borderId="3" xfId="1" applyNumberFormat="1" applyFont="1" applyFill="1" applyBorder="1" applyAlignment="1">
      <alignment horizontal="right"/>
    </xf>
    <xf numFmtId="166" fontId="3" fillId="2" borderId="3" xfId="1" applyNumberFormat="1" applyFont="1" applyFill="1" applyBorder="1" applyAlignment="1">
      <alignment horizontal="center"/>
    </xf>
    <xf numFmtId="166" fontId="3" fillId="2" borderId="0" xfId="1" applyNumberFormat="1" applyFont="1" applyFill="1" applyBorder="1" applyAlignment="1">
      <alignment horizontal="center"/>
    </xf>
    <xf numFmtId="3" fontId="3" fillId="0" borderId="0" xfId="0" applyNumberFormat="1" applyFont="1" applyAlignment="1"/>
    <xf numFmtId="167" fontId="3" fillId="0" borderId="0" xfId="1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right"/>
    </xf>
    <xf numFmtId="166" fontId="3" fillId="0" borderId="3" xfId="1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/>
    <xf numFmtId="3" fontId="3" fillId="0" borderId="1" xfId="0" applyNumberFormat="1" applyFont="1" applyBorder="1" applyAlignment="1"/>
    <xf numFmtId="164" fontId="3" fillId="0" borderId="18" xfId="1" applyNumberFormat="1" applyFont="1" applyFill="1" applyBorder="1" applyAlignment="1">
      <alignment horizontal="right"/>
    </xf>
    <xf numFmtId="166" fontId="3" fillId="0" borderId="18" xfId="1" applyNumberFormat="1" applyFont="1" applyFill="1" applyBorder="1" applyAlignment="1">
      <alignment horizontal="right" vertical="top"/>
    </xf>
    <xf numFmtId="167" fontId="3" fillId="0" borderId="4" xfId="1" applyNumberFormat="1" applyFont="1" applyFill="1" applyBorder="1" applyAlignment="1">
      <alignment horizontal="center"/>
    </xf>
    <xf numFmtId="167" fontId="3" fillId="0" borderId="18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right"/>
    </xf>
    <xf numFmtId="166" fontId="3" fillId="0" borderId="1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/>
    <xf numFmtId="166" fontId="3" fillId="0" borderId="13" xfId="1" applyNumberFormat="1" applyFont="1" applyFill="1" applyBorder="1" applyAlignment="1">
      <alignment horizontal="right"/>
    </xf>
    <xf numFmtId="167" fontId="3" fillId="0" borderId="0" xfId="3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left"/>
    </xf>
    <xf numFmtId="3" fontId="3" fillId="2" borderId="0" xfId="0" applyNumberFormat="1" applyFont="1" applyFill="1" applyAlignment="1">
      <alignment horizontal="center"/>
    </xf>
    <xf numFmtId="167" fontId="3" fillId="2" borderId="0" xfId="1" applyNumberFormat="1" applyFont="1" applyFill="1" applyBorder="1" applyAlignment="1">
      <alignment horizontal="right"/>
    </xf>
    <xf numFmtId="164" fontId="3" fillId="2" borderId="0" xfId="1" applyNumberFormat="1" applyFont="1" applyFill="1" applyBorder="1" applyAlignment="1"/>
    <xf numFmtId="3" fontId="3" fillId="2" borderId="1" xfId="0" applyNumberFormat="1" applyFont="1" applyFill="1" applyBorder="1" applyAlignment="1"/>
    <xf numFmtId="164" fontId="3" fillId="2" borderId="18" xfId="1" applyNumberFormat="1" applyFont="1" applyFill="1" applyBorder="1" applyAlignment="1"/>
    <xf numFmtId="166" fontId="3" fillId="2" borderId="4" xfId="1" applyNumberFormat="1" applyFont="1" applyFill="1" applyBorder="1" applyAlignment="1">
      <alignment horizontal="right"/>
    </xf>
    <xf numFmtId="166" fontId="3" fillId="2" borderId="18" xfId="1" applyNumberFormat="1" applyFont="1" applyFill="1" applyBorder="1" applyAlignment="1">
      <alignment horizontal="right" vertical="top"/>
    </xf>
    <xf numFmtId="167" fontId="3" fillId="2" borderId="4" xfId="1" applyNumberFormat="1" applyFont="1" applyFill="1" applyBorder="1" applyAlignment="1">
      <alignment horizontal="center"/>
    </xf>
    <xf numFmtId="167" fontId="3" fillId="2" borderId="18" xfId="1" applyNumberFormat="1" applyFont="1" applyFill="1" applyBorder="1" applyAlignment="1">
      <alignment horizontal="center"/>
    </xf>
    <xf numFmtId="164" fontId="3" fillId="2" borderId="4" xfId="1" applyNumberFormat="1" applyFont="1" applyFill="1" applyBorder="1" applyAlignment="1">
      <alignment horizontal="right"/>
    </xf>
    <xf numFmtId="166" fontId="3" fillId="2" borderId="4" xfId="1" applyNumberFormat="1" applyFont="1" applyFill="1" applyBorder="1" applyAlignment="1">
      <alignment horizontal="center"/>
    </xf>
    <xf numFmtId="166" fontId="3" fillId="2" borderId="1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 applyProtection="1"/>
    <xf numFmtId="167" fontId="3" fillId="0" borderId="0" xfId="1" applyNumberFormat="1" applyFont="1" applyFill="1" applyBorder="1" applyAlignment="1" applyProtection="1">
      <alignment horizontal="center"/>
    </xf>
    <xf numFmtId="164" fontId="3" fillId="0" borderId="3" xfId="1" applyNumberFormat="1" applyFont="1" applyFill="1" applyBorder="1" applyAlignment="1" applyProtection="1">
      <alignment horizontal="right"/>
    </xf>
    <xf numFmtId="166" fontId="3" fillId="0" borderId="3" xfId="1" applyNumberFormat="1" applyFont="1" applyFill="1" applyBorder="1" applyAlignment="1" applyProtection="1">
      <alignment horizontal="center"/>
    </xf>
    <xf numFmtId="166" fontId="3" fillId="0" borderId="0" xfId="1" applyNumberFormat="1" applyFont="1" applyFill="1" applyBorder="1" applyAlignment="1" applyProtection="1">
      <alignment horizontal="center"/>
    </xf>
    <xf numFmtId="164" fontId="3" fillId="2" borderId="27" xfId="1" applyNumberFormat="1" applyFont="1" applyFill="1" applyBorder="1" applyAlignment="1">
      <alignment horizontal="right"/>
    </xf>
    <xf numFmtId="166" fontId="3" fillId="0" borderId="26" xfId="1" applyNumberFormat="1" applyFont="1" applyFill="1" applyBorder="1" applyAlignment="1">
      <alignment horizontal="right" vertical="top"/>
    </xf>
    <xf numFmtId="164" fontId="3" fillId="2" borderId="0" xfId="1" applyNumberFormat="1" applyFont="1" applyFill="1" applyBorder="1" applyAlignment="1" applyProtection="1"/>
    <xf numFmtId="167" fontId="3" fillId="2" borderId="0" xfId="1" applyNumberFormat="1" applyFont="1" applyFill="1" applyBorder="1" applyAlignment="1" applyProtection="1">
      <alignment horizontal="center"/>
    </xf>
    <xf numFmtId="164" fontId="3" fillId="2" borderId="3" xfId="1" applyNumberFormat="1" applyFont="1" applyFill="1" applyBorder="1" applyAlignment="1" applyProtection="1">
      <alignment horizontal="right"/>
    </xf>
    <xf numFmtId="166" fontId="3" fillId="2" borderId="3" xfId="1" applyNumberFormat="1" applyFont="1" applyFill="1" applyBorder="1" applyAlignment="1" applyProtection="1">
      <alignment horizontal="center"/>
    </xf>
    <xf numFmtId="164" fontId="3" fillId="0" borderId="18" xfId="1" applyNumberFormat="1" applyFont="1" applyFill="1" applyBorder="1" applyAlignment="1">
      <alignment horizontal="right" vertical="top"/>
    </xf>
    <xf numFmtId="167" fontId="3" fillId="0" borderId="4" xfId="1" applyNumberFormat="1" applyFont="1" applyFill="1" applyBorder="1" applyAlignment="1">
      <alignment horizontal="right"/>
    </xf>
    <xf numFmtId="167" fontId="3" fillId="0" borderId="18" xfId="1" applyNumberFormat="1" applyFont="1" applyFill="1" applyBorder="1" applyAlignment="1" applyProtection="1">
      <alignment horizontal="right"/>
    </xf>
    <xf numFmtId="3" fontId="3" fillId="2" borderId="11" xfId="0" applyNumberFormat="1" applyFont="1" applyFill="1" applyBorder="1" applyAlignment="1"/>
    <xf numFmtId="164" fontId="3" fillId="2" borderId="11" xfId="1" applyNumberFormat="1" applyFont="1" applyFill="1" applyBorder="1" applyAlignment="1">
      <alignment horizontal="right" vertical="top"/>
    </xf>
    <xf numFmtId="164" fontId="3" fillId="2" borderId="12" xfId="1" applyNumberFormat="1" applyFont="1" applyFill="1" applyBorder="1" applyAlignment="1">
      <alignment horizontal="right"/>
    </xf>
    <xf numFmtId="164" fontId="3" fillId="2" borderId="20" xfId="1" applyNumberFormat="1" applyFont="1" applyFill="1" applyBorder="1" applyAlignment="1">
      <alignment horizontal="right"/>
    </xf>
    <xf numFmtId="167" fontId="3" fillId="2" borderId="4" xfId="1" applyNumberFormat="1" applyFont="1" applyFill="1" applyBorder="1" applyAlignment="1">
      <alignment horizontal="right"/>
    </xf>
    <xf numFmtId="167" fontId="3" fillId="2" borderId="18" xfId="1" applyNumberFormat="1" applyFont="1" applyFill="1" applyBorder="1" applyAlignment="1" applyProtection="1">
      <alignment horizontal="right"/>
    </xf>
    <xf numFmtId="164" fontId="3" fillId="2" borderId="12" xfId="1" applyNumberFormat="1" applyFont="1" applyFill="1" applyBorder="1" applyAlignment="1">
      <alignment horizontal="right" vertical="top"/>
    </xf>
    <xf numFmtId="166" fontId="3" fillId="2" borderId="12" xfId="1" applyNumberFormat="1" applyFont="1" applyFill="1" applyBorder="1" applyAlignment="1" applyProtection="1">
      <alignment horizontal="center"/>
    </xf>
    <xf numFmtId="166" fontId="3" fillId="2" borderId="11" xfId="1" applyNumberFormat="1" applyFont="1" applyFill="1" applyBorder="1" applyAlignment="1">
      <alignment horizontal="center"/>
    </xf>
    <xf numFmtId="37" fontId="3" fillId="0" borderId="0" xfId="0" applyNumberFormat="1" applyFont="1" applyFill="1" applyBorder="1" applyAlignment="1">
      <alignment vertical="top"/>
    </xf>
    <xf numFmtId="37" fontId="3" fillId="0" borderId="0" xfId="0" applyNumberFormat="1" applyFont="1" applyFill="1" applyBorder="1" applyAlignment="1">
      <alignment horizontal="right" vertical="top"/>
    </xf>
    <xf numFmtId="0" fontId="3" fillId="0" borderId="0" xfId="0" applyNumberFormat="1" applyFont="1" applyAlignment="1">
      <alignment horizontal="left" vertical="top"/>
    </xf>
    <xf numFmtId="0" fontId="3" fillId="0" borderId="0" xfId="0" applyFont="1" applyAlignment="1" applyProtection="1">
      <alignment horizontal="left"/>
    </xf>
    <xf numFmtId="0" fontId="3" fillId="0" borderId="0" xfId="0" applyFont="1" applyFill="1" applyAlignment="1" applyProtection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Alignment="1" applyProtection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 wrapText="1"/>
    </xf>
    <xf numFmtId="165" fontId="3" fillId="0" borderId="0" xfId="3" applyNumberFormat="1" applyFont="1" applyFill="1" applyBorder="1" applyAlignment="1">
      <alignment horizontal="right" wrapText="1"/>
    </xf>
    <xf numFmtId="0" fontId="3" fillId="0" borderId="11" xfId="0" applyFont="1" applyBorder="1">
      <alignment horizontal="left" wrapText="1"/>
    </xf>
    <xf numFmtId="0" fontId="3" fillId="0" borderId="8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8" xfId="0" applyFont="1" applyBorder="1">
      <alignment horizontal="left" wrapText="1"/>
    </xf>
    <xf numFmtId="37" fontId="23" fillId="0" borderId="0" xfId="0" applyNumberFormat="1" applyFont="1" applyFill="1" applyBorder="1" applyAlignment="1">
      <alignment vertical="top" wrapText="1"/>
    </xf>
    <xf numFmtId="37" fontId="22" fillId="0" borderId="0" xfId="0" applyNumberFormat="1" applyFont="1" applyFill="1" applyBorder="1" applyAlignment="1">
      <alignment vertical="top" wrapText="1"/>
    </xf>
    <xf numFmtId="37" fontId="22" fillId="0" borderId="0" xfId="0" applyNumberFormat="1" applyFont="1" applyFill="1" applyAlignment="1">
      <alignment vertical="top" wrapText="1"/>
    </xf>
    <xf numFmtId="0" fontId="22" fillId="0" borderId="0" xfId="0" applyNumberFormat="1" applyFont="1" applyAlignment="1">
      <alignment vertical="top" wrapText="1"/>
    </xf>
    <xf numFmtId="37" fontId="22" fillId="0" borderId="0" xfId="0" applyNumberFormat="1" applyFont="1" applyAlignment="1"/>
    <xf numFmtId="0" fontId="0" fillId="0" borderId="0" xfId="0" applyNumberFormat="1" applyFont="1" applyAlignment="1">
      <alignment vertical="top" wrapText="1"/>
    </xf>
    <xf numFmtId="0" fontId="11" fillId="0" borderId="1" xfId="0" applyFont="1" applyBorder="1" applyAlignment="1" applyProtection="1">
      <alignment horizontal="left"/>
    </xf>
    <xf numFmtId="37" fontId="0" fillId="0" borderId="1" xfId="0" applyNumberFormat="1" applyBorder="1" applyAlignment="1"/>
  </cellXfs>
  <cellStyles count="6">
    <cellStyle name="Comma" xfId="1" builtinId="3"/>
    <cellStyle name="Comma 2" xfId="5" xr:uid="{00000000-0005-0000-0000-000001000000}"/>
    <cellStyle name="Currency" xfId="2" builtinId="4"/>
    <cellStyle name="Normal" xfId="0" builtinId="0"/>
    <cellStyle name="Normal 2" xfId="4" xr:uid="{00000000-0005-0000-0000-000004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2B2B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2CDDC"/>
      <color rgb="FF0000FF"/>
      <color rgb="FF4F81BD"/>
      <color rgb="FF003399"/>
      <color rgb="FF9900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Average Salaries of Full-Time Instructional Faculty, 2019-20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83'!$A$9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83'!$C$6:$C$8</c:f>
              <c:strCache>
                <c:ptCount val="3"/>
                <c:pt idx="0">
                  <c:v>Salary</c:v>
                </c:pt>
                <c:pt idx="1">
                  <c:v>(all ranks)</c:v>
                </c:pt>
                <c:pt idx="2">
                  <c:v>2019-20</c:v>
                </c:pt>
              </c:strCache>
            </c:strRef>
          </c:cat>
          <c:val>
            <c:numRef>
              <c:f>'Table 83'!$C$9</c:f>
              <c:numCache>
                <c:formatCode>"$"#,##0_);\("$"#,##0\)</c:formatCode>
                <c:ptCount val="1"/>
                <c:pt idx="0">
                  <c:v>67269.265465993434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2-4561-80FD-BE0464519232}"/>
            </c:ext>
          </c:extLst>
        </c:ser>
        <c:ser>
          <c:idx val="1"/>
          <c:order val="1"/>
          <c:tx>
            <c:strRef>
              <c:f>'Table 83'!$A$10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83'!$C$6:$C$8</c:f>
              <c:strCache>
                <c:ptCount val="3"/>
                <c:pt idx="0">
                  <c:v>Salary</c:v>
                </c:pt>
                <c:pt idx="1">
                  <c:v>(all ranks)</c:v>
                </c:pt>
                <c:pt idx="2">
                  <c:v>2019-20</c:v>
                </c:pt>
              </c:strCache>
            </c:strRef>
          </c:cat>
          <c:val>
            <c:numRef>
              <c:f>'Table 83'!$C$10</c:f>
              <c:numCache>
                <c:formatCode>_(* #,##0_);_(* \(#,##0\);_(* "-"??_);_(@_)</c:formatCode>
                <c:ptCount val="1"/>
                <c:pt idx="0">
                  <c:v>56304.575815781835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82-4561-80FD-BE0464519232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83'!$C$6:$C$8</c:f>
              <c:strCache>
                <c:ptCount val="3"/>
                <c:pt idx="0">
                  <c:v>Salary</c:v>
                </c:pt>
                <c:pt idx="1">
                  <c:v>(all ranks)</c:v>
                </c:pt>
                <c:pt idx="2">
                  <c:v>2019-20</c:v>
                </c:pt>
              </c:strCache>
            </c:strRef>
          </c:cat>
          <c:val>
            <c:numRef>
              <c:f>'Table 83'!$C$12</c:f>
              <c:numCache>
                <c:formatCode>_(* #,##0_);_(* \(#,##0\);_(* "-"??_);_(@_)</c:formatCode>
                <c:ptCount val="1"/>
                <c:pt idx="0">
                  <c:v>59025.725627553998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82-4561-80FD-BE04645192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1354240"/>
        <c:axId val="50572672"/>
      </c:barChart>
      <c:catAx>
        <c:axId val="81354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50572672"/>
        <c:crosses val="autoZero"/>
        <c:auto val="1"/>
        <c:lblAlgn val="ctr"/>
        <c:lblOffset val="100"/>
        <c:noMultiLvlLbl val="1"/>
      </c:catAx>
      <c:valAx>
        <c:axId val="50572672"/>
        <c:scaling>
          <c:orientation val="minMax"/>
        </c:scaling>
        <c:delete val="1"/>
        <c:axPos val="l"/>
        <c:numFmt formatCode="&quot;$&quot;#,##0_);\(&quot;$&quot;#,##0\)" sourceLinked="1"/>
        <c:majorTickMark val="out"/>
        <c:minorTickMark val="none"/>
        <c:tickLblPos val="none"/>
        <c:crossAx val="8135424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Change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83'!$D$7</c:f>
              <c:strCache>
                <c:ptCount val="1"/>
                <c:pt idx="0">
                  <c:v> 2014-15 to 2019-20</c:v>
                </c:pt>
              </c:strCache>
            </c:strRef>
          </c:cat>
          <c:val>
            <c:numRef>
              <c:f>'Table 83'!$D$12</c:f>
              <c:numCache>
                <c:formatCode>0.0</c:formatCode>
                <c:ptCount val="1"/>
                <c:pt idx="0">
                  <c:v>11.144986955187276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6-4E3D-8E02-1E4048B5EC2E}"/>
            </c:ext>
          </c:extLst>
        </c:ser>
        <c:ser>
          <c:idx val="1"/>
          <c:order val="1"/>
          <c:tx>
            <c:strRef>
              <c:f>'Table 83'!$A$10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83'!$D$7</c:f>
              <c:strCache>
                <c:ptCount val="1"/>
                <c:pt idx="0">
                  <c:v> 2014-15 to 2019-20</c:v>
                </c:pt>
              </c:strCache>
            </c:strRef>
          </c:cat>
          <c:val>
            <c:numRef>
              <c:f>'Table 83'!$D$10</c:f>
              <c:numCache>
                <c:formatCode>0.0</c:formatCode>
                <c:ptCount val="1"/>
                <c:pt idx="0">
                  <c:v>8.0728498744789654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36-4E3D-8E02-1E4048B5EC2E}"/>
            </c:ext>
          </c:extLst>
        </c:ser>
        <c:ser>
          <c:idx val="0"/>
          <c:order val="2"/>
          <c:tx>
            <c:strRef>
              <c:f>'Table 83'!$A$9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83'!$D$7</c:f>
              <c:strCache>
                <c:ptCount val="1"/>
                <c:pt idx="0">
                  <c:v> 2014-15 to 2019-20</c:v>
                </c:pt>
              </c:strCache>
            </c:strRef>
          </c:cat>
          <c:val>
            <c:numRef>
              <c:f>'Table 83'!$D$9</c:f>
              <c:numCache>
                <c:formatCode>0.0</c:formatCode>
                <c:ptCount val="1"/>
                <c:pt idx="0">
                  <c:v>13.997105757393921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36-4E3D-8E02-1E4048B5EC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6921600"/>
        <c:axId val="50574976"/>
      </c:barChart>
      <c:catAx>
        <c:axId val="96921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50574976"/>
        <c:crosses val="autoZero"/>
        <c:auto val="1"/>
        <c:lblAlgn val="ctr"/>
        <c:lblOffset val="100"/>
        <c:noMultiLvlLbl val="1"/>
      </c:catAx>
      <c:valAx>
        <c:axId val="50574976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96921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Inflation-Adjusted Percent Change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6972572178477688"/>
          <c:y val="0.16041666666666668"/>
          <c:w val="0.43299737532808391"/>
          <c:h val="0.78865740740740742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83'!$J$6:$J$8</c:f>
              <c:strCache>
                <c:ptCount val="3"/>
                <c:pt idx="2">
                  <c:v>Inflation-Adjusted1</c:v>
                </c:pt>
              </c:strCache>
            </c:strRef>
          </c:cat>
          <c:val>
            <c:numRef>
              <c:f>'Table 83'!$E$12</c:f>
              <c:numCache>
                <c:formatCode>0.0</c:formatCode>
                <c:ptCount val="1"/>
                <c:pt idx="0">
                  <c:v>3.2184348847276953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4-44B5-96EA-C3C4C1F7D3FF}"/>
            </c:ext>
          </c:extLst>
        </c:ser>
        <c:ser>
          <c:idx val="1"/>
          <c:order val="1"/>
          <c:tx>
            <c:strRef>
              <c:f>'Table 83'!$A$10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83'!$J$6:$J$8</c:f>
              <c:strCache>
                <c:ptCount val="3"/>
                <c:pt idx="2">
                  <c:v>Inflation-Adjusted1</c:v>
                </c:pt>
              </c:strCache>
            </c:strRef>
          </c:cat>
          <c:val>
            <c:numRef>
              <c:f>'Table 83'!$E$10</c:f>
              <c:numCache>
                <c:formatCode>0.0</c:formatCode>
                <c:ptCount val="1"/>
                <c:pt idx="0">
                  <c:v>0.36539409621330887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D4-44B5-96EA-C3C4C1F7D3FF}"/>
            </c:ext>
          </c:extLst>
        </c:ser>
        <c:ser>
          <c:idx val="0"/>
          <c:order val="2"/>
          <c:tx>
            <c:strRef>
              <c:f>'Table 83'!$A$9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83'!$J$6:$J$8</c:f>
              <c:strCache>
                <c:ptCount val="3"/>
                <c:pt idx="2">
                  <c:v>Inflation-Adjusted1</c:v>
                </c:pt>
              </c:strCache>
            </c:strRef>
          </c:cat>
          <c:val>
            <c:numRef>
              <c:f>'Table 83'!$E$9</c:f>
              <c:numCache>
                <c:formatCode>0.0</c:formatCode>
                <c:ptCount val="1"/>
                <c:pt idx="0">
                  <c:v>5.8671484878681541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D4-44B5-96EA-C3C4C1F7D3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6923136"/>
        <c:axId val="97198080"/>
      </c:barChart>
      <c:catAx>
        <c:axId val="969231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97198080"/>
        <c:crosses val="autoZero"/>
        <c:auto val="1"/>
        <c:lblAlgn val="ctr"/>
        <c:lblOffset val="100"/>
        <c:noMultiLvlLbl val="1"/>
      </c:catAx>
      <c:valAx>
        <c:axId val="97198080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96923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As Percent</a:t>
            </a:r>
            <a:r>
              <a:rPr lang="en-US" sz="1200" baseline="0"/>
              <a:t> of U.S. Average</a:t>
            </a: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83'!$F$8:$G$8</c:f>
              <c:strCache>
                <c:ptCount val="2"/>
                <c:pt idx="0">
                  <c:v>2014-15</c:v>
                </c:pt>
                <c:pt idx="1">
                  <c:v>2019-20</c:v>
                </c:pt>
              </c:strCache>
            </c:strRef>
          </c:cat>
          <c:val>
            <c:numRef>
              <c:f>'Table 83'!$F$12:$G$12</c:f>
              <c:numCache>
                <c:formatCode>_(* #,##0.0_);_(* \(#,##0.0\);_(* "-"??_);_(@_)</c:formatCode>
                <c:ptCount val="2"/>
                <c:pt idx="0">
                  <c:v>89.99711658426358</c:v>
                </c:pt>
                <c:pt idx="1">
                  <c:v>87.745458819367101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B4-4C6D-8330-2329F3451285}"/>
            </c:ext>
          </c:extLst>
        </c:ser>
        <c:ser>
          <c:idx val="1"/>
          <c:order val="1"/>
          <c:tx>
            <c:strRef>
              <c:f>'Table 83'!$A$10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83'!$F$8:$G$8</c:f>
              <c:strCache>
                <c:ptCount val="2"/>
                <c:pt idx="0">
                  <c:v>2014-15</c:v>
                </c:pt>
                <c:pt idx="1">
                  <c:v>2019-20</c:v>
                </c:pt>
              </c:strCache>
            </c:strRef>
          </c:cat>
          <c:val>
            <c:numRef>
              <c:f>'Table 83'!$F$10:$G$10</c:f>
              <c:numCache>
                <c:formatCode>_(* #,##0.0_);_(* \(#,##0.0\);_(* "-"??_);_(@_)</c:formatCode>
                <c:ptCount val="2"/>
                <c:pt idx="0">
                  <c:v>88.288517985279256</c:v>
                </c:pt>
                <c:pt idx="1">
                  <c:v>83.700298235373822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B4-4C6D-8330-2329F34512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7867264"/>
        <c:axId val="97200384"/>
      </c:barChart>
      <c:catAx>
        <c:axId val="978672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97200384"/>
        <c:crosses val="autoZero"/>
        <c:auto val="1"/>
        <c:lblAlgn val="ctr"/>
        <c:lblOffset val="100"/>
        <c:noMultiLvlLbl val="1"/>
      </c:catAx>
      <c:valAx>
        <c:axId val="97200384"/>
        <c:scaling>
          <c:orientation val="minMax"/>
        </c:scaling>
        <c:delete val="1"/>
        <c:axPos val="b"/>
        <c:numFmt formatCode="_(* #,##0.0_);_(* \(#,##0.0\);_(* &quot;-&quot;??_);_(@_)" sourceLinked="1"/>
        <c:majorTickMark val="out"/>
        <c:minorTickMark val="none"/>
        <c:tickLblPos val="none"/>
        <c:crossAx val="97867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Average Salaries of Full-Time Instructional Faculty, 2019-20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83'!$A$9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83'!$H$6:$H$8</c:f>
              <c:strCache>
                <c:ptCount val="3"/>
                <c:pt idx="0">
                  <c:v>Salary</c:v>
                </c:pt>
                <c:pt idx="1">
                  <c:v>(all ranks)</c:v>
                </c:pt>
                <c:pt idx="2">
                  <c:v>2019-20</c:v>
                </c:pt>
              </c:strCache>
            </c:strRef>
          </c:cat>
          <c:val>
            <c:numRef>
              <c:f>'Table 83'!$H$9</c:f>
              <c:numCache>
                <c:formatCode>"$"#,##0_);\("$"#,##0\)</c:formatCode>
                <c:ptCount val="1"/>
                <c:pt idx="0">
                  <c:v>42393.161311262578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6-4AFA-BFDE-6235D4ADE3F2}"/>
            </c:ext>
          </c:extLst>
        </c:ser>
        <c:ser>
          <c:idx val="1"/>
          <c:order val="1"/>
          <c:tx>
            <c:strRef>
              <c:f>'Table 83'!$A$10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83'!$H$6:$H$8</c:f>
              <c:strCache>
                <c:ptCount val="3"/>
                <c:pt idx="0">
                  <c:v>Salary</c:v>
                </c:pt>
                <c:pt idx="1">
                  <c:v>(all ranks)</c:v>
                </c:pt>
                <c:pt idx="2">
                  <c:v>2019-20</c:v>
                </c:pt>
              </c:strCache>
            </c:strRef>
          </c:cat>
          <c:val>
            <c:numRef>
              <c:f>'Table 83'!$H$10</c:f>
              <c:numCache>
                <c:formatCode>"$"#,##0_);\("$"#,##0\)</c:formatCode>
                <c:ptCount val="1"/>
                <c:pt idx="0">
                  <c:v>42393.161311262578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66-4AFA-BFDE-6235D4ADE3F2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numFmt formatCode="&quot;$&quot;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83'!$H$6:$H$8</c:f>
              <c:strCache>
                <c:ptCount val="3"/>
                <c:pt idx="0">
                  <c:v>Salary</c:v>
                </c:pt>
                <c:pt idx="1">
                  <c:v>(all ranks)</c:v>
                </c:pt>
                <c:pt idx="2">
                  <c:v>2019-20</c:v>
                </c:pt>
              </c:strCache>
            </c:strRef>
          </c:cat>
          <c:val>
            <c:numRef>
              <c:f>'Table 83'!$H$12</c:f>
              <c:numCache>
                <c:formatCode>_(* #,##0_);_(* \(#,##0\);_(* "-"??_);_(@_)</c:formatCode>
                <c:ptCount val="1"/>
                <c:pt idx="0">
                  <c:v>46209.586956521736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66-4AFA-BFDE-6235D4ADE3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97868288"/>
        <c:axId val="97202688"/>
      </c:barChart>
      <c:catAx>
        <c:axId val="97868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7202688"/>
        <c:crosses val="autoZero"/>
        <c:auto val="1"/>
        <c:lblAlgn val="ctr"/>
        <c:lblOffset val="100"/>
        <c:noMultiLvlLbl val="1"/>
      </c:catAx>
      <c:valAx>
        <c:axId val="97202688"/>
        <c:scaling>
          <c:orientation val="minMax"/>
        </c:scaling>
        <c:delete val="1"/>
        <c:axPos val="l"/>
        <c:numFmt formatCode="&quot;$&quot;#,##0_);\(&quot;$&quot;#,##0\)" sourceLinked="1"/>
        <c:majorTickMark val="out"/>
        <c:minorTickMark val="none"/>
        <c:tickLblPos val="none"/>
        <c:crossAx val="978682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 Change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83'!$D$7</c:f>
              <c:strCache>
                <c:ptCount val="1"/>
                <c:pt idx="0">
                  <c:v> 2014-15 to 2019-20</c:v>
                </c:pt>
              </c:strCache>
            </c:strRef>
          </c:cat>
          <c:val>
            <c:numRef>
              <c:f>'Table 83'!$I$12</c:f>
              <c:numCache>
                <c:formatCode>0.0</c:formatCode>
                <c:ptCount val="1"/>
                <c:pt idx="0">
                  <c:v>-11.871606007010017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B-44A3-9F01-5130D1031E16}"/>
            </c:ext>
          </c:extLst>
        </c:ser>
        <c:ser>
          <c:idx val="1"/>
          <c:order val="1"/>
          <c:tx>
            <c:strRef>
              <c:f>'Table 83'!$A$10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83'!$D$7</c:f>
              <c:strCache>
                <c:ptCount val="1"/>
                <c:pt idx="0">
                  <c:v> 2014-15 to 2019-20</c:v>
                </c:pt>
              </c:strCache>
            </c:strRef>
          </c:cat>
          <c:val>
            <c:numRef>
              <c:f>'Table 83'!$I$10</c:f>
              <c:numCache>
                <c:formatCode>0.0</c:formatCode>
                <c:ptCount val="1"/>
                <c:pt idx="0">
                  <c:v>5.4877163868060919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1B-44A3-9F01-5130D1031E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7869312"/>
        <c:axId val="97204992"/>
      </c:barChart>
      <c:catAx>
        <c:axId val="97869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97204992"/>
        <c:crosses val="autoZero"/>
        <c:auto val="1"/>
        <c:lblAlgn val="ctr"/>
        <c:lblOffset val="100"/>
        <c:noMultiLvlLbl val="1"/>
      </c:catAx>
      <c:valAx>
        <c:axId val="97204992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97869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Inflation-Adjusted Percent Change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6972572178477688"/>
          <c:y val="0.16041666666666668"/>
          <c:w val="0.43299737532808391"/>
          <c:h val="0.78865740740740742"/>
        </c:manualLayout>
      </c:layout>
      <c:barChart>
        <c:barDir val="bar"/>
        <c:grouping val="clustered"/>
        <c:varyColors val="0"/>
        <c:ser>
          <c:idx val="2"/>
          <c:order val="0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83'!$J$6:$J$8</c:f>
              <c:strCache>
                <c:ptCount val="3"/>
                <c:pt idx="2">
                  <c:v>Inflation-Adjusted1</c:v>
                </c:pt>
              </c:strCache>
            </c:strRef>
          </c:cat>
          <c:val>
            <c:numRef>
              <c:f>'Table 83'!$E$12</c:f>
              <c:numCache>
                <c:formatCode>0.0</c:formatCode>
                <c:ptCount val="1"/>
                <c:pt idx="0">
                  <c:v>3.2184348847276953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1-46EF-B637-7C9178AACFB3}"/>
            </c:ext>
          </c:extLst>
        </c:ser>
        <c:ser>
          <c:idx val="1"/>
          <c:order val="1"/>
          <c:tx>
            <c:strRef>
              <c:f>'Table 83'!$A$10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83'!$J$6:$J$8</c:f>
              <c:strCache>
                <c:ptCount val="3"/>
                <c:pt idx="2">
                  <c:v>Inflation-Adjusted1</c:v>
                </c:pt>
              </c:strCache>
            </c:strRef>
          </c:cat>
          <c:val>
            <c:numRef>
              <c:f>'Table 83'!$E$10</c:f>
              <c:numCache>
                <c:formatCode>0.0</c:formatCode>
                <c:ptCount val="1"/>
                <c:pt idx="0">
                  <c:v>0.36539409621330887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1-46EF-B637-7C9178AACF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05735680"/>
        <c:axId val="103507072"/>
      </c:barChart>
      <c:catAx>
        <c:axId val="10573568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b="1"/>
            </a:pPr>
            <a:endParaRPr lang="en-US"/>
          </a:p>
        </c:txPr>
        <c:crossAx val="103507072"/>
        <c:crosses val="autoZero"/>
        <c:auto val="1"/>
        <c:lblAlgn val="ctr"/>
        <c:lblOffset val="100"/>
        <c:noMultiLvlLbl val="1"/>
      </c:catAx>
      <c:valAx>
        <c:axId val="103507072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105735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</xdr:row>
      <xdr:rowOff>85724</xdr:rowOff>
    </xdr:from>
    <xdr:to>
      <xdr:col>18</xdr:col>
      <xdr:colOff>0</xdr:colOff>
      <xdr:row>22</xdr:row>
      <xdr:rowOff>47623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609600</xdr:colOff>
      <xdr:row>21</xdr:row>
      <xdr:rowOff>142875</xdr:rowOff>
    </xdr:from>
    <xdr:to>
      <xdr:col>18</xdr:col>
      <xdr:colOff>0</xdr:colOff>
      <xdr:row>38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609600</xdr:colOff>
      <xdr:row>38</xdr:row>
      <xdr:rowOff>123825</xdr:rowOff>
    </xdr:from>
    <xdr:to>
      <xdr:col>18</xdr:col>
      <xdr:colOff>0</xdr:colOff>
      <xdr:row>55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638175</xdr:colOff>
      <xdr:row>55</xdr:row>
      <xdr:rowOff>123825</xdr:rowOff>
    </xdr:from>
    <xdr:to>
      <xdr:col>18</xdr:col>
      <xdr:colOff>28575</xdr:colOff>
      <xdr:row>70</xdr:row>
      <xdr:rowOff>361950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</xdr:row>
      <xdr:rowOff>76200</xdr:rowOff>
    </xdr:from>
    <xdr:to>
      <xdr:col>25</xdr:col>
      <xdr:colOff>38100</xdr:colOff>
      <xdr:row>22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22</xdr:row>
      <xdr:rowOff>0</xdr:rowOff>
    </xdr:from>
    <xdr:to>
      <xdr:col>25</xdr:col>
      <xdr:colOff>38100</xdr:colOff>
      <xdr:row>38</xdr:row>
      <xdr:rowOff>152400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38</xdr:row>
      <xdr:rowOff>142875</xdr:rowOff>
    </xdr:from>
    <xdr:to>
      <xdr:col>25</xdr:col>
      <xdr:colOff>38100</xdr:colOff>
      <xdr:row>55</xdr:row>
      <xdr:rowOff>133350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495300</xdr:colOff>
      <xdr:row>40</xdr:row>
      <xdr:rowOff>152401</xdr:rowOff>
    </xdr:from>
    <xdr:to>
      <xdr:col>20</xdr:col>
      <xdr:colOff>28575</xdr:colOff>
      <xdr:row>52</xdr:row>
      <xdr:rowOff>1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591925" y="6943726"/>
          <a:ext cx="1476375" cy="1790700"/>
        </a:xfrm>
        <a:prstGeom prst="wedgeEllipseCallout">
          <a:avLst>
            <a:gd name="adj1" fmla="val -77750"/>
            <a:gd name="adj2" fmla="val 32169"/>
          </a:avLst>
        </a:prstGeom>
        <a:solidFill>
          <a:srgbClr val="4F81BD">
            <a:alpha val="42745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17</xdr:col>
      <xdr:colOff>152400</xdr:colOff>
      <xdr:row>4</xdr:row>
      <xdr:rowOff>104775</xdr:rowOff>
    </xdr:from>
    <xdr:to>
      <xdr:col>19</xdr:col>
      <xdr:colOff>473075</xdr:colOff>
      <xdr:row>15</xdr:row>
      <xdr:rowOff>67732</xdr:rowOff>
    </xdr:to>
    <xdr:sp macro="" textlink="">
      <xdr:nvSpPr>
        <xdr:cNvPr id="6" name="Oval Callou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249025" y="857250"/>
          <a:ext cx="1616075" cy="1953682"/>
        </a:xfrm>
        <a:prstGeom prst="wedgeEllipseCallout">
          <a:avLst>
            <a:gd name="adj1" fmla="val -73035"/>
            <a:gd name="adj2" fmla="val 38476"/>
          </a:avLst>
        </a:prstGeom>
        <a:solidFill>
          <a:srgbClr val="4F81BD">
            <a:alpha val="26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C00000"/>
  </sheetPr>
  <dimension ref="A1:S80"/>
  <sheetViews>
    <sheetView showGridLines="0" showZeros="0" tabSelected="1" view="pageBreakPreview" topLeftCell="A37" zoomScaleSheetLayoutView="100" workbookViewId="0">
      <selection activeCell="F31" sqref="F31"/>
    </sheetView>
  </sheetViews>
  <sheetFormatPr defaultColWidth="9.7265625" defaultRowHeight="12.5"/>
  <cols>
    <col min="1" max="1" width="9" style="144" customWidth="1"/>
    <col min="2" max="2" width="8.54296875" style="144" customWidth="1"/>
    <col min="3" max="3" width="10.453125" style="144" bestFit="1" customWidth="1"/>
    <col min="4" max="4" width="9.81640625" style="144" customWidth="1"/>
    <col min="5" max="5" width="12" style="143" customWidth="1"/>
    <col min="6" max="6" width="8.453125" style="144" bestFit="1" customWidth="1"/>
    <col min="7" max="7" width="8.453125" style="143" bestFit="1" customWidth="1"/>
    <col min="8" max="8" width="11.26953125" style="144" bestFit="1" customWidth="1"/>
    <col min="9" max="9" width="11.1796875" style="141" customWidth="1"/>
    <col min="10" max="10" width="15.81640625" style="142" customWidth="1"/>
    <col min="11" max="11" width="9.7265625" style="143"/>
    <col min="12" max="16384" width="9.7265625" style="144"/>
  </cols>
  <sheetData>
    <row r="1" spans="1:19" ht="15" customHeight="1">
      <c r="A1" s="2" t="s">
        <v>0</v>
      </c>
      <c r="B1" s="2"/>
      <c r="C1" s="168"/>
      <c r="D1" s="168"/>
      <c r="E1" s="169"/>
      <c r="F1" s="168"/>
      <c r="G1" s="169"/>
      <c r="H1" s="168"/>
      <c r="I1" s="18"/>
      <c r="J1" s="170"/>
      <c r="K1" s="22"/>
      <c r="L1" s="1"/>
      <c r="M1" s="1"/>
      <c r="N1" s="1"/>
      <c r="O1" s="1"/>
      <c r="P1" s="1"/>
      <c r="Q1" s="1"/>
      <c r="R1" s="1"/>
      <c r="S1" s="1"/>
    </row>
    <row r="2" spans="1:19" s="145" customFormat="1" ht="14.25" customHeight="1">
      <c r="A2" s="153" t="s">
        <v>1</v>
      </c>
      <c r="B2" s="153"/>
      <c r="C2" s="153"/>
      <c r="D2" s="153"/>
      <c r="E2" s="171"/>
      <c r="F2" s="153"/>
      <c r="G2" s="171"/>
      <c r="H2" s="153"/>
      <c r="I2" s="153"/>
      <c r="J2" s="172"/>
      <c r="K2" s="171"/>
      <c r="L2" s="146" t="s">
        <v>2</v>
      </c>
      <c r="M2" s="153"/>
      <c r="N2" s="153"/>
      <c r="O2" s="153"/>
      <c r="P2" s="153"/>
      <c r="Q2" s="153"/>
      <c r="R2" s="153"/>
      <c r="S2" s="146" t="s">
        <v>3</v>
      </c>
    </row>
    <row r="3" spans="1:19" ht="15" customHeight="1">
      <c r="A3" s="108"/>
      <c r="B3" s="108"/>
      <c r="C3" s="108"/>
      <c r="D3" s="173"/>
      <c r="E3" s="173"/>
      <c r="F3" s="173"/>
      <c r="G3" s="173"/>
      <c r="H3" s="173"/>
      <c r="I3" s="38"/>
      <c r="J3" s="174"/>
      <c r="K3" s="22"/>
      <c r="L3" s="1"/>
      <c r="M3" s="1"/>
      <c r="N3" s="1"/>
      <c r="O3" s="1"/>
      <c r="P3" s="1"/>
      <c r="Q3" s="1"/>
      <c r="R3" s="1"/>
      <c r="S3" s="1"/>
    </row>
    <row r="4" spans="1:19" ht="15" customHeight="1">
      <c r="A4" s="1"/>
      <c r="B4" s="1"/>
      <c r="C4" s="175" t="s">
        <v>4</v>
      </c>
      <c r="D4" s="176"/>
      <c r="E4" s="177"/>
      <c r="F4" s="178"/>
      <c r="G4" s="179"/>
      <c r="H4" s="180" t="s">
        <v>5</v>
      </c>
      <c r="I4" s="179"/>
      <c r="J4" s="179"/>
      <c r="K4" s="22"/>
      <c r="L4" s="1"/>
      <c r="M4" s="1"/>
      <c r="N4" s="1"/>
      <c r="O4" s="1"/>
      <c r="P4" s="1"/>
      <c r="Q4" s="1"/>
      <c r="R4" s="1"/>
      <c r="S4" s="1"/>
    </row>
    <row r="5" spans="1:19" ht="15" customHeight="1">
      <c r="A5" s="1"/>
      <c r="B5" s="1"/>
      <c r="C5" s="181" t="s">
        <v>6</v>
      </c>
      <c r="D5" s="169" t="s">
        <v>7</v>
      </c>
      <c r="E5" s="182"/>
      <c r="F5" s="183" t="s">
        <v>7</v>
      </c>
      <c r="G5" s="184"/>
      <c r="H5" s="185" t="s">
        <v>6</v>
      </c>
      <c r="I5" s="186" t="s">
        <v>7</v>
      </c>
      <c r="J5" s="187"/>
      <c r="K5" s="169"/>
      <c r="L5" s="188"/>
      <c r="M5" s="1"/>
      <c r="N5" s="1"/>
      <c r="O5" s="1"/>
      <c r="P5" s="1"/>
      <c r="Q5" s="1"/>
      <c r="R5" s="1"/>
      <c r="S5" s="1"/>
    </row>
    <row r="6" spans="1:19" s="142" customFormat="1">
      <c r="A6" s="170"/>
      <c r="B6" s="170"/>
      <c r="C6" s="181" t="s">
        <v>8</v>
      </c>
      <c r="D6" s="169" t="s">
        <v>9</v>
      </c>
      <c r="E6" s="189"/>
      <c r="F6" s="190" t="s">
        <v>10</v>
      </c>
      <c r="G6" s="169"/>
      <c r="H6" s="185" t="s">
        <v>8</v>
      </c>
      <c r="I6" s="190" t="s">
        <v>9</v>
      </c>
      <c r="J6" s="169"/>
      <c r="K6" s="169" t="s">
        <v>7</v>
      </c>
      <c r="L6" s="169"/>
      <c r="M6" s="170"/>
      <c r="N6" s="170"/>
      <c r="O6" s="170"/>
      <c r="P6" s="170"/>
      <c r="Q6" s="170"/>
      <c r="R6" s="170"/>
      <c r="S6" s="170"/>
    </row>
    <row r="7" spans="1:19" s="142" customFormat="1" ht="25">
      <c r="A7" s="170"/>
      <c r="B7" s="170"/>
      <c r="C7" s="191" t="s">
        <v>11</v>
      </c>
      <c r="D7" s="162" t="s">
        <v>12</v>
      </c>
      <c r="E7" s="192"/>
      <c r="F7" s="193" t="s">
        <v>13</v>
      </c>
      <c r="G7" s="169"/>
      <c r="H7" s="194" t="s">
        <v>11</v>
      </c>
      <c r="I7" s="162" t="s">
        <v>12</v>
      </c>
      <c r="J7" s="192"/>
      <c r="K7" s="169" t="s">
        <v>7</v>
      </c>
      <c r="L7" s="169"/>
      <c r="M7" s="170"/>
      <c r="N7" s="170"/>
      <c r="O7" s="170"/>
      <c r="P7" s="170"/>
      <c r="Q7" s="170"/>
      <c r="R7" s="170"/>
      <c r="S7" s="170"/>
    </row>
    <row r="8" spans="1:19" s="147" customFormat="1" ht="27" customHeight="1">
      <c r="A8" s="174"/>
      <c r="B8" s="174"/>
      <c r="C8" s="163" t="s">
        <v>14</v>
      </c>
      <c r="D8" s="195" t="s">
        <v>15</v>
      </c>
      <c r="E8" s="196" t="s">
        <v>16</v>
      </c>
      <c r="F8" s="164" t="s">
        <v>17</v>
      </c>
      <c r="G8" s="165" t="s">
        <v>14</v>
      </c>
      <c r="H8" s="166" t="s">
        <v>14</v>
      </c>
      <c r="I8" s="195" t="s">
        <v>15</v>
      </c>
      <c r="J8" s="196" t="s">
        <v>18</v>
      </c>
      <c r="K8" s="197"/>
      <c r="L8" s="198"/>
      <c r="M8" s="199"/>
      <c r="N8" s="199"/>
      <c r="O8" s="199"/>
      <c r="P8" s="199"/>
      <c r="Q8" s="199"/>
      <c r="R8" s="199"/>
      <c r="S8" s="199"/>
    </row>
    <row r="9" spans="1:19">
      <c r="A9" s="55" t="s">
        <v>19</v>
      </c>
      <c r="B9" s="55"/>
      <c r="C9" s="200">
        <f>DATA!AG6</f>
        <v>67269.265465993434</v>
      </c>
      <c r="D9" s="201">
        <f>((DATA!AG6-DATA!AB6)/DATA!AB6)*100</f>
        <v>13.997105757393921</v>
      </c>
      <c r="E9" s="202">
        <f>IF('All ranks Constant $'!J5&gt;0,(('All ranks Constant $'!O5-'All ranks Constant $'!J5)/'All ranks Constant $'!J5)*100,"--")</f>
        <v>5.8671484878681541</v>
      </c>
      <c r="F9" s="203"/>
      <c r="G9" s="200"/>
      <c r="H9" s="203">
        <f>DATA!CR6</f>
        <v>42393.161311262578</v>
      </c>
      <c r="I9" s="204">
        <f>IF(DATA!CM6&gt;0, ((DATA!CR6-DATA!CM6)/DATA!CM6)*100, "NA")</f>
        <v>-32.483516047721622</v>
      </c>
      <c r="J9" s="205">
        <f>IF((AND('All ranks Constant $'!X5&gt;0,'All ranks Constant $'!AC5&gt;0)), (('All ranks Constant $'!AC5-'All ranks Constant $'!X5)/'All ranks Constant $'!X5)*100,"NA")</f>
        <v>-37.298604342057914</v>
      </c>
      <c r="K9" s="22"/>
      <c r="L9" s="1"/>
      <c r="M9" s="1"/>
      <c r="N9" s="1"/>
      <c r="O9" s="1"/>
      <c r="P9" s="1"/>
      <c r="Q9" s="1"/>
      <c r="R9" s="1"/>
      <c r="S9" s="1"/>
    </row>
    <row r="10" spans="1:19" s="148" customFormat="1">
      <c r="A10" s="53" t="s">
        <v>20</v>
      </c>
      <c r="B10" s="53"/>
      <c r="C10" s="206">
        <f>DATA!AG10</f>
        <v>56304.575815781835</v>
      </c>
      <c r="D10" s="207">
        <f>((DATA!AG10-DATA!AB10)/DATA!AB10)*100</f>
        <v>8.0728498744789654</v>
      </c>
      <c r="E10" s="208">
        <f>IF('All ranks Constant $'!J9&gt;0,(('All ranks Constant $'!O9-'All ranks Constant $'!J9)/'All ranks Constant $'!J9)*100,"--")</f>
        <v>0.36539409621330887</v>
      </c>
      <c r="F10" s="209">
        <f>IF(DATA!AB10&gt;0,(DATA!AB10/DATA!$AB$6)*100,"NA")</f>
        <v>88.288517985279256</v>
      </c>
      <c r="G10" s="210">
        <f>IF(DATA!AG10&gt;0,(DATA!AG10/DATA!$AG$6)*100,"NA")</f>
        <v>83.700298235373822</v>
      </c>
      <c r="H10" s="211">
        <f>DATA!CR10</f>
        <v>42393.161311262578</v>
      </c>
      <c r="I10" s="212">
        <f>IF(DATA!CM10&gt;0, ((DATA!CR10-DATA!CM10)/DATA!CM10)*100, "NA")</f>
        <v>5.4877163868060919</v>
      </c>
      <c r="J10" s="213">
        <f>IF((AND('All ranks Constant $'!X9&gt;0,'All ranks Constant $'!AC9&gt;0)), (('All ranks Constant $'!AC9-'All ranks Constant $'!X9)/'All ranks Constant $'!X9)*100,"NA")</f>
        <v>-2.0353748442093149</v>
      </c>
      <c r="K10" s="31"/>
      <c r="L10" s="214"/>
      <c r="M10" s="214"/>
      <c r="N10" s="214"/>
      <c r="O10" s="214"/>
      <c r="P10" s="214"/>
      <c r="Q10" s="214"/>
      <c r="R10" s="214"/>
      <c r="S10" s="214"/>
    </row>
    <row r="11" spans="1:19">
      <c r="A11" s="53"/>
      <c r="B11" s="53"/>
      <c r="C11" s="215"/>
      <c r="D11" s="216"/>
      <c r="E11" s="217"/>
      <c r="F11" s="218"/>
      <c r="G11" s="219"/>
      <c r="H11" s="220"/>
      <c r="I11" s="221"/>
      <c r="J11" s="222"/>
      <c r="K11" s="22"/>
      <c r="L11" s="1"/>
      <c r="M11" s="1"/>
      <c r="N11" s="1"/>
      <c r="O11" s="1"/>
      <c r="P11" s="1"/>
      <c r="Q11" s="1"/>
      <c r="R11" s="1"/>
      <c r="S11" s="1"/>
    </row>
    <row r="12" spans="1:19">
      <c r="A12" s="223" t="s">
        <v>21</v>
      </c>
      <c r="B12" s="223"/>
      <c r="C12" s="224">
        <f>DATA!AG12</f>
        <v>59025.725627553998</v>
      </c>
      <c r="D12" s="225">
        <f>((DATA!AG12-DATA!AB12)/DATA!AB12)*100</f>
        <v>11.144986955187276</v>
      </c>
      <c r="E12" s="226">
        <f>IF('All ranks Constant $'!J11&gt;0,(('All ranks Constant $'!O11-'All ranks Constant $'!J11)/'All ranks Constant $'!J11)*100,"--")</f>
        <v>3.2184348847276953</v>
      </c>
      <c r="F12" s="227">
        <f>IF(DATA!AB12&gt;0,(DATA!AB12/DATA!$AB$6)*100,"NA")</f>
        <v>89.99711658426358</v>
      </c>
      <c r="G12" s="228">
        <f>IF(DATA!AG12&gt;0,(DATA!AG12/DATA!$AG$6)*100,"NA")</f>
        <v>87.745458819367101</v>
      </c>
      <c r="H12" s="229">
        <f>DATA!CR12</f>
        <v>46209.586956521736</v>
      </c>
      <c r="I12" s="230">
        <f>IF(DATA!CM12&gt;0, ((DATA!CR12-DATA!CM12)/DATA!CM12)*100, "—")</f>
        <v>-11.871606007010017</v>
      </c>
      <c r="J12" s="231">
        <f>IF((AND('All ranks Constant $'!X11&gt;0,'All ranks Constant $'!AC11&gt;0)),(('All ranks Constant $'!AC11-'All ranks Constant $'!X11)/'All ranks Constant $'!X11)*100,"—")</f>
        <v>-18.156678532620766</v>
      </c>
      <c r="K12" s="22"/>
      <c r="L12" s="1"/>
      <c r="M12" s="1"/>
      <c r="N12" s="1"/>
      <c r="O12" s="1"/>
      <c r="P12" s="1"/>
      <c r="Q12" s="1"/>
      <c r="R12" s="1"/>
      <c r="S12" s="1"/>
    </row>
    <row r="13" spans="1:19">
      <c r="A13" s="223" t="s">
        <v>22</v>
      </c>
      <c r="B13" s="223"/>
      <c r="C13" s="224">
        <f>DATA!AG13</f>
        <v>45517.277056277053</v>
      </c>
      <c r="D13" s="225">
        <f>((DATA!AG13-DATA!AB13)/DATA!AB13)*100</f>
        <v>2.9637462421944885</v>
      </c>
      <c r="E13" s="226">
        <f>IF('All ranks Constant $'!J12&gt;0,(('All ranks Constant $'!O12-'All ranks Constant $'!J12)/'All ranks Constant $'!J12)*100,"--")</f>
        <v>-4.3793424414850142</v>
      </c>
      <c r="F13" s="227">
        <f>IF(DATA!AB13&gt;0,(DATA!AB13/DATA!$AB$6)*100,"NA")</f>
        <v>74.915050721354419</v>
      </c>
      <c r="G13" s="228">
        <f>IF(DATA!AG13&gt;0,(DATA!AG13/DATA!$AG$6)*100,"NA")</f>
        <v>67.664299202564294</v>
      </c>
      <c r="H13" s="229" t="str">
        <f>DATA!CR13</f>
        <v>—</v>
      </c>
      <c r="I13" s="230" t="str">
        <f>IF(DATA!CM13&gt;0, ((DATA!CR13-DATA!CM13)/DATA!CM13)*100, "—")</f>
        <v>—</v>
      </c>
      <c r="J13" s="231" t="str">
        <f>IF((AND('All ranks Constant $'!X12&gt;0,'All ranks Constant $'!AC12&gt;0)),(('All ranks Constant $'!AC12-'All ranks Constant $'!X12)/'All ranks Constant $'!X12)*100,"—")</f>
        <v>—</v>
      </c>
      <c r="K13" s="22"/>
      <c r="L13" s="1"/>
      <c r="M13" s="1"/>
      <c r="N13" s="1"/>
      <c r="O13" s="1"/>
      <c r="P13" s="1"/>
      <c r="Q13" s="1"/>
      <c r="R13" s="1"/>
      <c r="S13" s="1"/>
    </row>
    <row r="14" spans="1:19">
      <c r="A14" s="223" t="s">
        <v>23</v>
      </c>
      <c r="B14" s="223"/>
      <c r="C14" s="224">
        <f>DATA!AG14</f>
        <v>65574.35567010309</v>
      </c>
      <c r="D14" s="225">
        <f>((DATA!AG14-DATA!AB14)/DATA!AB14)*100</f>
        <v>12.434535264955512</v>
      </c>
      <c r="E14" s="226">
        <f>IF('All ranks Constant $'!J13&gt;0,(('All ranks Constant $'!O13-'All ranks Constant $'!J13)/'All ranks Constant $'!J13)*100,"--")</f>
        <v>4.4160161872131605</v>
      </c>
      <c r="F14" s="227">
        <f>IF(DATA!AB14&gt;0,(DATA!AB14/DATA!$AB$6)*100,"NA")</f>
        <v>98.835153835902602</v>
      </c>
      <c r="G14" s="228">
        <f>IF(DATA!AG14&gt;0,(DATA!AG14/DATA!$AG$6)*100,"NA")</f>
        <v>97.480409836276323</v>
      </c>
      <c r="H14" s="229" t="str">
        <f>DATA!CR14</f>
        <v>—</v>
      </c>
      <c r="I14" s="230" t="str">
        <f>IF(DATA!CM14&gt;0, ((DATA!CR14-DATA!CM14)/DATA!CM14)*100, "—")</f>
        <v>—</v>
      </c>
      <c r="J14" s="231" t="str">
        <f>IF((AND('All ranks Constant $'!X13&gt;0,'All ranks Constant $'!AC13&gt;0)),(('All ranks Constant $'!AC13-'All ranks Constant $'!X13)/'All ranks Constant $'!X13)*100,"—")</f>
        <v>—</v>
      </c>
      <c r="K14" s="22"/>
      <c r="L14" s="1"/>
      <c r="M14" s="1"/>
      <c r="N14" s="1"/>
      <c r="O14" s="1"/>
      <c r="P14" s="1"/>
      <c r="Q14" s="1"/>
      <c r="R14" s="1"/>
      <c r="S14" s="1"/>
    </row>
    <row r="15" spans="1:19">
      <c r="A15" s="223" t="s">
        <v>24</v>
      </c>
      <c r="B15" s="223"/>
      <c r="C15" s="224">
        <f>DATA!AG15</f>
        <v>58164.78021327014</v>
      </c>
      <c r="D15" s="225">
        <f>((DATA!AG15-DATA!AB15)/DATA!AB15)*100</f>
        <v>4.3722732052920428</v>
      </c>
      <c r="E15" s="226">
        <f>IF('All ranks Constant $'!J14&gt;0,(('All ranks Constant $'!O14-'All ranks Constant $'!J14)/'All ranks Constant $'!J14)*100,"--")</f>
        <v>-3.071267713090053</v>
      </c>
      <c r="F15" s="227">
        <f>IF(DATA!AB15&gt;0,(DATA!AB15/DATA!$AB$6)*100,"NA")</f>
        <v>94.439154170612824</v>
      </c>
      <c r="G15" s="228">
        <f>IF(DATA!AG15&gt;0,(DATA!AG15/DATA!$AG$6)*100,"NA")</f>
        <v>86.465609235281633</v>
      </c>
      <c r="H15" s="229" t="str">
        <f>DATA!CR15</f>
        <v>—</v>
      </c>
      <c r="I15" s="230" t="str">
        <f>IF(DATA!CM15&gt;0, ((DATA!CR15-DATA!CM15)/DATA!CM15)*100, "—")</f>
        <v>—</v>
      </c>
      <c r="J15" s="231" t="str">
        <f>IF((AND('All ranks Constant $'!X14&gt;0,'All ranks Constant $'!AC14&gt;0)),(('All ranks Constant $'!AC14-'All ranks Constant $'!X14)/'All ranks Constant $'!X14)*100,"—")</f>
        <v>—</v>
      </c>
      <c r="K15" s="22"/>
      <c r="L15" s="1"/>
      <c r="M15" s="1"/>
      <c r="N15" s="1"/>
      <c r="O15" s="1"/>
      <c r="P15" s="1"/>
      <c r="Q15" s="1"/>
      <c r="R15" s="1"/>
      <c r="S15" s="1"/>
    </row>
    <row r="16" spans="1:19">
      <c r="A16" s="232" t="s">
        <v>25</v>
      </c>
      <c r="B16" s="232"/>
      <c r="C16" s="206">
        <f>DATA!AG16</f>
        <v>45252.609848484848</v>
      </c>
      <c r="D16" s="207">
        <f>((DATA!AG16-DATA!AB16)/DATA!AB16)*100</f>
        <v>7.9284708013652727</v>
      </c>
      <c r="E16" s="208">
        <f>IF('All ranks Constant $'!J15&gt;0,(('All ranks Constant $'!O15-'All ranks Constant $'!J15)/'All ranks Constant $'!J15)*100,"--")</f>
        <v>0.2313117379787285</v>
      </c>
      <c r="F16" s="209">
        <f>IF(DATA!AB16&gt;0,(DATA!AB16/DATA!$AB$6)*100,"NA")</f>
        <v>71.053380854218346</v>
      </c>
      <c r="G16" s="233">
        <f>IF(DATA!AG16&gt;0,(DATA!AG16/DATA!$AG$6)*100,"NA")</f>
        <v>67.270854728392067</v>
      </c>
      <c r="H16" s="234">
        <f>DATA!CR16</f>
        <v>41727.461378737542</v>
      </c>
      <c r="I16" s="235">
        <f>IF(DATA!CM16&gt;0, ((DATA!CR16-DATA!CM16)/DATA!CM16)*100, "—")</f>
        <v>4.2453175479419158</v>
      </c>
      <c r="J16" s="213">
        <f>IF((AND('All ranks Constant $'!X15&gt;0,'All ranks Constant $'!AC15&gt;0)),(('All ranks Constant $'!AC15-'All ranks Constant $'!X15)/'All ranks Constant $'!X15)*100,"—")</f>
        <v>-3.1891692452277653</v>
      </c>
      <c r="K16" s="22"/>
      <c r="L16" s="1"/>
      <c r="M16" s="1"/>
      <c r="N16" s="1"/>
      <c r="O16" s="1"/>
      <c r="P16" s="1"/>
      <c r="Q16" s="1"/>
      <c r="R16" s="1"/>
      <c r="S16" s="1"/>
    </row>
    <row r="17" spans="1:10">
      <c r="A17" s="232" t="s">
        <v>26</v>
      </c>
      <c r="B17" s="232"/>
      <c r="C17" s="206">
        <f>DATA!AG17</f>
        <v>52015.545058139534</v>
      </c>
      <c r="D17" s="207">
        <f>((DATA!AG17-DATA!AB17)/DATA!AB17)*100</f>
        <v>12.781501613880824</v>
      </c>
      <c r="E17" s="208">
        <f>IF('All ranks Constant $'!J16&gt;0,(('All ranks Constant $'!O16-'All ranks Constant $'!J16)/'All ranks Constant $'!J16)*100,"--")</f>
        <v>4.7382378588768521</v>
      </c>
      <c r="F17" s="209">
        <f>IF(DATA!AB17&gt;0,(DATA!AB17/DATA!$AB$6)*100,"NA")</f>
        <v>78.157817017608338</v>
      </c>
      <c r="G17" s="233">
        <f>IF(DATA!AG17&gt;0,(DATA!AG17/DATA!$AG$6)*100,"NA")</f>
        <v>77.324383873992048</v>
      </c>
      <c r="H17" s="234">
        <f>DATA!CR17</f>
        <v>46681.336257309944</v>
      </c>
      <c r="I17" s="235">
        <f>IF(DATA!CM17&gt;0, ((DATA!CR17-DATA!CM17)/DATA!CM17)*100, "—")</f>
        <v>13.503802971975235</v>
      </c>
      <c r="J17" s="213">
        <f>IF((AND('All ranks Constant $'!X16&gt;0,'All ranks Constant $'!AC16&gt;0)),(('All ranks Constant $'!AC16-'All ranks Constant $'!X16)/'All ranks Constant $'!X16)*100,"—")</f>
        <v>5.4090266883152722</v>
      </c>
    </row>
    <row r="18" spans="1:10">
      <c r="A18" s="232" t="s">
        <v>27</v>
      </c>
      <c r="B18" s="232"/>
      <c r="C18" s="206">
        <f>DATA!AG18</f>
        <v>46541.503659652335</v>
      </c>
      <c r="D18" s="207">
        <f>((DATA!AG18-DATA!AB18)/DATA!AB18)*100</f>
        <v>6.0923874556316111</v>
      </c>
      <c r="E18" s="208">
        <f>IF('All ranks Constant $'!J17&gt;0,(('All ranks Constant $'!O17-'All ranks Constant $'!J17)/'All ranks Constant $'!J17)*100,"--")</f>
        <v>-1.4738272382033795</v>
      </c>
      <c r="F18" s="209">
        <f>IF(DATA!AB18&gt;0,(DATA!AB18/DATA!$AB$6)*100,"NA")</f>
        <v>74.341843681688815</v>
      </c>
      <c r="G18" s="233">
        <f>IF(DATA!AG18&gt;0,(DATA!AG18/DATA!$AG$6)*100,"NA")</f>
        <v>69.186876558330212</v>
      </c>
      <c r="H18" s="234">
        <f>DATA!CR18</f>
        <v>43211.669034090912</v>
      </c>
      <c r="I18" s="235">
        <f>IF(DATA!CM18&gt;0, ((DATA!CR18-DATA!CM18)/DATA!CM18)*100, "—")</f>
        <v>16.14915653099845</v>
      </c>
      <c r="J18" s="213">
        <f>IF((AND('All ranks Constant $'!X17&gt;0,'All ranks Constant $'!AC17&gt;0)),(('All ranks Constant $'!AC17-'All ranks Constant $'!X17)/'All ranks Constant $'!X17)*100,"—")</f>
        <v>7.8657209716949588</v>
      </c>
    </row>
    <row r="19" spans="1:10">
      <c r="A19" s="232" t="s">
        <v>28</v>
      </c>
      <c r="B19" s="232"/>
      <c r="C19" s="206">
        <f>DATA!AG19</f>
        <v>68849.847799511001</v>
      </c>
      <c r="D19" s="207">
        <f>((DATA!AG19-DATA!AB19)/DATA!AB19)*100</f>
        <v>11.260535687803189</v>
      </c>
      <c r="E19" s="208">
        <f>IF('All ranks Constant $'!J18&gt;0,(('All ranks Constant $'!O18-'All ranks Constant $'!J18)/'All ranks Constant $'!J18)*100,"--")</f>
        <v>3.3257430023519055</v>
      </c>
      <c r="F19" s="209">
        <f>IF(DATA!AB19&gt;0,(DATA!AB19/DATA!$AB$6)*100,"NA")</f>
        <v>104.8670322758181</v>
      </c>
      <c r="G19" s="233">
        <f>IF(DATA!AG19&gt;0,(DATA!AG19/DATA!$AG$6)*100,"NA")</f>
        <v>102.34963519011011</v>
      </c>
      <c r="H19" s="234" t="str">
        <f>DATA!CR19</f>
        <v>—</v>
      </c>
      <c r="I19" s="235" t="str">
        <f>IF(DATA!CM19&gt;0, ((DATA!CR19-DATA!CM19)/DATA!CM19)*100, "—")</f>
        <v>—</v>
      </c>
      <c r="J19" s="213" t="str">
        <f>IF((AND('All ranks Constant $'!X18&gt;0,'All ranks Constant $'!AC18&gt;0)),(('All ranks Constant $'!AC18-'All ranks Constant $'!X18)/'All ranks Constant $'!X18)*100,"—")</f>
        <v>—</v>
      </c>
    </row>
    <row r="20" spans="1:10">
      <c r="A20" s="236" t="s">
        <v>29</v>
      </c>
      <c r="B20" s="236"/>
      <c r="C20" s="224">
        <f>DATA!AG20</f>
        <v>49905.45788336933</v>
      </c>
      <c r="D20" s="225">
        <f>((DATA!AG20-DATA!AB20)/DATA!AB20)*100</f>
        <v>3.6859906660121933</v>
      </c>
      <c r="E20" s="226">
        <f>IF('All ranks Constant $'!J19&gt;0,(('All ranks Constant $'!O19-'All ranks Constant $'!J19)/'All ranks Constant $'!J19)*100,"--")</f>
        <v>-3.7086064859286623</v>
      </c>
      <c r="F20" s="227">
        <f>IF(DATA!AB20&gt;0,(DATA!AB20/DATA!$AB$6)*100,"NA")</f>
        <v>81.565237086213202</v>
      </c>
      <c r="G20" s="228">
        <f>IF(DATA!AG20&gt;0,(DATA!AG20/DATA!$AG$6)*100,"NA")</f>
        <v>74.187606387047566</v>
      </c>
      <c r="H20" s="229" t="str">
        <f>DATA!CR20</f>
        <v>—</v>
      </c>
      <c r="I20" s="230" t="str">
        <f>IF(DATA!CM20&gt;0, ((DATA!CR20-DATA!CM20)/DATA!CM20)*100, "—")</f>
        <v>—</v>
      </c>
      <c r="J20" s="231" t="str">
        <f>IF((AND('All ranks Constant $'!X19&gt;0,'All ranks Constant $'!AC19&gt;0)),(('All ranks Constant $'!AC19-'All ranks Constant $'!X19)/'All ranks Constant $'!X19)*100,"—")</f>
        <v>—</v>
      </c>
    </row>
    <row r="21" spans="1:10">
      <c r="A21" s="236" t="s">
        <v>30</v>
      </c>
      <c r="B21" s="236"/>
      <c r="C21" s="224">
        <f>DATA!AG21</f>
        <v>50140.299590034687</v>
      </c>
      <c r="D21" s="225">
        <f>((DATA!AG21-DATA!AB21)/DATA!AB21)*100</f>
        <v>5.1373347151052071</v>
      </c>
      <c r="E21" s="226">
        <f>IF('All ranks Constant $'!J20&gt;0,(('All ranks Constant $'!O20-'All ranks Constant $'!J20)/'All ranks Constant $'!J20)*100,"--")</f>
        <v>-2.3607682673048758</v>
      </c>
      <c r="F21" s="227">
        <f>IF(DATA!AB21&gt;0,(DATA!AB21/DATA!$AB$6)*100,"NA")</f>
        <v>80.817814342292323</v>
      </c>
      <c r="G21" s="228">
        <f>IF(DATA!AG21&gt;0,(DATA!AG21/DATA!$AG$6)*100,"NA")</f>
        <v>74.536713375266544</v>
      </c>
      <c r="H21" s="229" t="str">
        <f>DATA!CR21</f>
        <v>—</v>
      </c>
      <c r="I21" s="230" t="str">
        <f>IF(DATA!CM21&gt;0, ((DATA!CR21-DATA!CM21)/DATA!CM21)*100, "—")</f>
        <v>—</v>
      </c>
      <c r="J21" s="231" t="str">
        <f>IF((AND('All ranks Constant $'!X20&gt;0,'All ranks Constant $'!AC20&gt;0)),(('All ranks Constant $'!AC20-'All ranks Constant $'!X20)/'All ranks Constant $'!X20)*100,"—")</f>
        <v>—</v>
      </c>
    </row>
    <row r="22" spans="1:10">
      <c r="A22" s="236" t="s">
        <v>31</v>
      </c>
      <c r="B22" s="236"/>
      <c r="C22" s="224">
        <f>DATA!AG22</f>
        <v>50149.55068728522</v>
      </c>
      <c r="D22" s="225">
        <f>((DATA!AG22-DATA!AB22)/DATA!AB22)*100</f>
        <v>9.5539189936054658</v>
      </c>
      <c r="E22" s="226">
        <f>IF('All ranks Constant $'!J21&gt;0,(('All ranks Constant $'!O21-'All ranks Constant $'!J21)/'All ranks Constant $'!J21)*100,"--")</f>
        <v>1.7408374753553395</v>
      </c>
      <c r="F22" s="227">
        <f>IF(DATA!AB22&gt;0,(DATA!AB22/DATA!$AB$6)*100,"NA")</f>
        <v>77.57401471651508</v>
      </c>
      <c r="G22" s="228">
        <f>IF(DATA!AG22&gt;0,(DATA!AG22/DATA!$AG$6)*100,"NA")</f>
        <v>74.550465714000211</v>
      </c>
      <c r="H22" s="229" t="str">
        <f>DATA!CR22</f>
        <v>—</v>
      </c>
      <c r="I22" s="230" t="str">
        <f>IF(DATA!CM22&gt;0, ((DATA!CR22-DATA!CM22)/DATA!CM22)*100, "—")</f>
        <v>—</v>
      </c>
      <c r="J22" s="231" t="str">
        <f>IF((AND('All ranks Constant $'!X21&gt;0,'All ranks Constant $'!AC21&gt;0)),(('All ranks Constant $'!AC21-'All ranks Constant $'!X21)/'All ranks Constant $'!X21)*100,"—")</f>
        <v>—</v>
      </c>
    </row>
    <row r="23" spans="1:10">
      <c r="A23" s="236" t="s">
        <v>32</v>
      </c>
      <c r="B23" s="236"/>
      <c r="C23" s="224">
        <f>DATA!AG23</f>
        <v>50962.232436472346</v>
      </c>
      <c r="D23" s="225">
        <f>((DATA!AG23-DATA!AB23)/DATA!AB23)*100</f>
        <v>-7.3842141070484049E-2</v>
      </c>
      <c r="E23" s="226">
        <f>IF('All ranks Constant $'!J22&gt;0,(('All ranks Constant $'!O22-'All ranks Constant $'!J22)/'All ranks Constant $'!J22)*100,"--")</f>
        <v>-7.2002984497938387</v>
      </c>
      <c r="F23" s="227">
        <f>IF(DATA!AB23&gt;0,(DATA!AB23/DATA!$AB$6)*100,"NA")</f>
        <v>86.426394348168756</v>
      </c>
      <c r="G23" s="228">
        <f>IF(DATA!AG23&gt;0,(DATA!AG23/DATA!$AG$6)*100,"NA")</f>
        <v>75.75856832008256</v>
      </c>
      <c r="H23" s="229" t="str">
        <f>DATA!CR23</f>
        <v>—</v>
      </c>
      <c r="I23" s="230" t="str">
        <f>IF(DATA!CM23&gt;0, ((DATA!CR23-DATA!CM23)/DATA!CM23)*100, "—")</f>
        <v>—</v>
      </c>
      <c r="J23" s="231" t="str">
        <f>IF((AND('All ranks Constant $'!X22&gt;0,'All ranks Constant $'!AC22&gt;0)),(('All ranks Constant $'!AC22-'All ranks Constant $'!X22)/'All ranks Constant $'!X22)*100,"—")</f>
        <v>—</v>
      </c>
    </row>
    <row r="24" spans="1:10">
      <c r="A24" s="232" t="s">
        <v>34</v>
      </c>
      <c r="B24" s="232"/>
      <c r="C24" s="206">
        <f>DATA!AG24</f>
        <v>54010.384960422161</v>
      </c>
      <c r="D24" s="207">
        <f>((DATA!AG24-DATA!AB24)/DATA!AB24)*100</f>
        <v>10.536367426938789</v>
      </c>
      <c r="E24" s="208">
        <f>IF('All ranks Constant $'!J23&gt;0,(('All ranks Constant $'!O23-'All ranks Constant $'!J23)/'All ranks Constant $'!J23)*100,"--")</f>
        <v>2.6532204124688699</v>
      </c>
      <c r="F24" s="209">
        <f>IF(DATA!AB24&gt;0,(DATA!AB24/DATA!$AB$6)*100,"NA")</f>
        <v>82.803601062657776</v>
      </c>
      <c r="G24" s="233">
        <f>IF(DATA!AG24&gt;0,(DATA!AG24/DATA!$AG$6)*100,"NA")</f>
        <v>80.289839031654026</v>
      </c>
      <c r="H24" s="234" t="str">
        <f>DATA!CR24</f>
        <v>—</v>
      </c>
      <c r="I24" s="235" t="str">
        <f>IF(DATA!CM24&gt;0, ((DATA!CR24-DATA!CM24)/DATA!CM24)*100, "—")</f>
        <v>—</v>
      </c>
      <c r="J24" s="213" t="str">
        <f>IF((AND('All ranks Constant $'!X23&gt;0,'All ranks Constant $'!AC23&gt;0)),(('All ranks Constant $'!AC23-'All ranks Constant $'!X23)/'All ranks Constant $'!X23)*100,"—")</f>
        <v>—</v>
      </c>
    </row>
    <row r="25" spans="1:10">
      <c r="A25" s="232" t="s">
        <v>35</v>
      </c>
      <c r="B25" s="232"/>
      <c r="C25" s="206">
        <f>DATA!AG25</f>
        <v>60161.22342300912</v>
      </c>
      <c r="D25" s="207">
        <f>((DATA!AG25-DATA!AB25)/DATA!AB25)*100</f>
        <v>9.4329768096749262</v>
      </c>
      <c r="E25" s="208">
        <f>IF('All ranks Constant $'!J24&gt;0,(('All ranks Constant $'!O24-'All ranks Constant $'!J24)/'All ranks Constant $'!J24)*100,"--")</f>
        <v>1.6285205523988071</v>
      </c>
      <c r="F25" s="209">
        <f>IF(DATA!AB25&gt;0,(DATA!AB25/DATA!$AB$6)*100,"NA")</f>
        <v>93.163454979651476</v>
      </c>
      <c r="G25" s="233">
        <f>IF(DATA!AG25&gt;0,(DATA!AG25/DATA!$AG$6)*100,"NA")</f>
        <v>89.433447810460137</v>
      </c>
      <c r="H25" s="234" t="str">
        <f>DATA!CR25</f>
        <v>—</v>
      </c>
      <c r="I25" s="235" t="str">
        <f>IF(DATA!CM25&gt;0, ((DATA!CR25-DATA!CM25)/DATA!CM25)*100, "—")</f>
        <v>—</v>
      </c>
      <c r="J25" s="213" t="str">
        <f>IF((AND('All ranks Constant $'!X24&gt;0,'All ranks Constant $'!AC24&gt;0)),(('All ranks Constant $'!AC24-'All ranks Constant $'!X24)/'All ranks Constant $'!X24)*100,"—")</f>
        <v>—</v>
      </c>
    </row>
    <row r="26" spans="1:10">
      <c r="A26" s="232" t="s">
        <v>36</v>
      </c>
      <c r="B26" s="232"/>
      <c r="C26" s="206">
        <f>DATA!AG26</f>
        <v>65720.717571297151</v>
      </c>
      <c r="D26" s="207">
        <f>((DATA!AG26-DATA!AB26)/DATA!AB26)*100</f>
        <v>8.3830310122325429</v>
      </c>
      <c r="E26" s="208">
        <f>IF('All ranks Constant $'!J25&gt;0,(('All ranks Constant $'!O25-'All ranks Constant $'!J25)/'All ranks Constant $'!J25)*100,"--")</f>
        <v>0.65345397589638388</v>
      </c>
      <c r="F26" s="209">
        <f>IF(DATA!AB26&gt;0,(DATA!AB26/DATA!$AB$6)*100,"NA")</f>
        <v>102.75859182648841</v>
      </c>
      <c r="G26" s="233">
        <f>IF(DATA!AG26&gt;0,(DATA!AG26/DATA!$AG$6)*100,"NA")</f>
        <v>97.697986020853577</v>
      </c>
      <c r="H26" s="234" t="str">
        <f>DATA!CR26</f>
        <v>—</v>
      </c>
      <c r="I26" s="235" t="str">
        <f>IF(DATA!CM26&gt;0, ((DATA!CR26-DATA!CM26)/DATA!CM26)*100, "—")</f>
        <v>—</v>
      </c>
      <c r="J26" s="213" t="str">
        <f>IF((AND('All ranks Constant $'!X25&gt;0,'All ranks Constant $'!AC25&gt;0)),(('All ranks Constant $'!AC25-'All ranks Constant $'!X25)/'All ranks Constant $'!X25)*100,"—")</f>
        <v>—</v>
      </c>
    </row>
    <row r="27" spans="1:10">
      <c r="A27" s="237" t="s">
        <v>37</v>
      </c>
      <c r="B27" s="237"/>
      <c r="C27" s="238">
        <f>DATA!AG27</f>
        <v>51287.908006814308</v>
      </c>
      <c r="D27" s="201">
        <f>((DATA!AG27-DATA!AB27)/DATA!AB27)*100</f>
        <v>11.071257710883303</v>
      </c>
      <c r="E27" s="239">
        <f>IF('All ranks Constant $'!J26&gt;0,(('All ranks Constant $'!O26-'All ranks Constant $'!J26)/'All ranks Constant $'!J26)*100,"--")</f>
        <v>3.1499638055475012</v>
      </c>
      <c r="F27" s="240">
        <f>IF(DATA!AB27&gt;0,(DATA!AB27/DATA!$AB$6)*100,"NA")</f>
        <v>78.25109707912415</v>
      </c>
      <c r="G27" s="241">
        <f>IF(DATA!AG27&gt;0,(DATA!AG27/DATA!$AG$6)*100,"NA")</f>
        <v>76.242705567733367</v>
      </c>
      <c r="H27" s="242">
        <f>DATA!CR27</f>
        <v>46972</v>
      </c>
      <c r="I27" s="235">
        <f>IF(DATA!CM27&gt;0, ((DATA!CR27-DATA!CM27)/DATA!CM27)*100, "—")</f>
        <v>-7.9893610049775869</v>
      </c>
      <c r="J27" s="243">
        <f>IF((AND('All ranks Constant $'!X26&gt;0,'All ranks Constant $'!AC26&gt;0)),(('All ranks Constant $'!AC26-'All ranks Constant $'!X26)/'All ranks Constant $'!X26)*100,"—")</f>
        <v>-14.551304471886828</v>
      </c>
    </row>
    <row r="28" spans="1:10">
      <c r="A28" s="53" t="s">
        <v>38</v>
      </c>
      <c r="B28" s="53"/>
      <c r="C28" s="244">
        <f>DATA!AG7</f>
        <v>78561.401636900322</v>
      </c>
      <c r="D28" s="245">
        <f>((DATA!AG7-DATA!AB7)/DATA!AB7)*100</f>
        <v>15.884500186360311</v>
      </c>
      <c r="E28" s="208">
        <f>IF('All ranks Constant $'!J6&gt;0,(('All ranks Constant $'!O6-'All ranks Constant $'!J6)/'All ranks Constant $'!J6)*100,"--")</f>
        <v>7.6199391832020984</v>
      </c>
      <c r="F28" s="209">
        <f>IF(DATA!AB7&gt;0,(DATA!AB7/DATA!$AB$6)*100,"NA")</f>
        <v>114.88438693130831</v>
      </c>
      <c r="G28" s="233">
        <f>IF(DATA!AG7&gt;0,(DATA!AG7/DATA!$AG$6)*100,"NA")</f>
        <v>116.78647164151866</v>
      </c>
      <c r="H28" s="234" t="str">
        <f>DATA!CR7</f>
        <v>—</v>
      </c>
      <c r="I28" s="212" t="str">
        <f>IF((AND(DATA!CM7&gt;0,DATA!CR7&gt;0)),((DATA!CR7-DATA!CM7)/DATA!CM7)*100,"—")</f>
        <v>—</v>
      </c>
      <c r="J28" s="213" t="str">
        <f>IF((AND('All ranks Constant $'!X6&gt;0,'All ranks Constant $'!AC6&gt;0)),(('All ranks Constant $'!AC6-'All ranks Constant $'!X6)/'All ranks Constant $'!X6)*100,"—")</f>
        <v>—</v>
      </c>
    </row>
    <row r="29" spans="1:10">
      <c r="A29" s="53"/>
      <c r="B29" s="53"/>
      <c r="C29" s="244"/>
      <c r="D29" s="207"/>
      <c r="E29" s="208"/>
      <c r="F29" s="209"/>
      <c r="G29" s="246"/>
      <c r="H29" s="220"/>
      <c r="I29" s="221"/>
      <c r="J29" s="222"/>
    </row>
    <row r="30" spans="1:10">
      <c r="A30" s="247" t="s">
        <v>39</v>
      </c>
      <c r="B30" s="248"/>
      <c r="C30" s="224">
        <f>DATA!AG29</f>
        <v>90587.666666666672</v>
      </c>
      <c r="D30" s="225" t="str">
        <f>IF((AND(DATA!AG29&gt;0, DATA!AB29&gt;0)),((DATA!AG29-DATA!AB29)/DATA!AB29)*100, "—")</f>
        <v>—</v>
      </c>
      <c r="E30" s="226" t="str">
        <f>IF('All ranks Constant $'!J28&gt;0,(('All ranks Constant $'!O28-'All ranks Constant $'!J28)/'All ranks Constant $'!J28)*100,"—")</f>
        <v>—</v>
      </c>
      <c r="F30" s="227" t="str">
        <f>IF(DATA!AB29&gt;0,(DATA!AB29/DATA!$AB$6)*100,"—")</f>
        <v>—</v>
      </c>
      <c r="G30" s="249">
        <f>IF(DATA!AG29&gt;0,(DATA!AG29/DATA!$AG$6)*100,"NA")</f>
        <v>134.66427207007541</v>
      </c>
      <c r="H30" s="229" t="str">
        <f>DATA!CR29</f>
        <v>—</v>
      </c>
      <c r="I30" s="230" t="str">
        <f>IF((AND(DATA!CM29&gt;0,DATA!C29&gt;0)),((DATA!CR29-DATA!CM20)/DATA!CM29)*100,"—")</f>
        <v>—</v>
      </c>
      <c r="J30" s="231" t="str">
        <f>IF((AND('All ranks Constant $'!X28&gt;0,'All ranks Constant $'!AC28&gt;0)),(('All ranks Constant $'!AC28-'All ranks Constant $'!X28)/'All ranks Constant $'!X28)*100,"—")</f>
        <v>—</v>
      </c>
    </row>
    <row r="31" spans="1:10">
      <c r="A31" s="223" t="s">
        <v>40</v>
      </c>
      <c r="B31" s="223"/>
      <c r="C31" s="250">
        <f>DATA!AG30</f>
        <v>71783.832995541146</v>
      </c>
      <c r="D31" s="225">
        <f>((DATA!AG30-DATA!AB30)/DATA!AB30)*100</f>
        <v>0.51786403730006403</v>
      </c>
      <c r="E31" s="226">
        <f>IF('All ranks Constant $'!J29&gt;0,(('All ranks Constant $'!O29-'All ranks Constant $'!J29)/'All ranks Constant $'!J29)*100,"--")</f>
        <v>-6.6507911142299188</v>
      </c>
      <c r="F31" s="227">
        <f>IF(DATA!AB30&gt;0,(DATA!AB30/DATA!$AB$6)*100,"NA")</f>
        <v>121.02094301277957</v>
      </c>
      <c r="G31" s="228">
        <f>IF(DATA!AG30&gt;0,(DATA!AG30/DATA!$AG$6)*100,"NA")</f>
        <v>106.71118897801844</v>
      </c>
      <c r="H31" s="229" t="str">
        <f>DATA!CR30</f>
        <v>—</v>
      </c>
      <c r="I31" s="230" t="str">
        <f>IF((AND(DATA!CM30&gt;0,DATA!C30&gt;0)),((DATA!CR30-DATA!CM21)/DATA!CM30)*100,"—")</f>
        <v>—</v>
      </c>
      <c r="J31" s="231" t="str">
        <f>IF((AND('All ranks Constant $'!X29&gt;0,'All ranks Constant $'!AC29&gt;0)),(('All ranks Constant $'!AC29-'All ranks Constant $'!X29)/'All ranks Constant $'!X29)*100,"—")</f>
        <v>—</v>
      </c>
    </row>
    <row r="32" spans="1:10">
      <c r="A32" s="223" t="s">
        <v>41</v>
      </c>
      <c r="B32" s="223"/>
      <c r="C32" s="250">
        <f>DATA!AG31</f>
        <v>87005.977243930873</v>
      </c>
      <c r="D32" s="225">
        <f>((DATA!AG31-DATA!AB31)/DATA!AB31)*100</f>
        <v>17.480803582970431</v>
      </c>
      <c r="E32" s="226">
        <f>IF('All ranks Constant $'!J30&gt;0,(('All ranks Constant $'!O30-'All ranks Constant $'!J30)/'All ranks Constant $'!J30)*100,"--")</f>
        <v>9.1023986509035559</v>
      </c>
      <c r="F32" s="227">
        <f>IF(DATA!AB31&gt;0,(DATA!AB31/DATA!$AB$6)*100,"NA")</f>
        <v>125.50450658278183</v>
      </c>
      <c r="G32" s="228">
        <f>IF(DATA!AG31&gt;0,(DATA!AG31/DATA!$AG$6)*100,"NA")</f>
        <v>129.3398651541913</v>
      </c>
      <c r="H32" s="229" t="str">
        <f>DATA!CR31</f>
        <v>—</v>
      </c>
      <c r="I32" s="230" t="str">
        <f>IF((AND(DATA!CM31&gt;0,DATA!C31&gt;0)),((DATA!CR31-DATA!CM22)/DATA!CM31)*100,"—")</f>
        <v>—</v>
      </c>
      <c r="J32" s="231" t="str">
        <f>IF((AND('All ranks Constant $'!X30&gt;0,'All ranks Constant $'!AC30&gt;0)),(('All ranks Constant $'!AC30-'All ranks Constant $'!X30)/'All ranks Constant $'!X30)*100,"—")</f>
        <v>—</v>
      </c>
    </row>
    <row r="33" spans="1:10">
      <c r="A33" s="223" t="s">
        <v>42</v>
      </c>
      <c r="B33" s="223"/>
      <c r="C33" s="250">
        <f>DATA!AG32</f>
        <v>61325.683319903306</v>
      </c>
      <c r="D33" s="225">
        <f>((DATA!AG32-DATA!AB32)/DATA!AB32)*100</f>
        <v>14.411943444657597</v>
      </c>
      <c r="E33" s="226">
        <f>IF('All ranks Constant $'!J31&gt;0,(('All ranks Constant $'!O31-'All ranks Constant $'!J31)/'All ranks Constant $'!J31)*100,"--")</f>
        <v>6.2524011023456856</v>
      </c>
      <c r="F33" s="227">
        <f>IF(DATA!AB32&gt;0,(DATA!AB32/DATA!$AB$6)*100,"NA")</f>
        <v>90.833944297742391</v>
      </c>
      <c r="G33" s="228">
        <f>IF(DATA!AG32&gt;0,(DATA!AG32/DATA!$AG$6)*100,"NA")</f>
        <v>91.164490789490216</v>
      </c>
      <c r="H33" s="229" t="str">
        <f>DATA!CR32</f>
        <v>—</v>
      </c>
      <c r="I33" s="230" t="str">
        <f>IF((AND(DATA!CM32&gt;0,DATA!C32&gt;0)),((DATA!CR32-DATA!CM23)/DATA!CM32)*100,"—")</f>
        <v>—</v>
      </c>
      <c r="J33" s="231" t="str">
        <f>IF((AND('All ranks Constant $'!X31&gt;0,'All ranks Constant $'!AC31&gt;0)),(('All ranks Constant $'!AC31-'All ranks Constant $'!X31)/'All ranks Constant $'!X31)*100,"—")</f>
        <v>—</v>
      </c>
    </row>
    <row r="34" spans="1:10">
      <c r="A34" s="232" t="s">
        <v>43</v>
      </c>
      <c r="B34" s="232"/>
      <c r="C34" s="244">
        <f>DATA!AG33</f>
        <v>77148.026086956525</v>
      </c>
      <c r="D34" s="207">
        <f>((DATA!AG33-DATA!AB33)/DATA!AB33)*100</f>
        <v>11.403837185012373</v>
      </c>
      <c r="E34" s="208">
        <f>IF('All ranks Constant $'!J32&gt;0,(('All ranks Constant $'!O32-'All ranks Constant $'!J32)/'All ranks Constant $'!J32)*100,"--")</f>
        <v>3.45882463440548</v>
      </c>
      <c r="F34" s="209">
        <f>IF(DATA!AB33&gt;0,(DATA!AB33/DATA!$AB$6)*100,"NA")</f>
        <v>117.35505695106745</v>
      </c>
      <c r="G34" s="233">
        <f>IF(DATA!AG33&gt;0,(DATA!AG33/DATA!$AG$6)*100,"NA")</f>
        <v>114.68539986653651</v>
      </c>
      <c r="H34" s="234" t="str">
        <f>DATA!CR33</f>
        <v>—</v>
      </c>
      <c r="I34" s="235" t="str">
        <f>IF((AND(DATA!CM33&gt;0,DATA!C33&gt;0)),((DATA!CR33-DATA!CM24)/DATA!CM33)*100,"—")</f>
        <v>—</v>
      </c>
      <c r="J34" s="213" t="str">
        <f>IF((AND('All ranks Constant $'!X32&gt;0,'All ranks Constant $'!AC32&gt;0)),(('All ranks Constant $'!AC32-'All ranks Constant $'!X32)/'All ranks Constant $'!X32)*100,"—")</f>
        <v>—</v>
      </c>
    </row>
    <row r="35" spans="1:10">
      <c r="A35" s="232" t="s">
        <v>44</v>
      </c>
      <c r="B35" s="232"/>
      <c r="C35" s="244">
        <f>DATA!AG34</f>
        <v>55424.902723735409</v>
      </c>
      <c r="D35" s="207">
        <f>((DATA!AG34-DATA!AB34)/DATA!AB34)*100</f>
        <v>11.45540528773434</v>
      </c>
      <c r="E35" s="208">
        <f>IF('All ranks Constant $'!J33&gt;0,(('All ranks Constant $'!O33-'All ranks Constant $'!J33)/'All ranks Constant $'!J33)*100,"--")</f>
        <v>3.5067150431297405</v>
      </c>
      <c r="F35" s="209">
        <f>IF(DATA!AB34&gt;0,(DATA!AB34/DATA!$AB$6)*100,"NA")</f>
        <v>84.271542616807523</v>
      </c>
      <c r="G35" s="233">
        <f>IF(DATA!AG34&gt;0,(DATA!AG34/DATA!$AG$6)*100,"NA")</f>
        <v>82.392608778750983</v>
      </c>
      <c r="H35" s="234" t="str">
        <f>DATA!CR34</f>
        <v>—</v>
      </c>
      <c r="I35" s="235" t="str">
        <f>IF((AND(DATA!CM34&gt;0,DATA!C34&gt;0)),((DATA!CR34-DATA!CM25)/DATA!CM34)*100,"—")</f>
        <v>—</v>
      </c>
      <c r="J35" s="213" t="str">
        <f>IF((AND('All ranks Constant $'!X33&gt;0,'All ranks Constant $'!AC33&gt;0)),(('All ranks Constant $'!AC33-'All ranks Constant $'!X33)/'All ranks Constant $'!X33)*100,"—")</f>
        <v>—</v>
      </c>
    </row>
    <row r="36" spans="1:10">
      <c r="A36" s="232" t="s">
        <v>45</v>
      </c>
      <c r="B36" s="232"/>
      <c r="C36" s="244">
        <f>DATA!AG35</f>
        <v>49623.442434210527</v>
      </c>
      <c r="D36" s="207">
        <f>((DATA!AG35-DATA!AB35)/DATA!AB35)*100</f>
        <v>6.7118747093601483</v>
      </c>
      <c r="E36" s="208">
        <f>IF('All ranks Constant $'!J34&gt;0,(('All ranks Constant $'!O34-'All ranks Constant $'!J34)/'All ranks Constant $'!J34)*100,"--")</f>
        <v>-0.89852009649056297</v>
      </c>
      <c r="F36" s="209">
        <f>IF(DATA!AB35&gt;0,(DATA!AB35/DATA!$AB$6)*100,"NA")</f>
        <v>78.804547315008975</v>
      </c>
      <c r="G36" s="233">
        <f>IF(DATA!AG35&gt;0,(DATA!AG35/DATA!$AG$6)*100,"NA")</f>
        <v>73.768372659422923</v>
      </c>
      <c r="H36" s="234" t="str">
        <f>DATA!CR35</f>
        <v>—</v>
      </c>
      <c r="I36" s="235" t="str">
        <f>IF((AND(DATA!CM35&gt;0,DATA!C35&gt;0)),((DATA!CR35-DATA!CM26)/DATA!CM35)*100,"—")</f>
        <v>—</v>
      </c>
      <c r="J36" s="213" t="str">
        <f>IF((AND('All ranks Constant $'!X34&gt;0,'All ranks Constant $'!AC34&gt;0)),(('All ranks Constant $'!AC34-'All ranks Constant $'!X34)/'All ranks Constant $'!X34)*100,"—")</f>
        <v>—</v>
      </c>
    </row>
    <row r="37" spans="1:10">
      <c r="A37" s="232" t="s">
        <v>46</v>
      </c>
      <c r="B37" s="232"/>
      <c r="C37" s="244">
        <f>DATA!AG36</f>
        <v>74759.425992779783</v>
      </c>
      <c r="D37" s="207">
        <f>((DATA!AG36-DATA!AB36)/DATA!AB36)*100</f>
        <v>13.578826164538754</v>
      </c>
      <c r="E37" s="208">
        <f>IF('All ranks Constant $'!J35&gt;0,(('All ranks Constant $'!O35-'All ranks Constant $'!J35)/'All ranks Constant $'!J35)*100,"--")</f>
        <v>5.4786994349554998</v>
      </c>
      <c r="F37" s="209">
        <f>IF(DATA!AB36&gt;0,(DATA!AB36/DATA!$AB$6)*100,"NA")</f>
        <v>111.54387354587674</v>
      </c>
      <c r="G37" s="233">
        <f>IF(DATA!AG36&gt;0,(DATA!AG36/DATA!$AG$6)*100,"NA")</f>
        <v>111.13459538304731</v>
      </c>
      <c r="H37" s="234" t="str">
        <f>DATA!CR36</f>
        <v>—</v>
      </c>
      <c r="I37" s="235" t="str">
        <f>IF((AND(DATA!CM36&gt;0,DATA!C36&gt;0)),((DATA!CR36-DATA!CM27)/DATA!CM36)*100,"—")</f>
        <v>—</v>
      </c>
      <c r="J37" s="213" t="str">
        <f>IF((AND('All ranks Constant $'!X35&gt;0,'All ranks Constant $'!AC35&gt;0)),(('All ranks Constant $'!AC35-'All ranks Constant $'!X35)/'All ranks Constant $'!X35)*100,"—")</f>
        <v>—</v>
      </c>
    </row>
    <row r="38" spans="1:10">
      <c r="A38" s="236" t="s">
        <v>47</v>
      </c>
      <c r="B38" s="236"/>
      <c r="C38" s="250">
        <f>DATA!AG37</f>
        <v>55094.924392097266</v>
      </c>
      <c r="D38" s="225">
        <f>((DATA!AG37-DATA!AB37)/DATA!AB37)*100</f>
        <v>7.4368512922559287</v>
      </c>
      <c r="E38" s="226">
        <f>IF('All ranks Constant $'!J36&gt;0,(('All ranks Constant $'!O36-'All ranks Constant $'!J36)/'All ranks Constant $'!J36)*100,"--")</f>
        <v>-0.22524683186053365</v>
      </c>
      <c r="F38" s="227">
        <f>IF(DATA!AB37&gt;0,(DATA!AB37/DATA!$AB$6)*100,"NA")</f>
        <v>86.903138137819241</v>
      </c>
      <c r="G38" s="228">
        <f>IF(DATA!AG37&gt;0,(DATA!AG37/DATA!$AG$6)*100,"NA")</f>
        <v>81.902075205428474</v>
      </c>
      <c r="H38" s="229" t="str">
        <f>DATA!CR37</f>
        <v>—</v>
      </c>
      <c r="I38" s="230" t="str">
        <f>IF((AND(DATA!CM37&gt;0,DATA!C37&gt;0)),((DATA!CR37-DATA!CM28)/DATA!CM37)*100,"—")</f>
        <v>—</v>
      </c>
      <c r="J38" s="231" t="str">
        <f>IF((AND('All ranks Constant $'!X36&gt;0,'All ranks Constant $'!AC36&gt;0)),(('All ranks Constant $'!AC36-'All ranks Constant $'!X36)/'All ranks Constant $'!X36)*100,"—")</f>
        <v>—</v>
      </c>
    </row>
    <row r="39" spans="1:10">
      <c r="A39" s="236" t="s">
        <v>48</v>
      </c>
      <c r="B39" s="236"/>
      <c r="C39" s="250">
        <f>DATA!AG38</f>
        <v>69562.619660620243</v>
      </c>
      <c r="D39" s="225">
        <f>((DATA!AG38-DATA!AB38)/DATA!AB38)*100</f>
        <v>12.794583679935577</v>
      </c>
      <c r="E39" s="226">
        <f>IF('All ranks Constant $'!J37&gt;0,(('All ranks Constant $'!O37-'All ranks Constant $'!J37)/'All ranks Constant $'!J37)*100,"--")</f>
        <v>4.7503869482799974</v>
      </c>
      <c r="F39" s="227">
        <f>IF(DATA!AB38&gt;0,(DATA!AB38/DATA!$AB$6)*100,"NA")</f>
        <v>104.51167853897556</v>
      </c>
      <c r="G39" s="228">
        <f>IF(DATA!AG38&gt;0,(DATA!AG38/DATA!$AG$6)*100,"NA")</f>
        <v>103.40921545484419</v>
      </c>
      <c r="H39" s="229" t="str">
        <f>DATA!CR38</f>
        <v>—</v>
      </c>
      <c r="I39" s="230" t="str">
        <f>IF((AND(DATA!CM38&gt;0,DATA!C38&gt;0)),((DATA!CR38-DATA!CM29)/DATA!CM38)*100,"—")</f>
        <v>—</v>
      </c>
      <c r="J39" s="231" t="str">
        <f>IF((AND('All ranks Constant $'!X37&gt;0,'All ranks Constant $'!AC37&gt;0)),(('All ranks Constant $'!AC37-'All ranks Constant $'!X37)/'All ranks Constant $'!X37)*100,"—")</f>
        <v>—</v>
      </c>
    </row>
    <row r="40" spans="1:10">
      <c r="A40" s="236" t="s">
        <v>49</v>
      </c>
      <c r="B40" s="236"/>
      <c r="C40" s="250">
        <f>DATA!AG39</f>
        <v>58887.339679358716</v>
      </c>
      <c r="D40" s="225">
        <f>((DATA!AG39-DATA!AB39)/DATA!AB39)*100</f>
        <v>11.882527159556792</v>
      </c>
      <c r="E40" s="226">
        <f>IF('All ranks Constant $'!J38&gt;0,(('All ranks Constant $'!O38-'All ranks Constant $'!J38)/'All ranks Constant $'!J38)*100,"--")</f>
        <v>3.9033757682088206</v>
      </c>
      <c r="F40" s="227">
        <f>IF(DATA!AB39&gt;0,(DATA!AB39/DATA!$AB$6)*100,"NA")</f>
        <v>89.194239553874738</v>
      </c>
      <c r="G40" s="228">
        <f>IF(DATA!AG39&gt;0,(DATA!AG39/DATA!$AG$6)*100,"NA")</f>
        <v>87.539739391279625</v>
      </c>
      <c r="H40" s="229" t="str">
        <f>DATA!CR39</f>
        <v>—</v>
      </c>
      <c r="I40" s="230" t="str">
        <f>IF((AND(DATA!CM39&gt;0,DATA!C39&gt;0)),((DATA!CR39-DATA!CM30)/DATA!CM39)*100,"—")</f>
        <v>—</v>
      </c>
      <c r="J40" s="231" t="str">
        <f>IF((AND('All ranks Constant $'!X38&gt;0,'All ranks Constant $'!AC38&gt;0)),(('All ranks Constant $'!AC38-'All ranks Constant $'!X38)/'All ranks Constant $'!X38)*100,"—")</f>
        <v>—</v>
      </c>
    </row>
    <row r="41" spans="1:10">
      <c r="A41" s="236" t="s">
        <v>50</v>
      </c>
      <c r="B41" s="236"/>
      <c r="C41" s="250">
        <f>DATA!AG40</f>
        <v>68380.287128712866</v>
      </c>
      <c r="D41" s="225">
        <f>((DATA!AG40-DATA!AB40)/DATA!AB40)*100</f>
        <v>21.205930786310621</v>
      </c>
      <c r="E41" s="226">
        <f>IF('All ranks Constant $'!J39&gt;0,(('All ranks Constant $'!O39-'All ranks Constant $'!J39)/'All ranks Constant $'!J39)*100,"--")</f>
        <v>12.561860118385887</v>
      </c>
      <c r="F41" s="227">
        <f>IF(DATA!AB40&gt;0,(DATA!AB40/DATA!$AB$6)*100,"NA")</f>
        <v>95.605788757481278</v>
      </c>
      <c r="G41" s="228">
        <f>IF(DATA!AG40&gt;0,(DATA!AG40/DATA!$AG$6)*100,"NA")</f>
        <v>101.65160367817765</v>
      </c>
      <c r="H41" s="229" t="str">
        <f>DATA!CR40</f>
        <v>—</v>
      </c>
      <c r="I41" s="230" t="str">
        <f>IF((AND(DATA!CM40&gt;0,DATA!C40&gt;0)),((DATA!CR40-DATA!CM31)/DATA!CM40)*100,"—")</f>
        <v>—</v>
      </c>
      <c r="J41" s="231" t="str">
        <f>IF((AND('All ranks Constant $'!X39&gt;0,'All ranks Constant $'!AC39&gt;0)),(('All ranks Constant $'!AC39-'All ranks Constant $'!X39)/'All ranks Constant $'!X39)*100,"—")</f>
        <v>—</v>
      </c>
    </row>
    <row r="42" spans="1:10">
      <c r="A42" s="251" t="s">
        <v>51</v>
      </c>
      <c r="B42" s="251"/>
      <c r="C42" s="252">
        <f>DATA!AG41</f>
        <v>60337.657045840409</v>
      </c>
      <c r="D42" s="253">
        <f>((DATA!AG41-DATA!AB41)/DATA!AB41)*100</f>
        <v>3.7065974227269058</v>
      </c>
      <c r="E42" s="254">
        <f>IF('All ranks Constant $'!J40&gt;0,(('All ranks Constant $'!O40-'All ranks Constant $'!J40)/'All ranks Constant $'!J40)*100,"--")</f>
        <v>-3.6894693459243135</v>
      </c>
      <c r="F42" s="255">
        <f>IF(DATA!AB41&gt;0,(DATA!AB41/DATA!$AB$6)*100,"NA")</f>
        <v>98.595977385117124</v>
      </c>
      <c r="G42" s="256">
        <f>IF(DATA!AG41&gt;0,(DATA!AG41/DATA!$AG$6)*100,"NA")</f>
        <v>89.695727503287287</v>
      </c>
      <c r="H42" s="257" t="str">
        <f>DATA!CR41</f>
        <v>—</v>
      </c>
      <c r="I42" s="258" t="str">
        <f>IF((AND(DATA!CM41&gt;0,DATA!C41&gt;0)),((DATA!CR41-DATA!CM32)/DATA!CM41)*100,"—")</f>
        <v>—</v>
      </c>
      <c r="J42" s="259" t="str">
        <f>IF((AND('All ranks Constant $'!X40&gt;0,'All ranks Constant $'!AC40&gt;0)),(('All ranks Constant $'!AC40-'All ranks Constant $'!X40)/'All ranks Constant $'!X40)*100,"—")</f>
        <v>—</v>
      </c>
    </row>
    <row r="43" spans="1:10">
      <c r="A43" s="53" t="s">
        <v>52</v>
      </c>
      <c r="B43" s="53"/>
      <c r="C43" s="260">
        <f>DATA!AG8</f>
        <v>69612.751585536607</v>
      </c>
      <c r="D43" s="207">
        <f>((DATA!AG8-DATA!AB8)/DATA!AB8)*100</f>
        <v>15.2056419847382</v>
      </c>
      <c r="E43" s="208">
        <f>IF('All ranks Constant $'!J7&gt;0,(('All ranks Constant $'!O7-'All ranks Constant $'!J7)/'All ranks Constant $'!J7)*100,"--")</f>
        <v>6.9894952648601389</v>
      </c>
      <c r="F43" s="209">
        <f>IF(DATA!AB8&gt;0,(DATA!AB8/DATA!$AB$6)*100,"NA")</f>
        <v>102.39816920121466</v>
      </c>
      <c r="G43" s="261">
        <f>IF(DATA!AG8&gt;0,(DATA!AG8/DATA!$AG$6)*100,"NA")</f>
        <v>103.48373971873957</v>
      </c>
      <c r="H43" s="262" t="str">
        <f>DATA!CR8</f>
        <v>—</v>
      </c>
      <c r="I43" s="235" t="str">
        <f>IF((AND(DATA!CM8&gt;0,DATA!C8&gt;0)),((DATA!CR8-DATA!CM33)/DATA!CM8)*100,"—")</f>
        <v>—</v>
      </c>
      <c r="J43" s="213" t="str">
        <f>IF((AND('All ranks Constant $'!X7&gt;0,'All ranks Constant $'!AC7&gt;0)),(('All ranks Constant $'!AC7-'All ranks Constant $'!X7)/'All ranks Constant $'!X7)*100,"—")</f>
        <v>—</v>
      </c>
    </row>
    <row r="44" spans="1:10">
      <c r="A44" s="53"/>
      <c r="B44" s="53"/>
      <c r="C44" s="260"/>
      <c r="D44" s="207"/>
      <c r="E44" s="208"/>
      <c r="F44" s="209"/>
      <c r="G44" s="261"/>
      <c r="H44" s="262"/>
      <c r="I44" s="263"/>
      <c r="J44" s="264"/>
    </row>
    <row r="45" spans="1:10">
      <c r="A45" s="223" t="s">
        <v>53</v>
      </c>
      <c r="B45" s="223"/>
      <c r="C45" s="250">
        <f>DATA!AG43</f>
        <v>79566.442896299675</v>
      </c>
      <c r="D45" s="225">
        <f>((DATA!AG43-DATA!AB43)/DATA!AB43)*100</f>
        <v>14.134699410817971</v>
      </c>
      <c r="E45" s="226">
        <f>IF('All ranks Constant $'!J8&gt;0,(('All ranks Constant $'!O8-'All ranks Constant $'!J8)/'All ranks Constant $'!J8)*100,"--")</f>
        <v>3.0631247069577205</v>
      </c>
      <c r="F45" s="227">
        <f>IF(DATA!AB43&gt;0,(DATA!AB43/DATA!$AB$6)*100,"NA")</f>
        <v>118.13793716914991</v>
      </c>
      <c r="G45" s="228">
        <f>IF(DATA!AG43&gt;0,(DATA!AG43/DATA!$AG$6)*100,"NA")</f>
        <v>118.28052877509541</v>
      </c>
      <c r="H45" s="229" t="str">
        <f>DATA!CR43</f>
        <v>—</v>
      </c>
      <c r="I45" s="230" t="str">
        <f>IF((AND(DATA!CM43&gt;0,DATA!CR43&gt;0)),((DATA!CR43-DATA!CM43)/DATA!CM43)*100,"—")</f>
        <v>—</v>
      </c>
      <c r="J45" s="231" t="str">
        <f>IF((AND('All ranks Constant $'!X42&gt;0,'All ranks Constant $'!AC42&gt;0)),(('All ranks Constant $'!AC42-'All ranks Constant $'!X42)/'All ranks Constant $'!X42)*100,"—")</f>
        <v>—</v>
      </c>
    </row>
    <row r="46" spans="1:10">
      <c r="A46" s="223" t="s">
        <v>54</v>
      </c>
      <c r="B46" s="223"/>
      <c r="C46" s="250">
        <f>DATA!AG44</f>
        <v>52178.248051027636</v>
      </c>
      <c r="D46" s="225">
        <f>((DATA!AG44-DATA!AB44)/DATA!AB44)*100</f>
        <v>14.123333748801468</v>
      </c>
      <c r="E46" s="226">
        <f>IF('All ranks Constant $'!J43&gt;0,(('All ranks Constant $'!O43-'All ranks Constant $'!J43)/'All ranks Constant $'!J43)*100,"--")</f>
        <v>5.9843742491792122</v>
      </c>
      <c r="F46" s="227">
        <f>IF(DATA!AB44&gt;0,(DATA!AB44/DATA!$AB$6)*100,"NA")</f>
        <v>77.480458690942243</v>
      </c>
      <c r="G46" s="228">
        <f>IF(DATA!AG44&gt;0,(DATA!AG44/DATA!$AG$6)*100,"NA")</f>
        <v>77.566252120599202</v>
      </c>
      <c r="H46" s="265" t="str">
        <f>DATA!CR44</f>
        <v>—</v>
      </c>
      <c r="I46" s="230" t="str">
        <f>IF((AND(DATA!CM44&gt;0,DATA!CR44&gt;0)),((DATA!CR44-DATA!CM44)/DATA!CM44)*100,"—")</f>
        <v>—</v>
      </c>
      <c r="J46" s="231" t="str">
        <f>IF((AND('All ranks Constant $'!X43&gt;0,'All ranks Constant $'!AC43&gt;0)),(('All ranks Constant $'!AC43-'All ranks Constant $'!X43)/'All ranks Constant $'!X43)*100,"—")</f>
        <v>—</v>
      </c>
    </row>
    <row r="47" spans="1:10">
      <c r="A47" s="223" t="s">
        <v>55</v>
      </c>
      <c r="B47" s="223"/>
      <c r="C47" s="250">
        <f>DATA!AG45</f>
        <v>60880.465306122453</v>
      </c>
      <c r="D47" s="225">
        <f>((DATA!AG45-DATA!AB45)/DATA!AB45)*100</f>
        <v>8.6363251399426844</v>
      </c>
      <c r="E47" s="226">
        <f>IF('All ranks Constant $'!J44&gt;0,(('All ranks Constant $'!O44-'All ranks Constant $'!J44)/'All ranks Constant $'!J44)*100,"--")</f>
        <v>0.88868386924528775</v>
      </c>
      <c r="F47" s="227">
        <f>IF(DATA!AB45&gt;0,(DATA!AB45/DATA!$AB$6)*100,"NA")</f>
        <v>94.96860017606609</v>
      </c>
      <c r="G47" s="228">
        <f>IF(DATA!AG45&gt;0,(DATA!AG45/DATA!$AG$6)*100,"NA")</f>
        <v>90.502646170410912</v>
      </c>
      <c r="H47" s="229" t="str">
        <f>DATA!CR45</f>
        <v>—</v>
      </c>
      <c r="I47" s="230" t="str">
        <f>IF((AND(DATA!CM45&gt;0,DATA!CR45&gt;0)),((DATA!CR45-DATA!CM45)/DATA!CM45)*100,"—")</f>
        <v>—</v>
      </c>
      <c r="J47" s="231" t="str">
        <f>IF((AND('All ranks Constant $'!X44&gt;0,'All ranks Constant $'!AC44&gt;0)),(('All ranks Constant $'!AC44-'All ranks Constant $'!X44)/'All ranks Constant $'!X44)*100,"—")</f>
        <v>—</v>
      </c>
    </row>
    <row r="48" spans="1:10">
      <c r="A48" s="223" t="s">
        <v>56</v>
      </c>
      <c r="B48" s="223"/>
      <c r="C48" s="250">
        <f>DATA!AG46</f>
        <v>53745.765453495093</v>
      </c>
      <c r="D48" s="225">
        <f>((DATA!AG46-DATA!AB46)/DATA!AB46)*100</f>
        <v>0.18976662936239963</v>
      </c>
      <c r="E48" s="226">
        <f>IF('All ranks Constant $'!J45&gt;0,(('All ranks Constant $'!O45-'All ranks Constant $'!J45)/'All ranks Constant $'!J45)*100,"--")</f>
        <v>-6.9554895254206661</v>
      </c>
      <c r="F48" s="227">
        <f>IF(DATA!AB46&gt;0,(DATA!AB46/DATA!$AB$6)*100,"NA")</f>
        <v>90.907146807427011</v>
      </c>
      <c r="G48" s="228">
        <f>IF(DATA!AG46&gt;0,(DATA!AG46/DATA!$AG$6)*100,"NA")</f>
        <v>79.89646546782221</v>
      </c>
      <c r="H48" s="229" t="str">
        <f>DATA!CR46</f>
        <v>—</v>
      </c>
      <c r="I48" s="230" t="str">
        <f>IF((AND(DATA!CM46&gt;0,DATA!CR46&gt;0)),((DATA!CR46-DATA!CM46)/DATA!CM46)*100,"—")</f>
        <v>—</v>
      </c>
      <c r="J48" s="231" t="str">
        <f>IF((AND('All ranks Constant $'!X45&gt;0,'All ranks Constant $'!AC45&gt;0)),(('All ranks Constant $'!AC45-'All ranks Constant $'!X45)/'All ranks Constant $'!X45)*100,"—")</f>
        <v>—</v>
      </c>
    </row>
    <row r="49" spans="1:10">
      <c r="A49" s="232" t="s">
        <v>57</v>
      </c>
      <c r="B49" s="232"/>
      <c r="C49" s="244">
        <f>DATA!AG47</f>
        <v>79736.937619229298</v>
      </c>
      <c r="D49" s="207">
        <f>((DATA!AG47-DATA!AB47)/DATA!AB47)*100</f>
        <v>8.7967968309912017</v>
      </c>
      <c r="E49" s="208">
        <f>IF('All ranks Constant $'!J46&gt;0,(('All ranks Constant $'!O46-'All ranks Constant $'!J46)/'All ranks Constant $'!J46)*100,"--")</f>
        <v>1.0377111645565134</v>
      </c>
      <c r="F49" s="209">
        <f>IF(DATA!AB47&gt;0,(DATA!AB47/DATA!$AB$6)*100,"NA")</f>
        <v>124.19971026978402</v>
      </c>
      <c r="G49" s="233">
        <f>IF(DATA!AG47&gt;0,(DATA!AG47/DATA!$AG$6)*100,"NA")</f>
        <v>118.53397991916327</v>
      </c>
      <c r="H49" s="234" t="str">
        <f>DATA!CR47</f>
        <v>—</v>
      </c>
      <c r="I49" s="235" t="str">
        <f>IF((AND(DATA!CM47&gt;0,DATA!CR47&gt;0)),((DATA!CR47-DATA!CM47)/DATA!CM47)*100,"—")</f>
        <v>—</v>
      </c>
      <c r="J49" s="213" t="str">
        <f>IF((AND('All ranks Constant $'!X46&gt;0,'All ranks Constant $'!AC46&gt;0)),(('All ranks Constant $'!AC46-'All ranks Constant $'!X46)/'All ranks Constant $'!X46)*100,"—")</f>
        <v>—</v>
      </c>
    </row>
    <row r="50" spans="1:10">
      <c r="A50" s="232" t="s">
        <v>58</v>
      </c>
      <c r="B50" s="232"/>
      <c r="C50" s="244">
        <f>DATA!AG48</f>
        <v>71907.866079295156</v>
      </c>
      <c r="D50" s="207">
        <f>((DATA!AG48-DATA!AB48)/DATA!AB48)*100</f>
        <v>10.159667311512612</v>
      </c>
      <c r="E50" s="208">
        <f>IF('All ranks Constant $'!J47&gt;0,(('All ranks Constant $'!O47-'All ranks Constant $'!J47)/'All ranks Constant $'!J47)*100,"--")</f>
        <v>2.3033855040274864</v>
      </c>
      <c r="F50" s="209">
        <f>IF(DATA!AB48&gt;0,(DATA!AB48/DATA!$AB$6)*100,"NA")</f>
        <v>110.61930487045552</v>
      </c>
      <c r="G50" s="233">
        <f>IF(DATA!AG48&gt;0,(DATA!AG48/DATA!$AG$6)*100,"NA")</f>
        <v>106.8955719691137</v>
      </c>
      <c r="H50" s="234" t="str">
        <f>DATA!CR48</f>
        <v>—</v>
      </c>
      <c r="I50" s="235" t="str">
        <f>IF((AND(DATA!CM48&gt;0,DATA!CR48&gt;0)),((DATA!CR48-DATA!CM48)/DATA!CM48)*100,"—")</f>
        <v>—</v>
      </c>
      <c r="J50" s="213" t="str">
        <f>IF((AND('All ranks Constant $'!X47&gt;0,'All ranks Constant $'!AC47&gt;0)),(('All ranks Constant $'!AC47-'All ranks Constant $'!X47)/'All ranks Constant $'!X47)*100,"—")</f>
        <v>—</v>
      </c>
    </row>
    <row r="51" spans="1:10">
      <c r="A51" s="232" t="s">
        <v>59</v>
      </c>
      <c r="B51" s="232"/>
      <c r="C51" s="244">
        <f>DATA!AG49</f>
        <v>56673.837962962964</v>
      </c>
      <c r="D51" s="207">
        <f>((DATA!AG49-DATA!AB49)/DATA!AB49)*100</f>
        <v>11.731671359975184</v>
      </c>
      <c r="E51" s="208">
        <f>IF('All ranks Constant $'!J48&gt;0,(('All ranks Constant $'!O48-'All ranks Constant $'!J48)/'All ranks Constant $'!J48)*100,"--")</f>
        <v>3.763278585666733</v>
      </c>
      <c r="F51" s="209">
        <f>IF(DATA!AB49&gt;0,(DATA!AB49/DATA!$AB$6)*100,"NA")</f>
        <v>85.957439178270661</v>
      </c>
      <c r="G51" s="233">
        <f>IF(DATA!AG49&gt;0,(DATA!AG49/DATA!$AG$6)*100,"NA")</f>
        <v>84.249229674751291</v>
      </c>
      <c r="H51" s="234" t="str">
        <f>DATA!CR49</f>
        <v>—</v>
      </c>
      <c r="I51" s="235" t="str">
        <f>IF((AND(DATA!CM49&gt;0,DATA!CR49&gt;0)),((DATA!CR49-DATA!CM49)/DATA!CM49)*100,"—")</f>
        <v>—</v>
      </c>
      <c r="J51" s="213" t="str">
        <f>IF((AND('All ranks Constant $'!X48&gt;0,'All ranks Constant $'!AC48&gt;0)),(('All ranks Constant $'!AC48-'All ranks Constant $'!X48)/'All ranks Constant $'!X48)*100,"—")</f>
        <v>—</v>
      </c>
    </row>
    <row r="52" spans="1:10">
      <c r="A52" s="232" t="s">
        <v>60</v>
      </c>
      <c r="B52" s="232"/>
      <c r="C52" s="244">
        <f>DATA!AG50</f>
        <v>58846.539179104475</v>
      </c>
      <c r="D52" s="207">
        <f>((DATA!AG50-DATA!AB50)/DATA!AB50)*100</f>
        <v>6.5917635892620909</v>
      </c>
      <c r="E52" s="208">
        <f>IF('All ranks Constant $'!J49&gt;0,(('All ranks Constant $'!O49-'All ranks Constant $'!J49)/'All ranks Constant $'!J49)*100,"--")</f>
        <v>-1.0100652247811579</v>
      </c>
      <c r="F52" s="209">
        <f>IF(DATA!AB50&gt;0,(DATA!AB50/DATA!$AB$6)*100,"NA")</f>
        <v>93.556597457234687</v>
      </c>
      <c r="G52" s="233">
        <f>IF(DATA!AG50&gt;0,(DATA!AG50/DATA!$AG$6)*100,"NA")</f>
        <v>87.479086877874579</v>
      </c>
      <c r="H52" s="234" t="str">
        <f>DATA!CR50</f>
        <v>—</v>
      </c>
      <c r="I52" s="235" t="str">
        <f>IF((AND(DATA!CM50&gt;0,DATA!CR50&gt;0)),((DATA!CR50-DATA!CM50)/DATA!CM50)*100,"—")</f>
        <v>—</v>
      </c>
      <c r="J52" s="213" t="str">
        <f>IF((AND('All ranks Constant $'!X49&gt;0,'All ranks Constant $'!AC49&gt;0)),(('All ranks Constant $'!AC49-'All ranks Constant $'!X49)/'All ranks Constant $'!X49)*100,"—")</f>
        <v>—</v>
      </c>
    </row>
    <row r="53" spans="1:10">
      <c r="A53" s="223" t="s">
        <v>61</v>
      </c>
      <c r="B53" s="223"/>
      <c r="C53" s="250">
        <f>DATA!AG51</f>
        <v>54881.133928571428</v>
      </c>
      <c r="D53" s="225">
        <f>((DATA!AG51-DATA!AB51)/DATA!AB51)*100</f>
        <v>5.9357151975425797</v>
      </c>
      <c r="E53" s="226">
        <f>IF('All ranks Constant $'!J50&gt;0,(('All ranks Constant $'!O50-'All ranks Constant $'!J50)/'All ranks Constant $'!J50)*100,"--")</f>
        <v>-1.6193260655713342</v>
      </c>
      <c r="F53" s="227">
        <f>IF(DATA!AB51&gt;0,(DATA!AB51/DATA!$AB$6)*100,"NA")</f>
        <v>87.792580157094534</v>
      </c>
      <c r="G53" s="228">
        <f>IF(DATA!AG51&gt;0,(DATA!AG51/DATA!$AG$6)*100,"NA")</f>
        <v>81.584262216027071</v>
      </c>
      <c r="H53" s="229" t="str">
        <f>DATA!CR51</f>
        <v>—</v>
      </c>
      <c r="I53" s="230" t="str">
        <f>IF((AND(DATA!CM51&gt;0,DATA!CR51&gt;0)),((DATA!CR51-DATA!CM51)/DATA!CM51)*100,"—")</f>
        <v>—</v>
      </c>
      <c r="J53" s="231" t="str">
        <f>IF((AND('All ranks Constant $'!X50&gt;0,'All ranks Constant $'!AC50&gt;0)),(('All ranks Constant $'!AC50-'All ranks Constant $'!X50)/'All ranks Constant $'!X50)*100,"—")</f>
        <v>—</v>
      </c>
    </row>
    <row r="54" spans="1:10">
      <c r="A54" s="223" t="s">
        <v>62</v>
      </c>
      <c r="B54" s="223"/>
      <c r="C54" s="250">
        <f>DATA!AG52</f>
        <v>68597.479432213207</v>
      </c>
      <c r="D54" s="225">
        <f>((DATA!AG52-DATA!AB52)/DATA!AB52)*100</f>
        <v>10.517762751345849</v>
      </c>
      <c r="E54" s="226">
        <f>IF('All ranks Constant $'!J51&gt;0,(('All ranks Constant $'!O51-'All ranks Constant $'!J51)/'All ranks Constant $'!J51)*100,"--")</f>
        <v>2.6359425707159523</v>
      </c>
      <c r="F54" s="227">
        <f>IF(DATA!AB52&gt;0,(DATA!AB52/DATA!$AB$6)*100,"NA")</f>
        <v>105.18485513520403</v>
      </c>
      <c r="G54" s="228">
        <f>IF(DATA!AG52&gt;0,(DATA!AG52/DATA!$AG$6)*100,"NA")</f>
        <v>101.97447371696251</v>
      </c>
      <c r="H54" s="229" t="str">
        <f>DATA!CR52</f>
        <v>—</v>
      </c>
      <c r="I54" s="230" t="str">
        <f>IF((AND(DATA!CM52&gt;0,DATA!CR52&gt;0)),((DATA!CR52-DATA!CM52)/DATA!CM52)*100,"—")</f>
        <v>—</v>
      </c>
      <c r="J54" s="231" t="str">
        <f>IF((AND('All ranks Constant $'!X51&gt;0,'All ranks Constant $'!AC51&gt;0)),(('All ranks Constant $'!AC51-'All ranks Constant $'!X51)/'All ranks Constant $'!X51)*100,"—")</f>
        <v>—</v>
      </c>
    </row>
    <row r="55" spans="1:10">
      <c r="A55" s="223" t="s">
        <v>63</v>
      </c>
      <c r="B55" s="223"/>
      <c r="C55" s="250">
        <f>DATA!AG53</f>
        <v>55281.025990099013</v>
      </c>
      <c r="D55" s="225">
        <f>((DATA!AG53-DATA!AB53)/DATA!AB53)*100</f>
        <v>16.46522239235734</v>
      </c>
      <c r="E55" s="226">
        <f>IF('All ranks Constant $'!J52&gt;0,(('All ranks Constant $'!O52-'All ranks Constant $'!J52)/'All ranks Constant $'!J52)*100,"--")</f>
        <v>8.1592458928244387</v>
      </c>
      <c r="F55" s="227">
        <f>IF(DATA!AB53&gt;0,(DATA!AB53/DATA!$AB$6)*100,"NA")</f>
        <v>80.437205501795518</v>
      </c>
      <c r="G55" s="228">
        <f>IF(DATA!AG53&gt;0,(DATA!AG53/DATA!$AG$6)*100,"NA")</f>
        <v>82.178726952273877</v>
      </c>
      <c r="H55" s="229" t="str">
        <f>DATA!CR53</f>
        <v>—</v>
      </c>
      <c r="I55" s="230" t="str">
        <f>IF((AND(DATA!CM53&gt;0,DATA!CR53&gt;0)),((DATA!CR53-DATA!CM53)/DATA!CM53)*100,"—")</f>
        <v>—</v>
      </c>
      <c r="J55" s="231" t="str">
        <f>IF((AND('All ranks Constant $'!X52&gt;0,'All ranks Constant $'!AC52&gt;0)),(('All ranks Constant $'!AC52-'All ranks Constant $'!X52)/'All ranks Constant $'!X52)*100,"—")</f>
        <v>—</v>
      </c>
    </row>
    <row r="56" spans="1:10">
      <c r="A56" s="251" t="s">
        <v>64</v>
      </c>
      <c r="B56" s="251"/>
      <c r="C56" s="252">
        <f>DATA!AG54</f>
        <v>81830.101368159201</v>
      </c>
      <c r="D56" s="253">
        <f>((DATA!AG54-DATA!AB54)/DATA!AB54)*100</f>
        <v>56.355148152345549</v>
      </c>
      <c r="E56" s="226">
        <f>IF('All ranks Constant $'!J53&gt;0,(('All ranks Constant $'!O53-'All ranks Constant $'!J53)/'All ranks Constant $'!J53)*100,"--")</f>
        <v>45.204332832049651</v>
      </c>
      <c r="F56" s="255">
        <f>IF(DATA!AB54&gt;0,(DATA!AB54/DATA!$AB$6)*100,"NA")</f>
        <v>88.690692018198391</v>
      </c>
      <c r="G56" s="256">
        <f>IF(DATA!AG54&gt;0,(DATA!AG54/DATA!$AG$6)*100,"NA")</f>
        <v>121.64559966769177</v>
      </c>
      <c r="H56" s="257" t="str">
        <f>DATA!CR54</f>
        <v>—</v>
      </c>
      <c r="I56" s="258" t="str">
        <f>IF((AND(DATA!CM54&gt;0,DATA!CR54&gt;0)),((DATA!CR54-DATA!CM54)/DATA!CM54)*100,"—")</f>
        <v>—</v>
      </c>
      <c r="J56" s="259" t="str">
        <f>IF((AND('All ranks Constant $'!X53&gt;0,'All ranks Constant $'!AC53&gt;0)),(('All ranks Constant $'!AC53-'All ranks Constant $'!X53)/'All ranks Constant $'!X53)*100,"—")</f>
        <v>—</v>
      </c>
    </row>
    <row r="57" spans="1:10">
      <c r="A57" s="232" t="s">
        <v>65</v>
      </c>
      <c r="B57" s="232"/>
      <c r="C57" s="260">
        <f>DATA!AG9</f>
        <v>71565.680472453183</v>
      </c>
      <c r="D57" s="207">
        <f>((DATA!AG9-DATA!AB9)/DATA!AB9)*100</f>
        <v>10.977749894273416</v>
      </c>
      <c r="E57" s="266">
        <f>IF('All ranks Constant $'!J8&gt;0,(('All ranks Constant $'!O8-'All ranks Constant $'!J8)/'All ranks Constant $'!J8)*100,"--")</f>
        <v>3.0631247069577205</v>
      </c>
      <c r="F57" s="209">
        <f>IF(DATA!AB9&gt;0,(DATA!AB9/DATA!$AB$6)*100,"NA")</f>
        <v>109.28134454416627</v>
      </c>
      <c r="G57" s="261">
        <f>IF(DATA!AG9&gt;0,(DATA!AG9/DATA!$AG$6)*100,"NA")</f>
        <v>106.38689151233814</v>
      </c>
      <c r="H57" s="262" t="str">
        <f>DATA!CR9</f>
        <v>—</v>
      </c>
      <c r="I57" s="235" t="str">
        <f>IF((AND(DATA!CM9&gt;0,DATA!CR9&gt;0)),((DATA!CR9-DATA!CM9)/DATA!CM9)*100,"—")</f>
        <v>—</v>
      </c>
      <c r="J57" s="213" t="str">
        <f>IF((AND('All ranks Constant $'!X8&gt;0,'All ranks Constant $'!AC8&gt;0)),(('All ranks Constant $'!AC8-'All ranks Constant $'!X8)/'All ranks Constant $'!X8)*100,"—")</f>
        <v>—</v>
      </c>
    </row>
    <row r="58" spans="1:10">
      <c r="A58" s="232"/>
      <c r="B58" s="232"/>
      <c r="C58" s="260"/>
      <c r="D58" s="207"/>
      <c r="E58" s="208"/>
      <c r="F58" s="209"/>
      <c r="G58" s="261"/>
      <c r="H58" s="262"/>
      <c r="I58" s="263"/>
      <c r="J58" s="264"/>
    </row>
    <row r="59" spans="1:10">
      <c r="A59" s="223" t="s">
        <v>66</v>
      </c>
      <c r="B59" s="223"/>
      <c r="C59" s="267">
        <f>DATA!AG56</f>
        <v>74121.314505776638</v>
      </c>
      <c r="D59" s="225">
        <f>((DATA!AG56-DATA!AB56)/DATA!AB56)*100</f>
        <v>8.1401920277773954</v>
      </c>
      <c r="E59" s="226">
        <f>IF('All ranks Constant $'!J55&gt;0,(('All ranks Constant $'!O55-'All ranks Constant $'!J55)/'All ranks Constant $'!J55)*100,"--")</f>
        <v>0.42793359399591957</v>
      </c>
      <c r="F59" s="227">
        <f>IF(DATA!AB56&gt;0,(DATA!AB56/DATA!$AB$6)*100,"NA")</f>
        <v>116.15371806413121</v>
      </c>
      <c r="G59" s="268">
        <f>IF(DATA!AG56&gt;0,(DATA!AG56/DATA!$AG$6)*100,"NA")</f>
        <v>110.18600246682806</v>
      </c>
      <c r="H59" s="269" t="str">
        <f>DATA!CR56</f>
        <v>—</v>
      </c>
      <c r="I59" s="270" t="str">
        <f>IF((AND(DATA!CM56&gt;0,DATA!CR56&gt;0)),((DATA!CR56-DATA!CM56)/DATA!CM56)*100,"—")</f>
        <v>—</v>
      </c>
      <c r="J59" s="231" t="str">
        <f>IF((AND('All ranks Constant $'!X55&gt;0,'All ranks Constant $'!AC55&gt;0)),(('All ranks Constant $'!AC55-'All ranks Constant $'!X55)/'All ranks Constant $'!X55)*100,"—")</f>
        <v>—</v>
      </c>
    </row>
    <row r="60" spans="1:10">
      <c r="A60" s="223" t="s">
        <v>67</v>
      </c>
      <c r="B60" s="223"/>
      <c r="C60" s="267">
        <f>DATA!AG57</f>
        <v>58633.448484848486</v>
      </c>
      <c r="D60" s="225">
        <f>((DATA!AG57-DATA!AB57)/DATA!AB57)*100</f>
        <v>6.4122402997075421</v>
      </c>
      <c r="E60" s="226">
        <f>IF('All ranks Constant $'!J56&gt;0,(('All ranks Constant $'!O56-'All ranks Constant $'!J56)/'All ranks Constant $'!J56)*100,"--")</f>
        <v>-1.1767854114563345</v>
      </c>
      <c r="F60" s="227">
        <f>IF(DATA!AB57&gt;0,(DATA!AB57/DATA!$AB$6)*100,"NA")</f>
        <v>93.375080865154231</v>
      </c>
      <c r="G60" s="268">
        <f>IF(DATA!AG57&gt;0,(DATA!AG57/DATA!$AG$6)*100,"NA")</f>
        <v>87.162314139567044</v>
      </c>
      <c r="H60" s="269" t="str">
        <f>DATA!CR57</f>
        <v>—</v>
      </c>
      <c r="I60" s="270" t="str">
        <f>IF((AND(DATA!CM57&gt;0,DATA!CR57&gt;0)),((DATA!CR57-DATA!CM57)/DATA!CM57)*100,"—")</f>
        <v>—</v>
      </c>
      <c r="J60" s="231" t="str">
        <f>IF((AND('All ranks Constant $'!X56&gt;0,'All ranks Constant $'!AC56&gt;0)),(('All ranks Constant $'!AC56-'All ranks Constant $'!X56)/'All ranks Constant $'!X56)*100,"—")</f>
        <v>—</v>
      </c>
    </row>
    <row r="61" spans="1:10">
      <c r="A61" s="223" t="s">
        <v>68</v>
      </c>
      <c r="B61" s="223"/>
      <c r="C61" s="267">
        <f>DATA!AG58</f>
        <v>64243.213386348572</v>
      </c>
      <c r="D61" s="225">
        <f>((DATA!AG58-DATA!AB58)/DATA!AB58)*100</f>
        <v>3.9439255770713824</v>
      </c>
      <c r="E61" s="226">
        <f>IF('All ranks Constant $'!J57&gt;0,(('All ranks Constant $'!O57-'All ranks Constant $'!J57)/'All ranks Constant $'!J57)*100,"--")</f>
        <v>-3.4690667770221797</v>
      </c>
      <c r="F61" s="227">
        <f>IF(DATA!AB58&gt;0,(DATA!AB58/DATA!$AB$6)*100,"NA")</f>
        <v>104.7382422374979</v>
      </c>
      <c r="G61" s="268">
        <f>IF(DATA!AG58&gt;0,(DATA!AG58/DATA!$AG$6)*100,"NA")</f>
        <v>95.50158299086138</v>
      </c>
      <c r="H61" s="269" t="str">
        <f>DATA!CR58</f>
        <v>—</v>
      </c>
      <c r="I61" s="270" t="str">
        <f>IF((AND(DATA!CM58&gt;0,DATA!CR58&gt;0)),((DATA!CR58-DATA!CM58)/DATA!CM58)*100,"—")</f>
        <v>—</v>
      </c>
      <c r="J61" s="231" t="str">
        <f>IF((AND('All ranks Constant $'!X57&gt;0,'All ranks Constant $'!AC57&gt;0)),(('All ranks Constant $'!AC57-'All ranks Constant $'!X57)/'All ranks Constant $'!X57)*100,"—")</f>
        <v>—</v>
      </c>
    </row>
    <row r="62" spans="1:10">
      <c r="A62" s="223" t="s">
        <v>69</v>
      </c>
      <c r="B62" s="223"/>
      <c r="C62" s="267">
        <f>DATA!AG59</f>
        <v>60826.390510948906</v>
      </c>
      <c r="D62" s="225">
        <f>((DATA!AG59-DATA!AB59)/DATA!AB59)*100</f>
        <v>7.1618344081914795</v>
      </c>
      <c r="E62" s="226">
        <f>IF('All ranks Constant $'!J58&gt;0,(('All ranks Constant $'!O58-'All ranks Constant $'!J58)/'All ranks Constant $'!J58)*100,"--")</f>
        <v>-0.48065027485569828</v>
      </c>
      <c r="F62" s="227">
        <f>IF(DATA!AB59&gt;0,(DATA!AB59/DATA!$AB$6)*100,"NA")</f>
        <v>96.189805440178077</v>
      </c>
      <c r="G62" s="268">
        <f>IF(DATA!AG59&gt;0,(DATA!AG59/DATA!$AG$6)*100,"NA")</f>
        <v>90.422260581540641</v>
      </c>
      <c r="H62" s="269" t="str">
        <f>DATA!CR59</f>
        <v>—</v>
      </c>
      <c r="I62" s="270" t="str">
        <f>IF((AND(DATA!CM59&gt;0,DATA!CR59&gt;0)),((DATA!CR59-DATA!CM59)/DATA!CM59)*100,"—")</f>
        <v>—</v>
      </c>
      <c r="J62" s="231" t="str">
        <f>IF((AND('All ranks Constant $'!X58&gt;0,'All ranks Constant $'!AC58&gt;0)),(('All ranks Constant $'!AC58-'All ranks Constant $'!X58)/'All ranks Constant $'!X58)*100,"—")</f>
        <v>—</v>
      </c>
    </row>
    <row r="63" spans="1:10">
      <c r="A63" s="232" t="s">
        <v>70</v>
      </c>
      <c r="B63" s="232"/>
      <c r="C63" s="260">
        <f>DATA!AG60</f>
        <v>69628.31713084603</v>
      </c>
      <c r="D63" s="207">
        <f>((DATA!AG60-DATA!AB60)/DATA!AB60)*100</f>
        <v>6.3051555285098981</v>
      </c>
      <c r="E63" s="208">
        <f>IF('All ranks Constant $'!J59&gt;0,(('All ranks Constant $'!O59-'All ranks Constant $'!J59)/'All ranks Constant $'!J59)*100,"--")</f>
        <v>-1.2762331939052765</v>
      </c>
      <c r="F63" s="209">
        <f>IF(DATA!AB60&gt;0,(DATA!AB60/DATA!$AB$6)*100,"NA")</f>
        <v>110.9963534683875</v>
      </c>
      <c r="G63" s="261">
        <f>IF(DATA!AG60&gt;0,(DATA!AG60/DATA!$AG$6)*100,"NA")</f>
        <v>103.50687888222171</v>
      </c>
      <c r="H63" s="262" t="str">
        <f>DATA!CR60</f>
        <v>—</v>
      </c>
      <c r="I63" s="263" t="str">
        <f>IF((AND(DATA!CM60&gt;0,DATA!CR60&gt;0)),((DATA!CR60-DATA!CM60)/DATA!CM60)*100,"—")</f>
        <v>—</v>
      </c>
      <c r="J63" s="213" t="str">
        <f>IF((AND('All ranks Constant $'!X59&gt;0,'All ranks Constant $'!AC59&gt;0)),(('All ranks Constant $'!AC59-'All ranks Constant $'!X59)/'All ranks Constant $'!X59)*100,"—")</f>
        <v>—</v>
      </c>
    </row>
    <row r="64" spans="1:10">
      <c r="A64" s="232" t="s">
        <v>71</v>
      </c>
      <c r="B64" s="232"/>
      <c r="C64" s="260">
        <f>DATA!AG61</f>
        <v>78506.538948478992</v>
      </c>
      <c r="D64" s="207">
        <f>((DATA!AG61-DATA!AB61)/DATA!AB61)*100</f>
        <v>17.256999810959282</v>
      </c>
      <c r="E64" s="208">
        <f>IF('All ranks Constant $'!J60&gt;0,(('All ranks Constant $'!O60-'All ranks Constant $'!J60)/'All ranks Constant $'!J60)*100,"--")</f>
        <v>8.894555942913458</v>
      </c>
      <c r="F64" s="209">
        <f>IF(DATA!AB61&gt;0,(DATA!AB61/DATA!$AB$6)*100,"NA")</f>
        <v>113.46036941316015</v>
      </c>
      <c r="G64" s="261">
        <f>IF(DATA!AG61&gt;0,(DATA!AG61/DATA!$AG$6)*100,"NA")</f>
        <v>116.70491479971091</v>
      </c>
      <c r="H64" s="262" t="str">
        <f>DATA!CR61</f>
        <v>—</v>
      </c>
      <c r="I64" s="263" t="str">
        <f>IF((AND(DATA!CM61&gt;0,DATA!CR61&gt;0)),((DATA!CR61-DATA!CM61)/DATA!CM61)*100,"—")</f>
        <v>—</v>
      </c>
      <c r="J64" s="213" t="str">
        <f>IF((AND('All ranks Constant $'!X60&gt;0,'All ranks Constant $'!AC60&gt;0)),(('All ranks Constant $'!AC60-'All ranks Constant $'!X60)/'All ranks Constant $'!X60)*100,"—")</f>
        <v>—</v>
      </c>
    </row>
    <row r="65" spans="1:11">
      <c r="A65" s="51" t="s">
        <v>72</v>
      </c>
      <c r="B65" s="51"/>
      <c r="C65" s="260">
        <f>DATA!AG62</f>
        <v>63732.872182254199</v>
      </c>
      <c r="D65" s="207">
        <f>((DATA!AG62-DATA!AB62)/DATA!AB62)*100</f>
        <v>5.2544236897248791</v>
      </c>
      <c r="E65" s="208">
        <f>IF('All ranks Constant $'!J61&gt;0,(('All ranks Constant $'!O61-'All ranks Constant $'!J61)/'All ranks Constant $'!J61)*100,"--")</f>
        <v>-2.2520297534628293</v>
      </c>
      <c r="F65" s="209">
        <f>IF(DATA!AB62&gt;0,(DATA!AB62/DATA!$AB$6)*100,"NA")</f>
        <v>102.61250100661941</v>
      </c>
      <c r="G65" s="261">
        <f>IF(DATA!AG62&gt;0,(DATA!AG62/DATA!$AG$6)*100,"NA")</f>
        <v>94.742928647664542</v>
      </c>
      <c r="H65" s="262" t="str">
        <f>DATA!CR62</f>
        <v>—</v>
      </c>
      <c r="I65" s="263" t="str">
        <f>IF((AND(DATA!CM62&gt;0,DATA!CR62&gt;0)),((DATA!CR62-DATA!CM62)/DATA!CM62)*100,"—")</f>
        <v>—</v>
      </c>
      <c r="J65" s="213" t="str">
        <f>IF((AND('All ranks Constant $'!X61&gt;0,'All ranks Constant $'!AC61&gt;0)),(('All ranks Constant $'!AC61-'All ranks Constant $'!X61)/'All ranks Constant $'!X61)*100,"—")</f>
        <v>—</v>
      </c>
      <c r="K65" s="22"/>
    </row>
    <row r="66" spans="1:11">
      <c r="A66" s="51" t="s">
        <v>73</v>
      </c>
      <c r="B66" s="51"/>
      <c r="C66" s="260">
        <f>DATA!AG63</f>
        <v>61017.705298013243</v>
      </c>
      <c r="D66" s="207">
        <f>((DATA!AG63-DATA!AB63)/DATA!AB63)*100</f>
        <v>0.68557009041090788</v>
      </c>
      <c r="E66" s="208">
        <f>IF('All ranks Constant $'!J62&gt;0,(('All ranks Constant $'!O62-'All ranks Constant $'!J62)/'All ranks Constant $'!J62)*100,"--")</f>
        <v>-6.4950453914851272</v>
      </c>
      <c r="F66" s="209">
        <f>IF(DATA!AB63&gt;0,(DATA!AB63/DATA!$AB$6)*100,"NA")</f>
        <v>102.69889656212146</v>
      </c>
      <c r="G66" s="261">
        <f>IF(DATA!AG63&gt;0,(DATA!AG63/DATA!$AG$6)*100,"NA")</f>
        <v>90.706662062274873</v>
      </c>
      <c r="H66" s="262" t="str">
        <f>DATA!CR63</f>
        <v>—</v>
      </c>
      <c r="I66" s="263" t="str">
        <f>IF((AND(DATA!CM63&gt;0,DATA!CR63&gt;0)),((DATA!CR63-DATA!CM63)/DATA!CM63)*100,"—")</f>
        <v>—</v>
      </c>
      <c r="J66" s="213" t="str">
        <f>IF((AND('All ranks Constant $'!X62&gt;0,'All ranks Constant $'!AC62&gt;0)),(('All ranks Constant $'!AC62-'All ranks Constant $'!X62)/'All ranks Constant $'!X62)*100,"—")</f>
        <v>—</v>
      </c>
      <c r="K66" s="22"/>
    </row>
    <row r="67" spans="1:11">
      <c r="A67" s="55" t="s">
        <v>74</v>
      </c>
      <c r="B67" s="55"/>
      <c r="C67" s="271" t="str">
        <f>DATA!AG64</f>
        <v>—</v>
      </c>
      <c r="D67" s="207" t="str">
        <f>IF((AND(DATA!AB64&gt;0,DATA!AG64&gt;0)), ((DATA!AG64-DATA!AB64)/DATA!AB64)*100, "—")</f>
        <v>—</v>
      </c>
      <c r="E67" s="208" t="str">
        <f>IF((AND('All ranks Constant $'!J63&gt;0,'All ranks Constant $'!O63&gt;0)),(('All ranks Constant $'!O63-'All ranks Constant $'!J63)/'All ranks Constant $'!J63)*100,"—")</f>
        <v>—</v>
      </c>
      <c r="F67" s="272">
        <f>IF(DATA!AB64&gt;0,(DATA!AB64/DATA!$AB$6)*100,"NA")</f>
        <v>93.742973826722476</v>
      </c>
      <c r="G67" s="273" t="str">
        <f>IF(DATA!AG64&gt;0,(DATA!AG64/DATA!$AG$6)*100,"—")</f>
        <v>—</v>
      </c>
      <c r="H67" s="262" t="str">
        <f>DATA!CR64</f>
        <v>—</v>
      </c>
      <c r="I67" s="263" t="str">
        <f>IF((AND(DATA!CM64&gt;0,DATA!CR64&gt;0)),((DATA!CR64-DATA!CM64)/DATA!CM64)*100,"—")</f>
        <v>—</v>
      </c>
      <c r="J67" s="213" t="str">
        <f>IF((AND('All ranks Constant $'!X63&gt;0,'All ranks Constant $'!AC63&gt;0)),(('All ranks Constant $'!AC63-'All ranks Constant $'!X63)/'All ranks Constant $'!X63)*100,"—")</f>
        <v>—</v>
      </c>
      <c r="K67" s="22"/>
    </row>
    <row r="68" spans="1:11">
      <c r="A68" s="274" t="s">
        <v>75</v>
      </c>
      <c r="B68" s="274"/>
      <c r="C68" s="275" t="str">
        <f>IF(DATA!AG65&gt;0,DATA!AG65,"NA")</f>
        <v>NA</v>
      </c>
      <c r="D68" s="276" t="str">
        <f>IF(DATA!AB65&gt;0,((DATA!AG65-DATA!AB65)/DATA!AB65)*100,"NA")</f>
        <v>NA</v>
      </c>
      <c r="E68" s="277" t="str">
        <f>IF('All ranks Constant $'!J65&gt;0,(('All ranks Constant $'!O65-'All ranks Constant $'!J65)/'All ranks Constant $'!J65)*100,"NA")</f>
        <v>NA</v>
      </c>
      <c r="F68" s="278" t="str">
        <f>IF(DATA!AB68&gt;0,(DATA!AB68/DATA!$AB$6)*100,"NA")</f>
        <v>NA</v>
      </c>
      <c r="G68" s="279" t="str">
        <f>IF(DATA!AG65&gt;0,(DATA!AG65/DATA!$AG$6)*100,"NA")</f>
        <v>NA</v>
      </c>
      <c r="H68" s="280" t="str">
        <f>IF(DATA!CR65&gt;0,DATA!CR65,"NA")</f>
        <v>NA</v>
      </c>
      <c r="I68" s="281" t="str">
        <f>IF((AND(DATA!CM65&gt;0,DATA!CR65&gt;0)),((DATA!CR65-DATA!CM65)/DATA!CM65)*100,"NA")</f>
        <v>NA</v>
      </c>
      <c r="J68" s="282" t="str">
        <f>IF((AND('All ranks Constant $'!X64&gt;0,'All ranks Constant $'!AC64&gt;0)),(('All ranks Constant $'!AC64-'All ranks Constant $'!X64)/'All ranks Constant $'!X64)*100,"NA")</f>
        <v>NA</v>
      </c>
      <c r="K68" s="22"/>
    </row>
    <row r="69" spans="1:11" ht="15.75" customHeight="1">
      <c r="A69" s="158" t="s">
        <v>76</v>
      </c>
      <c r="B69" s="149"/>
      <c r="C69" s="149"/>
      <c r="D69" s="150"/>
      <c r="E69" s="22"/>
      <c r="F69" s="1"/>
      <c r="G69" s="22"/>
      <c r="H69" s="149"/>
      <c r="I69" s="149"/>
      <c r="J69" s="170"/>
      <c r="K69" s="22"/>
    </row>
    <row r="70" spans="1:11" s="143" customFormat="1" ht="15.75" customHeight="1">
      <c r="A70" s="283" t="s">
        <v>77</v>
      </c>
      <c r="B70" s="283"/>
      <c r="C70" s="283"/>
      <c r="D70" s="283"/>
      <c r="E70" s="22"/>
      <c r="F70" s="22"/>
      <c r="G70" s="22"/>
      <c r="H70" s="283"/>
      <c r="I70" s="284"/>
      <c r="J70" s="170"/>
      <c r="K70" s="22"/>
    </row>
    <row r="71" spans="1:11" s="152" customFormat="1" ht="28.5" customHeight="1">
      <c r="A71" s="285" t="s">
        <v>78</v>
      </c>
      <c r="B71" s="301" t="s">
        <v>79</v>
      </c>
      <c r="C71" s="302"/>
      <c r="D71" s="302"/>
      <c r="E71" s="302"/>
      <c r="F71" s="302"/>
      <c r="G71" s="302"/>
      <c r="H71" s="302"/>
      <c r="I71" s="302"/>
      <c r="J71" s="302"/>
      <c r="K71" s="151"/>
    </row>
    <row r="72" spans="1:11" s="152" customFormat="1" ht="42" customHeight="1">
      <c r="A72" s="285"/>
      <c r="B72" s="303" t="s">
        <v>80</v>
      </c>
      <c r="C72" s="302"/>
      <c r="D72" s="302"/>
      <c r="E72" s="302"/>
      <c r="F72" s="302"/>
      <c r="G72" s="302"/>
      <c r="H72" s="302"/>
      <c r="I72" s="302"/>
      <c r="J72" s="302"/>
      <c r="K72" s="151"/>
    </row>
    <row r="73" spans="1:11" s="152" customFormat="1" ht="30.75" customHeight="1">
      <c r="A73" s="298" t="s">
        <v>81</v>
      </c>
      <c r="B73" s="299"/>
      <c r="C73" s="299"/>
      <c r="D73" s="299"/>
      <c r="E73" s="299"/>
      <c r="F73" s="299"/>
      <c r="G73" s="299"/>
      <c r="H73" s="299"/>
      <c r="I73" s="299"/>
      <c r="J73" s="300"/>
      <c r="K73" s="151"/>
    </row>
    <row r="74" spans="1:11" ht="14.25" customHeight="1">
      <c r="A74" s="159" t="s">
        <v>82</v>
      </c>
      <c r="B74" s="286" t="s">
        <v>83</v>
      </c>
      <c r="C74" s="287"/>
      <c r="D74" s="287"/>
      <c r="E74" s="288"/>
      <c r="F74" s="168"/>
      <c r="G74" s="169"/>
      <c r="H74" s="287"/>
      <c r="I74" s="289"/>
      <c r="J74" s="290"/>
      <c r="K74" s="22"/>
    </row>
    <row r="75" spans="1:11" ht="12.75" customHeight="1">
      <c r="A75" s="1"/>
      <c r="B75" s="1"/>
      <c r="C75" s="2"/>
      <c r="D75" s="2"/>
      <c r="E75" s="31"/>
      <c r="F75" s="168"/>
      <c r="G75" s="169"/>
      <c r="H75" s="2"/>
      <c r="I75" s="18"/>
      <c r="J75" s="170"/>
      <c r="K75" s="22"/>
    </row>
    <row r="76" spans="1:11">
      <c r="A76" s="1"/>
      <c r="B76" s="286"/>
      <c r="C76" s="2"/>
      <c r="D76" s="2"/>
      <c r="E76" s="31"/>
      <c r="F76" s="168"/>
      <c r="G76" s="22"/>
      <c r="H76" s="2"/>
      <c r="I76" s="18"/>
      <c r="J76" s="167">
        <v>44317</v>
      </c>
      <c r="K76" s="22"/>
    </row>
    <row r="77" spans="1:11">
      <c r="A77" s="1"/>
      <c r="B77" s="1"/>
      <c r="C77" s="1"/>
      <c r="D77" s="1"/>
      <c r="E77" s="22"/>
      <c r="F77" s="1"/>
      <c r="G77" s="291"/>
      <c r="H77" s="1"/>
      <c r="I77" s="18"/>
      <c r="J77" s="170"/>
      <c r="K77" s="22"/>
    </row>
    <row r="79" spans="1:11" s="147" customFormat="1">
      <c r="A79" s="1"/>
      <c r="B79" s="1"/>
      <c r="C79" s="1"/>
      <c r="D79" s="1"/>
      <c r="E79" s="22"/>
      <c r="F79" s="1"/>
      <c r="G79" s="22"/>
      <c r="H79" s="1"/>
      <c r="I79" s="29"/>
      <c r="J79" s="170"/>
      <c r="K79" s="170"/>
    </row>
    <row r="80" spans="1:11" s="147" customFormat="1">
      <c r="A80" s="1"/>
      <c r="B80" s="1"/>
      <c r="C80" s="1"/>
      <c r="D80" s="1"/>
      <c r="E80" s="22"/>
      <c r="F80" s="1"/>
      <c r="G80" s="22"/>
      <c r="H80" s="1"/>
      <c r="I80" s="29"/>
      <c r="J80" s="170"/>
      <c r="K80" s="170"/>
    </row>
  </sheetData>
  <mergeCells count="3">
    <mergeCell ref="A73:J73"/>
    <mergeCell ref="B71:J71"/>
    <mergeCell ref="B72:J72"/>
  </mergeCells>
  <printOptions horizontalCentered="1"/>
  <pageMargins left="0.5" right="0.5" top="0.75" bottom="0.55000000000000004" header="0.5" footer="0.4"/>
  <pageSetup scale="63" orientation="portrait" r:id="rId1"/>
  <headerFooter alignWithMargins="0">
    <oddFooter>&amp;L&amp;"Arial,Regular"&amp;8SREB Fact Book&amp;R&amp;"Arial,Regular"&amp;8&amp;D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62"/>
  </sheetPr>
  <dimension ref="A1:DV115"/>
  <sheetViews>
    <sheetView showGridLines="0" zoomScale="80" zoomScaleNormal="80" workbookViewId="0">
      <pane xSplit="1" ySplit="5" topLeftCell="P33" activePane="bottomRight" state="frozen"/>
      <selection pane="topRight" activeCell="B1" sqref="B1"/>
      <selection pane="bottomLeft" activeCell="A6" sqref="A6"/>
      <selection pane="bottomRight" activeCell="AD62" sqref="AD62"/>
    </sheetView>
  </sheetViews>
  <sheetFormatPr defaultColWidth="9.7265625" defaultRowHeight="12.5"/>
  <cols>
    <col min="1" max="1" width="13.453125" style="1" customWidth="1"/>
    <col min="2" max="8" width="8.7265625" style="1" customWidth="1"/>
    <col min="9" max="9" width="8.7265625" style="18" customWidth="1"/>
    <col min="10" max="16" width="8.7265625" style="1" customWidth="1"/>
    <col min="17" max="17" width="10" style="1" customWidth="1"/>
    <col min="18" max="22" width="9" style="1" customWidth="1"/>
    <col min="23" max="33" width="9" style="18" customWidth="1"/>
    <col min="34" max="34" width="8.26953125" style="1" customWidth="1"/>
    <col min="35" max="45" width="7.81640625" style="1" customWidth="1"/>
    <col min="46" max="49" width="7.81640625" customWidth="1"/>
    <col min="50" max="50" width="7.81640625" style="19" customWidth="1"/>
    <col min="51" max="55" width="7.81640625" style="22" customWidth="1"/>
    <col min="56" max="65" width="9" style="18" customWidth="1"/>
    <col min="66" max="66" width="9.453125" style="1" customWidth="1"/>
    <col min="67" max="68" width="8.7265625" style="1" customWidth="1"/>
    <col min="69" max="70" width="9" style="1" customWidth="1"/>
    <col min="71" max="74" width="8.7265625" style="1" customWidth="1"/>
    <col min="75" max="77" width="9" style="1" customWidth="1"/>
    <col min="78" max="78" width="9" style="22" customWidth="1"/>
    <col min="79" max="80" width="9.453125" customWidth="1"/>
    <col min="81" max="81" width="10.453125" customWidth="1"/>
    <col min="82" max="85" width="10.453125" style="22" customWidth="1"/>
    <col min="86" max="86" width="9" style="1" customWidth="1"/>
    <col min="87" max="96" width="9" style="18" customWidth="1"/>
    <col min="97" max="97" width="7.26953125" style="1" customWidth="1"/>
    <col min="98" max="107" width="7.81640625" style="1" customWidth="1"/>
    <col min="108" max="108" width="7.81640625" style="19" customWidth="1"/>
    <col min="109" max="114" width="7.81640625" style="22" customWidth="1"/>
    <col min="115" max="115" width="9.7265625" style="22" customWidth="1"/>
    <col min="116" max="117" width="9" style="18" customWidth="1"/>
    <col min="118" max="120" width="9.7265625" style="22" customWidth="1"/>
    <col min="121" max="16384" width="9.7265625" style="22"/>
  </cols>
  <sheetData>
    <row r="1" spans="1:125">
      <c r="A1" s="5" t="s">
        <v>84</v>
      </c>
      <c r="B1" s="5"/>
      <c r="C1" s="5"/>
      <c r="D1" s="5"/>
      <c r="E1" s="5"/>
      <c r="F1" s="5"/>
      <c r="G1" s="5"/>
      <c r="H1" s="5"/>
      <c r="I1" s="8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24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117"/>
      <c r="AU1" s="117"/>
      <c r="AV1" s="117"/>
      <c r="AW1" s="117"/>
      <c r="AY1" s="12"/>
      <c r="AZ1" s="12"/>
      <c r="BA1" s="12"/>
      <c r="BB1" s="12"/>
      <c r="BC1" s="12"/>
      <c r="BD1" s="8"/>
      <c r="BE1" s="8"/>
      <c r="BF1" s="8"/>
      <c r="BG1" s="8"/>
      <c r="BH1" s="8"/>
      <c r="BI1" s="8"/>
      <c r="BJ1" s="8"/>
      <c r="BK1" s="8"/>
      <c r="BL1" s="8"/>
      <c r="BM1" s="8"/>
      <c r="BN1" s="24" t="s">
        <v>84</v>
      </c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12"/>
      <c r="CA1" s="117"/>
      <c r="CB1" s="117"/>
      <c r="CC1" s="117"/>
      <c r="CD1" s="12"/>
      <c r="CE1" s="12"/>
      <c r="CF1" s="12"/>
      <c r="CG1" s="12"/>
      <c r="CH1" s="5"/>
      <c r="CI1" s="8"/>
      <c r="CJ1" s="8"/>
      <c r="CK1" s="8"/>
      <c r="CL1" s="8"/>
      <c r="CM1" s="8"/>
      <c r="CN1" s="8"/>
      <c r="CO1" s="8"/>
      <c r="CP1" s="8"/>
      <c r="CQ1" s="8"/>
      <c r="CR1" s="8"/>
      <c r="CS1" s="24" t="s">
        <v>84</v>
      </c>
      <c r="CT1" s="5"/>
      <c r="CU1" s="5"/>
      <c r="CV1" s="5"/>
      <c r="CW1" s="5"/>
      <c r="CX1" s="5"/>
      <c r="CY1" s="5"/>
      <c r="CZ1" s="5"/>
      <c r="DA1" s="5"/>
      <c r="DB1" s="5"/>
      <c r="DC1" s="5"/>
      <c r="DG1" s="12"/>
      <c r="DL1" s="8"/>
      <c r="DM1" s="8"/>
    </row>
    <row r="2" spans="1:125">
      <c r="A2" s="27"/>
      <c r="B2" s="6" t="s">
        <v>4</v>
      </c>
      <c r="C2" s="5"/>
      <c r="D2" s="5"/>
      <c r="E2" s="5"/>
      <c r="F2" s="5"/>
      <c r="G2" s="5"/>
      <c r="H2" s="5"/>
      <c r="I2" s="8"/>
      <c r="J2" s="5"/>
      <c r="K2" s="5"/>
      <c r="L2" s="5"/>
      <c r="M2" s="5"/>
      <c r="N2" s="5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43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117"/>
      <c r="AU2" s="117"/>
      <c r="AV2" s="117"/>
      <c r="AW2" s="117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43" t="s">
        <v>85</v>
      </c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12"/>
      <c r="CA2" s="117"/>
      <c r="CB2" s="117"/>
      <c r="CC2" s="117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43" t="s">
        <v>85</v>
      </c>
      <c r="CT2" s="5"/>
      <c r="CU2" s="5"/>
      <c r="CV2" s="5"/>
      <c r="CW2" s="5"/>
      <c r="CX2" s="5"/>
      <c r="CY2" s="5"/>
      <c r="CZ2" s="5"/>
      <c r="DA2" s="5"/>
      <c r="DB2" s="5"/>
      <c r="DC2" s="5"/>
      <c r="DG2" s="32"/>
      <c r="DL2" s="32"/>
      <c r="DM2" s="32"/>
    </row>
    <row r="3" spans="1:125">
      <c r="A3" s="26"/>
      <c r="B3" s="5" t="s">
        <v>86</v>
      </c>
      <c r="C3" s="5"/>
      <c r="D3" s="5"/>
      <c r="E3" s="7"/>
      <c r="F3" s="7"/>
      <c r="G3" s="7"/>
      <c r="H3" s="7"/>
      <c r="I3" s="7"/>
      <c r="J3" s="7"/>
      <c r="K3" s="7"/>
      <c r="L3" s="7"/>
      <c r="M3" s="7"/>
      <c r="N3" s="17"/>
      <c r="O3" s="17"/>
      <c r="P3" s="17"/>
      <c r="Q3" s="17"/>
      <c r="R3" s="17"/>
      <c r="S3" s="17"/>
      <c r="T3" s="17"/>
      <c r="U3" s="17"/>
      <c r="V3" s="17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24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117"/>
      <c r="AU3" s="117"/>
      <c r="AV3" s="117"/>
      <c r="AW3" s="117"/>
      <c r="AY3" s="17"/>
      <c r="AZ3" s="17"/>
      <c r="BA3" s="17"/>
      <c r="BB3" s="17"/>
      <c r="BC3" s="17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24" t="s">
        <v>87</v>
      </c>
      <c r="BO3" s="5"/>
      <c r="BP3" s="5"/>
      <c r="BQ3" s="5"/>
      <c r="BR3" s="7"/>
      <c r="BS3" s="5"/>
      <c r="BT3" s="7"/>
      <c r="BU3" s="5"/>
      <c r="BV3" s="5"/>
      <c r="BW3" s="5"/>
      <c r="BX3" s="5"/>
      <c r="BY3" s="5"/>
      <c r="BZ3" s="12"/>
      <c r="CA3" s="117"/>
      <c r="CB3" s="117"/>
      <c r="CC3" s="117"/>
      <c r="CD3" s="17"/>
      <c r="CE3" s="17"/>
      <c r="CF3" s="17"/>
      <c r="CG3" s="17"/>
      <c r="CH3" s="17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24" t="s">
        <v>88</v>
      </c>
      <c r="CT3" s="5"/>
      <c r="CU3" s="5"/>
      <c r="CV3" s="5"/>
      <c r="CW3" s="5"/>
      <c r="CX3" s="5"/>
      <c r="CY3" s="5"/>
      <c r="CZ3" s="5"/>
      <c r="DA3" s="5"/>
      <c r="DB3" s="5"/>
      <c r="DC3" s="5"/>
      <c r="DG3" s="17"/>
      <c r="DL3" s="11"/>
      <c r="DM3" s="11"/>
    </row>
    <row r="4" spans="1:125">
      <c r="A4" s="5"/>
      <c r="B4" s="6" t="s">
        <v>89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24" t="s">
        <v>90</v>
      </c>
      <c r="AI4" s="5"/>
      <c r="AJ4" s="5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17"/>
      <c r="AY4" s="17"/>
      <c r="AZ4" s="17"/>
      <c r="BA4" s="17"/>
      <c r="BB4" s="17"/>
      <c r="BC4" s="17"/>
      <c r="BD4" s="8"/>
      <c r="BE4" s="8"/>
      <c r="BF4" s="8"/>
      <c r="BG4" s="8"/>
      <c r="BH4" s="8"/>
      <c r="BI4" s="8"/>
      <c r="BJ4" s="8"/>
      <c r="BK4" s="8"/>
      <c r="BL4" s="8"/>
      <c r="BM4" s="8"/>
      <c r="BN4" s="43" t="s">
        <v>89</v>
      </c>
      <c r="BO4" s="5"/>
      <c r="BP4" s="5"/>
      <c r="BQ4" s="5"/>
      <c r="BR4" s="7"/>
      <c r="BS4" s="5"/>
      <c r="BT4" s="7"/>
      <c r="BU4" s="5"/>
      <c r="BV4" s="5"/>
      <c r="BW4" s="5"/>
      <c r="BX4" s="5"/>
      <c r="BY4" s="5"/>
      <c r="BZ4" s="12"/>
      <c r="CA4" s="117"/>
      <c r="CB4" s="117"/>
      <c r="CC4" s="117"/>
      <c r="CD4" s="17"/>
      <c r="CE4" s="17"/>
      <c r="CF4" s="17"/>
      <c r="CG4" s="17"/>
      <c r="CH4" s="7"/>
      <c r="CI4" s="8"/>
      <c r="CJ4" s="8"/>
      <c r="CK4" s="8"/>
      <c r="CL4" s="8"/>
      <c r="CM4" s="8"/>
      <c r="CN4" s="8"/>
      <c r="CO4" s="8"/>
      <c r="CP4" s="8"/>
      <c r="CQ4" s="8"/>
      <c r="CR4" s="8"/>
      <c r="CS4" s="24" t="s">
        <v>91</v>
      </c>
      <c r="CT4" s="5"/>
      <c r="CU4" s="7"/>
      <c r="CV4" s="5"/>
      <c r="CW4" s="7"/>
      <c r="CX4" s="5"/>
      <c r="CY4" s="5"/>
      <c r="CZ4" s="5"/>
      <c r="DA4" s="5"/>
      <c r="DB4" s="5"/>
      <c r="DC4" s="5"/>
      <c r="DD4" s="17"/>
      <c r="DG4" s="17"/>
      <c r="DL4" s="8"/>
      <c r="DM4" s="8"/>
    </row>
    <row r="5" spans="1:125" s="140" customFormat="1">
      <c r="A5" s="33"/>
      <c r="B5" s="34" t="s">
        <v>92</v>
      </c>
      <c r="C5" s="34" t="s">
        <v>93</v>
      </c>
      <c r="D5" s="34" t="s">
        <v>94</v>
      </c>
      <c r="E5" s="34" t="s">
        <v>95</v>
      </c>
      <c r="F5" s="34" t="s">
        <v>96</v>
      </c>
      <c r="G5" s="34" t="s">
        <v>97</v>
      </c>
      <c r="H5" s="34" t="s">
        <v>98</v>
      </c>
      <c r="I5" s="34" t="s">
        <v>99</v>
      </c>
      <c r="J5" s="34" t="s">
        <v>100</v>
      </c>
      <c r="K5" s="34" t="s">
        <v>101</v>
      </c>
      <c r="L5" s="34" t="s">
        <v>102</v>
      </c>
      <c r="M5" s="34" t="s">
        <v>103</v>
      </c>
      <c r="N5" s="34" t="s">
        <v>104</v>
      </c>
      <c r="O5" s="34" t="s">
        <v>105</v>
      </c>
      <c r="P5" s="34" t="s">
        <v>106</v>
      </c>
      <c r="Q5" s="34" t="s">
        <v>107</v>
      </c>
      <c r="R5" s="34" t="s">
        <v>108</v>
      </c>
      <c r="S5" s="34" t="s">
        <v>109</v>
      </c>
      <c r="T5" s="34" t="s">
        <v>110</v>
      </c>
      <c r="U5" s="36" t="s">
        <v>111</v>
      </c>
      <c r="V5" s="34" t="s">
        <v>112</v>
      </c>
      <c r="W5" s="34" t="s">
        <v>113</v>
      </c>
      <c r="X5" s="34" t="s">
        <v>114</v>
      </c>
      <c r="Y5" s="34" t="s">
        <v>115</v>
      </c>
      <c r="Z5" s="36" t="s">
        <v>116</v>
      </c>
      <c r="AA5" s="36" t="s">
        <v>117</v>
      </c>
      <c r="AB5" s="36" t="s">
        <v>17</v>
      </c>
      <c r="AC5" s="36" t="s">
        <v>118</v>
      </c>
      <c r="AD5" s="36" t="s">
        <v>119</v>
      </c>
      <c r="AE5" s="36" t="s">
        <v>120</v>
      </c>
      <c r="AF5" s="36" t="s">
        <v>121</v>
      </c>
      <c r="AG5" s="154" t="s">
        <v>14</v>
      </c>
      <c r="AH5" s="35" t="s">
        <v>92</v>
      </c>
      <c r="AI5" s="34" t="s">
        <v>93</v>
      </c>
      <c r="AJ5" s="34" t="s">
        <v>94</v>
      </c>
      <c r="AK5" s="34" t="s">
        <v>95</v>
      </c>
      <c r="AL5" s="34" t="s">
        <v>96</v>
      </c>
      <c r="AM5" s="34" t="s">
        <v>97</v>
      </c>
      <c r="AN5" s="34" t="s">
        <v>98</v>
      </c>
      <c r="AO5" s="34" t="s">
        <v>99</v>
      </c>
      <c r="AP5" s="34" t="s">
        <v>100</v>
      </c>
      <c r="AQ5" s="34" t="s">
        <v>101</v>
      </c>
      <c r="AR5" s="34" t="s">
        <v>102</v>
      </c>
      <c r="AS5" s="34" t="s">
        <v>103</v>
      </c>
      <c r="AT5" s="34" t="s">
        <v>104</v>
      </c>
      <c r="AU5" s="34" t="s">
        <v>105</v>
      </c>
      <c r="AV5" s="34" t="s">
        <v>106</v>
      </c>
      <c r="AW5" s="34" t="s">
        <v>107</v>
      </c>
      <c r="AX5" s="34" t="s">
        <v>108</v>
      </c>
      <c r="AY5" s="34" t="s">
        <v>109</v>
      </c>
      <c r="AZ5" s="34" t="s">
        <v>110</v>
      </c>
      <c r="BA5" s="34" t="s">
        <v>111</v>
      </c>
      <c r="BB5" s="34" t="s">
        <v>112</v>
      </c>
      <c r="BC5" s="34" t="s">
        <v>113</v>
      </c>
      <c r="BD5" s="34" t="s">
        <v>114</v>
      </c>
      <c r="BE5" s="34" t="s">
        <v>115</v>
      </c>
      <c r="BF5" s="36" t="s">
        <v>116</v>
      </c>
      <c r="BG5" s="36" t="s">
        <v>117</v>
      </c>
      <c r="BH5" s="36"/>
      <c r="BI5" s="36" t="s">
        <v>118</v>
      </c>
      <c r="BJ5" s="36" t="s">
        <v>119</v>
      </c>
      <c r="BK5" s="36" t="s">
        <v>120</v>
      </c>
      <c r="BL5" s="36" t="s">
        <v>121</v>
      </c>
      <c r="BM5" s="154" t="s">
        <v>14</v>
      </c>
      <c r="BN5" s="35" t="s">
        <v>92</v>
      </c>
      <c r="BO5" s="34" t="s">
        <v>94</v>
      </c>
      <c r="BP5" s="34" t="s">
        <v>95</v>
      </c>
      <c r="BQ5" s="34" t="s">
        <v>96</v>
      </c>
      <c r="BR5" s="34" t="s">
        <v>97</v>
      </c>
      <c r="BS5" s="34" t="s">
        <v>98</v>
      </c>
      <c r="BT5" s="34" t="s">
        <v>99</v>
      </c>
      <c r="BU5" s="34" t="s">
        <v>100</v>
      </c>
      <c r="BV5" s="34" t="s">
        <v>101</v>
      </c>
      <c r="BW5" s="34" t="s">
        <v>102</v>
      </c>
      <c r="BX5" s="34" t="s">
        <v>103</v>
      </c>
      <c r="BY5" s="34" t="s">
        <v>104</v>
      </c>
      <c r="BZ5" s="34" t="s">
        <v>105</v>
      </c>
      <c r="CA5" s="36" t="s">
        <v>106</v>
      </c>
      <c r="CB5" s="36" t="s">
        <v>107</v>
      </c>
      <c r="CC5" s="36" t="s">
        <v>108</v>
      </c>
      <c r="CD5" s="34" t="s">
        <v>109</v>
      </c>
      <c r="CE5" s="34" t="s">
        <v>110</v>
      </c>
      <c r="CF5" s="34" t="s">
        <v>111</v>
      </c>
      <c r="CG5" s="34" t="s">
        <v>112</v>
      </c>
      <c r="CH5" s="34" t="s">
        <v>113</v>
      </c>
      <c r="CI5" s="34" t="s">
        <v>114</v>
      </c>
      <c r="CJ5" s="34" t="s">
        <v>115</v>
      </c>
      <c r="CK5" s="36" t="s">
        <v>116</v>
      </c>
      <c r="CL5" s="36" t="s">
        <v>117</v>
      </c>
      <c r="CM5" s="36" t="s">
        <v>17</v>
      </c>
      <c r="CN5" s="36" t="s">
        <v>118</v>
      </c>
      <c r="CO5" s="36" t="s">
        <v>119</v>
      </c>
      <c r="CP5" s="36" t="s">
        <v>120</v>
      </c>
      <c r="CQ5" s="36" t="s">
        <v>121</v>
      </c>
      <c r="CR5" s="154" t="s">
        <v>14</v>
      </c>
      <c r="CS5" s="35" t="s">
        <v>94</v>
      </c>
      <c r="CT5" s="34" t="s">
        <v>96</v>
      </c>
      <c r="CU5" s="34" t="s">
        <v>97</v>
      </c>
      <c r="CV5" s="34" t="s">
        <v>98</v>
      </c>
      <c r="CW5" s="34" t="s">
        <v>99</v>
      </c>
      <c r="CX5" s="34" t="s">
        <v>100</v>
      </c>
      <c r="CY5" s="34" t="s">
        <v>101</v>
      </c>
      <c r="CZ5" s="33" t="s">
        <v>102</v>
      </c>
      <c r="DA5" s="33" t="s">
        <v>103</v>
      </c>
      <c r="DB5" s="33" t="s">
        <v>104</v>
      </c>
      <c r="DC5" s="33" t="s">
        <v>105</v>
      </c>
      <c r="DD5" s="34" t="s">
        <v>106</v>
      </c>
      <c r="DE5" s="34" t="s">
        <v>107</v>
      </c>
      <c r="DF5" s="47" t="s">
        <v>108</v>
      </c>
      <c r="DG5" s="34" t="s">
        <v>109</v>
      </c>
      <c r="DH5" s="34" t="s">
        <v>110</v>
      </c>
      <c r="DI5" s="34" t="s">
        <v>111</v>
      </c>
      <c r="DJ5" s="34" t="s">
        <v>112</v>
      </c>
      <c r="DK5" s="34" t="s">
        <v>113</v>
      </c>
      <c r="DL5" s="34" t="s">
        <v>114</v>
      </c>
      <c r="DM5" s="73" t="s">
        <v>115</v>
      </c>
      <c r="DN5" s="116" t="s">
        <v>116</v>
      </c>
      <c r="DO5" s="116" t="s">
        <v>117</v>
      </c>
      <c r="DP5" s="116" t="s">
        <v>17</v>
      </c>
      <c r="DQ5" s="116" t="s">
        <v>118</v>
      </c>
      <c r="DR5" s="116" t="s">
        <v>119</v>
      </c>
      <c r="DS5" s="116" t="s">
        <v>120</v>
      </c>
      <c r="DT5" s="36" t="s">
        <v>121</v>
      </c>
      <c r="DU5" s="154" t="s">
        <v>14</v>
      </c>
    </row>
    <row r="6" spans="1:125">
      <c r="A6" s="5" t="s">
        <v>122</v>
      </c>
      <c r="B6" s="5">
        <v>32387</v>
      </c>
      <c r="C6" s="5">
        <v>34510</v>
      </c>
      <c r="D6" s="5">
        <v>36600</v>
      </c>
      <c r="E6" s="5">
        <v>38320</v>
      </c>
      <c r="F6" s="5">
        <v>38271</v>
      </c>
      <c r="G6" s="5">
        <v>39889</v>
      </c>
      <c r="H6" s="5">
        <f>((40910*25966)+(40220*33096))/(25966+33096)</f>
        <v>40523.351393450946</v>
      </c>
      <c r="I6" s="8">
        <f>((42020*26799)+(41030*29780))/(26799+29780)</f>
        <v>41498.919740539779</v>
      </c>
      <c r="J6" s="5">
        <v>43297</v>
      </c>
      <c r="K6" s="5">
        <v>44698</v>
      </c>
      <c r="L6" s="5">
        <v>44798.304340840907</v>
      </c>
      <c r="M6" s="9">
        <v>46060.47785533734</v>
      </c>
      <c r="N6" s="1">
        <v>46053</v>
      </c>
      <c r="O6" s="22">
        <v>48304</v>
      </c>
      <c r="P6" s="9">
        <v>50370.977036605298</v>
      </c>
      <c r="Q6" s="40">
        <v>51287.885870496</v>
      </c>
      <c r="R6" s="40">
        <v>53315.926843424109</v>
      </c>
      <c r="S6" s="40">
        <v>54822.76814562951</v>
      </c>
      <c r="T6" s="40">
        <v>56775.118281004085</v>
      </c>
      <c r="U6" s="40">
        <v>58841.983434807378</v>
      </c>
      <c r="V6" s="40">
        <v>60207.821582073484</v>
      </c>
      <c r="W6" s="62">
        <v>61274.02064271368</v>
      </c>
      <c r="X6" s="62">
        <v>61429.083647394837</v>
      </c>
      <c r="Y6" s="62">
        <v>61621</v>
      </c>
      <c r="Z6" s="62">
        <v>58578.585195100357</v>
      </c>
      <c r="AA6" s="62">
        <v>57955.871470767823</v>
      </c>
      <c r="AB6" s="62">
        <v>59009.625743617013</v>
      </c>
      <c r="AC6" s="62">
        <v>60422.139566484453</v>
      </c>
      <c r="AD6" s="62">
        <v>46387.167628138617</v>
      </c>
      <c r="AE6" s="62">
        <v>64199.610721133955</v>
      </c>
      <c r="AF6" s="2">
        <v>65838.552733845936</v>
      </c>
      <c r="AG6" s="2">
        <v>67269.265465993434</v>
      </c>
      <c r="AH6" s="24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117"/>
      <c r="AU6" s="117"/>
      <c r="AV6" s="117"/>
      <c r="AW6" s="117"/>
      <c r="AY6" s="45"/>
      <c r="AZ6" s="45"/>
      <c r="BA6" s="45"/>
      <c r="BB6" s="45"/>
      <c r="BC6" s="45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72" t="s">
        <v>33</v>
      </c>
      <c r="BO6" s="73" t="s">
        <v>33</v>
      </c>
      <c r="BP6" s="73" t="s">
        <v>33</v>
      </c>
      <c r="BQ6" s="73" t="s">
        <v>33</v>
      </c>
      <c r="BR6" s="73" t="s">
        <v>33</v>
      </c>
      <c r="BS6" s="73" t="s">
        <v>33</v>
      </c>
      <c r="BT6" s="73" t="s">
        <v>33</v>
      </c>
      <c r="BU6" s="73" t="s">
        <v>33</v>
      </c>
      <c r="BV6" s="73" t="s">
        <v>33</v>
      </c>
      <c r="BW6" s="73" t="s">
        <v>33</v>
      </c>
      <c r="BX6" s="73" t="s">
        <v>33</v>
      </c>
      <c r="BY6" s="73" t="s">
        <v>33</v>
      </c>
      <c r="BZ6" s="73" t="s">
        <v>33</v>
      </c>
      <c r="CA6" s="73" t="s">
        <v>33</v>
      </c>
      <c r="CB6" s="73" t="s">
        <v>33</v>
      </c>
      <c r="CC6" s="73" t="s">
        <v>33</v>
      </c>
      <c r="CD6" s="73" t="s">
        <v>33</v>
      </c>
      <c r="CE6" s="73">
        <v>42278</v>
      </c>
      <c r="CF6" s="73" t="s">
        <v>33</v>
      </c>
      <c r="CG6" s="73" t="s">
        <v>33</v>
      </c>
      <c r="CH6" s="73" t="s">
        <v>33</v>
      </c>
      <c r="CI6" s="73">
        <v>47317.248314606739</v>
      </c>
      <c r="CJ6" s="11">
        <v>45750</v>
      </c>
      <c r="CK6" s="11">
        <v>43097.814764916766</v>
      </c>
      <c r="CL6" s="11">
        <v>62142.186068473202</v>
      </c>
      <c r="CM6" s="11">
        <v>62789.349844145727</v>
      </c>
      <c r="CN6" s="11">
        <v>63660.784044442604</v>
      </c>
      <c r="CO6" s="11"/>
      <c r="CP6" s="11">
        <v>46405.328715981355</v>
      </c>
      <c r="CQ6" s="2">
        <v>41824.389927812197</v>
      </c>
      <c r="CR6" s="2">
        <v>42393.161311262578</v>
      </c>
      <c r="CS6" s="25"/>
      <c r="CT6" s="8"/>
      <c r="CU6" s="8"/>
      <c r="CV6" s="8"/>
      <c r="CW6" s="8"/>
      <c r="CX6" s="5"/>
      <c r="CY6" s="5"/>
      <c r="CZ6" s="5"/>
      <c r="DA6" s="5"/>
      <c r="DC6" s="5"/>
      <c r="DE6" s="19"/>
      <c r="DG6" s="45"/>
      <c r="DH6" s="45"/>
      <c r="DI6" s="45"/>
      <c r="DJ6" s="45"/>
      <c r="DK6" s="45"/>
      <c r="DL6" s="62"/>
      <c r="DM6" s="62"/>
    </row>
    <row r="7" spans="1:125">
      <c r="A7" s="53" t="s">
        <v>38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>
        <v>61309.099054906961</v>
      </c>
      <c r="S7" s="53"/>
      <c r="T7" s="53">
        <v>66007</v>
      </c>
      <c r="U7" s="53">
        <v>68962.393440534943</v>
      </c>
      <c r="V7" s="53">
        <v>71490.031572346765</v>
      </c>
      <c r="W7" s="65">
        <v>72253.80643960544</v>
      </c>
      <c r="X7" s="65">
        <v>72527.339100456476</v>
      </c>
      <c r="Y7" s="65">
        <v>72559</v>
      </c>
      <c r="Z7" s="65">
        <v>67137.255586191051</v>
      </c>
      <c r="AA7" s="65">
        <v>66502.237217296206</v>
      </c>
      <c r="AB7" s="65">
        <v>67792.846766013885</v>
      </c>
      <c r="AC7" s="65">
        <v>69679.904048127588</v>
      </c>
      <c r="AD7" s="65" t="s">
        <v>33</v>
      </c>
      <c r="AE7" s="65">
        <v>73086.65126140666</v>
      </c>
      <c r="AF7" s="65">
        <v>76738.038327078539</v>
      </c>
      <c r="AG7" s="65">
        <v>78561.401636900322</v>
      </c>
      <c r="AH7" s="57"/>
      <c r="AI7" s="51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1"/>
      <c r="AY7" s="53"/>
      <c r="AZ7" s="53"/>
      <c r="BA7" s="53"/>
      <c r="BB7" s="53"/>
      <c r="BC7" s="53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57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65" t="s">
        <v>33</v>
      </c>
      <c r="CG7" s="53"/>
      <c r="CH7" s="53"/>
      <c r="CI7" s="65">
        <v>56476.862129144851</v>
      </c>
      <c r="CJ7" s="39" t="s">
        <v>33</v>
      </c>
      <c r="CK7" s="39" t="s">
        <v>33</v>
      </c>
      <c r="CL7" s="39">
        <v>66490.46597498389</v>
      </c>
      <c r="CM7" s="39">
        <v>67415.905790561927</v>
      </c>
      <c r="CN7" s="39">
        <v>69946.243553514651</v>
      </c>
      <c r="CO7" s="39">
        <v>92627.625449101804</v>
      </c>
      <c r="CP7" s="39">
        <v>97596.031764705884</v>
      </c>
      <c r="CQ7" s="65" t="s">
        <v>33</v>
      </c>
      <c r="CR7" s="65" t="s">
        <v>124</v>
      </c>
      <c r="CS7" s="57"/>
      <c r="CT7" s="51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65"/>
      <c r="DM7" s="65"/>
    </row>
    <row r="8" spans="1:125">
      <c r="A8" s="53" t="s">
        <v>52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>
        <v>54099.637951832286</v>
      </c>
      <c r="S8" s="53"/>
      <c r="T8" s="53">
        <v>56659</v>
      </c>
      <c r="U8" s="53">
        <v>58405.713183958433</v>
      </c>
      <c r="V8" s="53">
        <v>59837.143968871598</v>
      </c>
      <c r="W8" s="65">
        <v>61360.091739568008</v>
      </c>
      <c r="X8" s="65">
        <v>62031.821724995221</v>
      </c>
      <c r="Y8" s="65">
        <v>62792</v>
      </c>
      <c r="Z8" s="65">
        <v>60855.858923527099</v>
      </c>
      <c r="AA8" s="65">
        <v>59711.667222806376</v>
      </c>
      <c r="AB8" s="65">
        <v>60424.776413952466</v>
      </c>
      <c r="AC8" s="65">
        <v>62654.336578071059</v>
      </c>
      <c r="AD8" s="65" t="s">
        <v>33</v>
      </c>
      <c r="AE8" s="65">
        <v>66708.312714241198</v>
      </c>
      <c r="AF8" s="18">
        <v>68296.532258991792</v>
      </c>
      <c r="AG8" s="18">
        <v>69612.751585536607</v>
      </c>
      <c r="AH8" s="57"/>
      <c r="AI8" s="51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1"/>
      <c r="AY8" s="53"/>
      <c r="AZ8" s="53"/>
      <c r="BA8" s="53"/>
      <c r="BB8" s="53"/>
      <c r="BC8" s="53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57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65" t="s">
        <v>33</v>
      </c>
      <c r="CG8" s="53"/>
      <c r="CH8" s="53"/>
      <c r="CI8" s="65">
        <v>49841.066666666666</v>
      </c>
      <c r="CJ8" s="65">
        <v>53286</v>
      </c>
      <c r="CK8" s="65">
        <v>52300.368637724554</v>
      </c>
      <c r="CL8" s="65">
        <v>67612.237908644893</v>
      </c>
      <c r="CM8" s="65">
        <v>69055.799861780717</v>
      </c>
      <c r="CN8" s="65">
        <v>70574.765233900107</v>
      </c>
      <c r="CO8" s="65"/>
      <c r="CP8" s="65">
        <v>43693.5</v>
      </c>
      <c r="CQ8" s="65">
        <v>43693.5</v>
      </c>
      <c r="CR8" s="65" t="s">
        <v>124</v>
      </c>
      <c r="CS8" s="57"/>
      <c r="CT8" s="51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65"/>
      <c r="DM8" s="65"/>
    </row>
    <row r="9" spans="1:125">
      <c r="A9" s="53" t="s">
        <v>65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>
        <v>58071.597257991212</v>
      </c>
      <c r="S9" s="53"/>
      <c r="T9" s="53">
        <v>61452</v>
      </c>
      <c r="U9" s="53">
        <v>62828.955026061056</v>
      </c>
      <c r="V9" s="53">
        <v>64691.620255957634</v>
      </c>
      <c r="W9" s="65">
        <v>65879.396751412423</v>
      </c>
      <c r="X9" s="65">
        <v>66522.125313448589</v>
      </c>
      <c r="Y9" s="65">
        <v>67605</v>
      </c>
      <c r="Z9" s="65">
        <v>60653.46372378568</v>
      </c>
      <c r="AA9" s="65">
        <v>61485.420237797844</v>
      </c>
      <c r="AB9" s="65">
        <v>64486.512423105145</v>
      </c>
      <c r="AC9" s="65">
        <v>66194.898560979651</v>
      </c>
      <c r="AD9" s="65" t="s">
        <v>33</v>
      </c>
      <c r="AE9" s="65">
        <v>69299.368453509349</v>
      </c>
      <c r="AF9" s="65">
        <v>70142.444285379024</v>
      </c>
      <c r="AG9" s="65">
        <v>71565.680472453183</v>
      </c>
      <c r="AH9" s="57"/>
      <c r="AI9" s="51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1"/>
      <c r="AY9" s="53"/>
      <c r="AZ9" s="53"/>
      <c r="BA9" s="53"/>
      <c r="BB9" s="53"/>
      <c r="BC9" s="53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57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65" t="s">
        <v>33</v>
      </c>
      <c r="CG9" s="53"/>
      <c r="CH9" s="53"/>
      <c r="CI9" s="65" t="s">
        <v>33</v>
      </c>
      <c r="CJ9" s="39" t="s">
        <v>33</v>
      </c>
      <c r="CK9" s="39" t="s">
        <v>33</v>
      </c>
      <c r="CL9" s="39">
        <v>63838.342482100234</v>
      </c>
      <c r="CM9" s="39">
        <v>62208.410958904111</v>
      </c>
      <c r="CN9" s="39">
        <v>64853.628653295134</v>
      </c>
      <c r="CO9" s="39"/>
      <c r="CP9" s="39" t="s">
        <v>33</v>
      </c>
      <c r="CQ9" s="65">
        <v>50606.25</v>
      </c>
      <c r="CR9" s="65" t="s">
        <v>124</v>
      </c>
      <c r="CS9" s="57"/>
      <c r="CT9" s="51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65"/>
      <c r="DM9" s="65"/>
    </row>
    <row r="10" spans="1:125">
      <c r="A10" s="5" t="s">
        <v>123</v>
      </c>
      <c r="B10" s="5">
        <v>29653</v>
      </c>
      <c r="C10" s="5">
        <v>30438</v>
      </c>
      <c r="D10" s="5">
        <v>31555</v>
      </c>
      <c r="E10" s="5">
        <v>32015</v>
      </c>
      <c r="F10" s="5">
        <v>33557</v>
      </c>
      <c r="G10" s="5">
        <v>33470.357333125001</v>
      </c>
      <c r="H10" s="16">
        <v>34490.800621545022</v>
      </c>
      <c r="I10" s="8">
        <v>36146</v>
      </c>
      <c r="J10" s="9">
        <v>37596</v>
      </c>
      <c r="K10" s="10">
        <v>38828</v>
      </c>
      <c r="L10" s="9">
        <v>38793.449082224921</v>
      </c>
      <c r="M10" s="9">
        <v>40660.590456020807</v>
      </c>
      <c r="N10" s="10">
        <v>41016</v>
      </c>
      <c r="O10" s="9">
        <v>42777</v>
      </c>
      <c r="P10" s="9">
        <v>43501.681131670775</v>
      </c>
      <c r="Q10" s="117">
        <v>43848.085641471691</v>
      </c>
      <c r="R10" s="41">
        <v>45240.90979631542</v>
      </c>
      <c r="S10" s="41">
        <v>46732.104044129854</v>
      </c>
      <c r="T10" s="41">
        <v>48439.678115511721</v>
      </c>
      <c r="U10" s="41">
        <v>50190.935566335174</v>
      </c>
      <c r="V10" s="41">
        <v>51451.692097044201</v>
      </c>
      <c r="W10" s="63">
        <v>51671.338241047022</v>
      </c>
      <c r="X10" s="63">
        <v>51679.10817866453</v>
      </c>
      <c r="Y10" s="63">
        <v>51834.101565527541</v>
      </c>
      <c r="Z10" s="63">
        <v>51302.207031921374</v>
      </c>
      <c r="AA10" s="63">
        <v>52158.031710827207</v>
      </c>
      <c r="AB10" s="63">
        <v>52098.724037699285</v>
      </c>
      <c r="AC10" s="63">
        <v>52632.347802568067</v>
      </c>
      <c r="AD10" s="63">
        <v>46387.167628138617</v>
      </c>
      <c r="AE10" s="63">
        <v>54681.072198038353</v>
      </c>
      <c r="AF10" s="37">
        <v>55169.860091800765</v>
      </c>
      <c r="AG10" s="37">
        <v>56304.575815781835</v>
      </c>
      <c r="AH10" s="24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117"/>
      <c r="AU10" s="117"/>
      <c r="AV10" s="117"/>
      <c r="AW10" s="117"/>
      <c r="AY10" s="46"/>
      <c r="AZ10" s="46"/>
      <c r="BA10" s="46"/>
      <c r="BB10" s="46"/>
      <c r="BC10" s="46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24">
        <v>24935</v>
      </c>
      <c r="BO10" s="5">
        <v>32036</v>
      </c>
      <c r="BP10" s="5">
        <v>28597</v>
      </c>
      <c r="BQ10" s="5">
        <v>33110</v>
      </c>
      <c r="BR10" s="5">
        <v>29198</v>
      </c>
      <c r="BS10" s="5">
        <v>30607</v>
      </c>
      <c r="BT10" s="5">
        <v>33118</v>
      </c>
      <c r="BU10" s="5">
        <v>34018</v>
      </c>
      <c r="BV10" s="5">
        <v>36132</v>
      </c>
      <c r="BW10" s="5">
        <v>39191.780069060129</v>
      </c>
      <c r="BX10" s="5">
        <v>38207.607703694492</v>
      </c>
      <c r="BY10" s="5">
        <v>35859.833238565494</v>
      </c>
      <c r="BZ10" s="5">
        <v>38365.501408749522</v>
      </c>
      <c r="CA10" s="117">
        <v>37974.6445732477</v>
      </c>
      <c r="CB10" s="39">
        <v>39291.762223807433</v>
      </c>
      <c r="CC10" s="39">
        <v>39512.672119788505</v>
      </c>
      <c r="CD10" s="46">
        <v>41019.645365194621</v>
      </c>
      <c r="CE10" s="46">
        <v>42540.236880228033</v>
      </c>
      <c r="CF10" s="46">
        <v>43806.50647405826</v>
      </c>
      <c r="CG10" s="46">
        <v>43840.405358662356</v>
      </c>
      <c r="CH10" s="41">
        <v>44650.237449161286</v>
      </c>
      <c r="CI10" s="63">
        <v>44617.655667565545</v>
      </c>
      <c r="CJ10" s="63">
        <v>44617.655667565545</v>
      </c>
      <c r="CK10" s="63">
        <v>42222.430061519342</v>
      </c>
      <c r="CL10" s="63">
        <v>42036.6004150476</v>
      </c>
      <c r="CM10" s="63">
        <v>40187.770446953116</v>
      </c>
      <c r="CN10" s="63">
        <v>39773.08091226031</v>
      </c>
      <c r="CO10" s="63"/>
      <c r="CP10" s="63">
        <v>41489.640681991688</v>
      </c>
      <c r="CQ10" s="37">
        <v>41760.094970465107</v>
      </c>
      <c r="CR10" s="37">
        <v>42393.161311262578</v>
      </c>
      <c r="CS10" s="25"/>
      <c r="CT10" s="8"/>
      <c r="CU10" s="8"/>
      <c r="CV10" s="8"/>
      <c r="CW10" s="8"/>
      <c r="CX10" s="5"/>
      <c r="CY10" s="5"/>
      <c r="CZ10" s="5"/>
      <c r="DA10" s="5"/>
      <c r="DB10" s="20"/>
      <c r="DC10" s="5"/>
      <c r="DE10" s="19"/>
      <c r="DG10" s="46"/>
      <c r="DH10" s="46"/>
      <c r="DI10" s="46"/>
      <c r="DJ10" s="46"/>
      <c r="DK10" s="46"/>
      <c r="DL10" s="63"/>
      <c r="DM10" s="63"/>
    </row>
    <row r="11" spans="1:125">
      <c r="A11" s="5"/>
      <c r="B11" s="5"/>
      <c r="C11" s="5"/>
      <c r="D11" s="5"/>
      <c r="E11" s="5"/>
      <c r="F11" s="5"/>
      <c r="G11" s="5"/>
      <c r="H11" s="5"/>
      <c r="I11" s="8"/>
      <c r="J11" s="9"/>
      <c r="K11" s="9"/>
      <c r="L11" s="9"/>
      <c r="M11" s="9"/>
      <c r="O11" s="22"/>
      <c r="P11" s="22"/>
      <c r="Q11" s="117"/>
      <c r="R11" s="117"/>
      <c r="S11" s="117"/>
      <c r="T11" s="117"/>
      <c r="U11" s="117"/>
      <c r="V11" s="117"/>
      <c r="W11" s="37"/>
      <c r="X11" s="37"/>
      <c r="Y11" s="37"/>
      <c r="Z11" s="37">
        <f t="shared" ref="Z11" si="0">(Z10/Z6)*100</f>
        <v>87.578433075936431</v>
      </c>
      <c r="AA11" s="37"/>
      <c r="AB11" s="37"/>
      <c r="AC11" s="37"/>
      <c r="AD11" s="37"/>
      <c r="AE11" s="160">
        <f t="shared" ref="AE11:AG11" si="1">(AE10/AE6)*100</f>
        <v>85.173526106814563</v>
      </c>
      <c r="AF11" s="160">
        <f t="shared" si="1"/>
        <v>83.795675635256387</v>
      </c>
      <c r="AG11" s="160">
        <f t="shared" si="1"/>
        <v>83.700298235373822</v>
      </c>
      <c r="AH11" s="24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117"/>
      <c r="AU11" s="117"/>
      <c r="AV11" s="117"/>
      <c r="AW11" s="117"/>
      <c r="AY11" s="19"/>
      <c r="AZ11" s="19"/>
      <c r="BA11" s="19"/>
      <c r="BB11" s="19"/>
      <c r="BC11" s="19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24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21"/>
      <c r="CA11" s="117"/>
      <c r="CB11" s="39"/>
      <c r="CC11" s="39"/>
      <c r="CD11" s="19"/>
      <c r="CE11" s="19"/>
      <c r="CF11" s="19"/>
      <c r="CG11" s="19"/>
      <c r="CH11" s="117"/>
      <c r="CI11" s="37"/>
      <c r="CJ11" s="37"/>
      <c r="CK11" s="37"/>
      <c r="CL11" s="37"/>
      <c r="CM11" s="37"/>
      <c r="CN11" s="37"/>
      <c r="CO11" s="37"/>
      <c r="CP11" s="37"/>
      <c r="CS11" s="24"/>
      <c r="CT11" s="5"/>
      <c r="CU11" s="5"/>
      <c r="CV11" s="5"/>
      <c r="CW11" s="5"/>
      <c r="CX11" s="5"/>
      <c r="CY11" s="5"/>
      <c r="CZ11" s="5"/>
      <c r="DA11" s="5"/>
      <c r="DB11" s="20"/>
      <c r="DC11" s="5"/>
      <c r="DE11" s="19"/>
      <c r="DG11" s="19"/>
      <c r="DH11" s="19"/>
      <c r="DI11" s="19"/>
      <c r="DJ11" s="19"/>
      <c r="DK11" s="19"/>
      <c r="DL11" s="37"/>
      <c r="DM11" s="37"/>
    </row>
    <row r="12" spans="1:125">
      <c r="A12" s="5" t="s">
        <v>21</v>
      </c>
      <c r="B12" s="5">
        <v>30411</v>
      </c>
      <c r="C12" s="5">
        <v>30529</v>
      </c>
      <c r="D12" s="5">
        <v>32615</v>
      </c>
      <c r="E12" s="5">
        <v>32542</v>
      </c>
      <c r="F12" s="5">
        <v>31639.031124807399</v>
      </c>
      <c r="G12" s="5">
        <v>34244.669723110303</v>
      </c>
      <c r="H12" s="5">
        <v>37944</v>
      </c>
      <c r="I12" s="5">
        <v>38286</v>
      </c>
      <c r="J12" s="5">
        <v>38092.991703866013</v>
      </c>
      <c r="K12" s="5">
        <v>38214</v>
      </c>
      <c r="L12" s="5">
        <v>42608.251703372822</v>
      </c>
      <c r="M12" s="5">
        <v>42920.593375923134</v>
      </c>
      <c r="N12" s="71">
        <f>((O12-M12)/2)+M12</f>
        <v>43154.02274960863</v>
      </c>
      <c r="O12" s="5">
        <v>43387.452123294119</v>
      </c>
      <c r="P12" s="5">
        <v>44532.205888234501</v>
      </c>
      <c r="Q12" s="117">
        <v>44318.435054144196</v>
      </c>
      <c r="R12" s="117">
        <v>44549.101439665217</v>
      </c>
      <c r="S12" s="117">
        <v>47497.357884324985</v>
      </c>
      <c r="T12" s="117">
        <v>49512.98067339907</v>
      </c>
      <c r="U12" s="117">
        <v>53187.135737129574</v>
      </c>
      <c r="V12" s="117">
        <v>53081.219350737803</v>
      </c>
      <c r="W12" s="37">
        <v>53422.743054463281</v>
      </c>
      <c r="X12" s="37">
        <v>53018.942272532433</v>
      </c>
      <c r="Y12" s="37">
        <v>53163.426363564577</v>
      </c>
      <c r="Z12" s="37">
        <v>53890.58005049418</v>
      </c>
      <c r="AA12" s="37">
        <v>52546.053207300371</v>
      </c>
      <c r="AB12" s="37">
        <v>53106.961676420615</v>
      </c>
      <c r="AC12" s="37">
        <v>51340.977497255764</v>
      </c>
      <c r="AD12" s="37">
        <v>51617.529069767443</v>
      </c>
      <c r="AE12" s="37">
        <v>53386.606969205837</v>
      </c>
      <c r="AF12" s="37">
        <v>55298.454801729</v>
      </c>
      <c r="AG12" s="37">
        <v>59025.725627553998</v>
      </c>
      <c r="AH12" s="74">
        <f t="shared" ref="AH12:AH27" si="2">IF(B12&gt;0,RANK(B12,B$12:B$27),+B12)</f>
        <v>6</v>
      </c>
      <c r="AI12" s="75">
        <f t="shared" ref="AI12:AI27" si="3">IF(C12&gt;0,RANK(C12,C$12:C$27),+C12)</f>
        <v>7</v>
      </c>
      <c r="AJ12" s="75">
        <f t="shared" ref="AJ12:AJ27" si="4">IF(D12&gt;0,RANK(D12,D$12:D$27),+D12)</f>
        <v>7</v>
      </c>
      <c r="AK12" s="75">
        <f t="shared" ref="AK12:AK27" si="5">IF(E12&gt;0,RANK(E12,E$12:E$27),+E12)</f>
        <v>6</v>
      </c>
      <c r="AL12" s="75">
        <f t="shared" ref="AL12:AL27" si="6">IF(F12&gt;0,RANK(F12,F$12:F$27),+F12)</f>
        <v>8</v>
      </c>
      <c r="AM12" s="75">
        <f t="shared" ref="AM12:AM27" si="7">IF(G12&gt;0,RANK(G12,G$12:G$27),+G12)</f>
        <v>6</v>
      </c>
      <c r="AN12" s="75">
        <f t="shared" ref="AN12:AN27" si="8">IF(H12&gt;0,RANK(H12,H$12:H$27),+H12)</f>
        <v>3</v>
      </c>
      <c r="AO12" s="75">
        <f t="shared" ref="AO12:AO27" si="9">IF(I12&gt;0,RANK(I12,I$12:I$27),+I12)</f>
        <v>3</v>
      </c>
      <c r="AP12" s="75">
        <f t="shared" ref="AP12:AP27" si="10">IF(J12&gt;0,RANK(J12,J$12:J$27),+J12)</f>
        <v>6</v>
      </c>
      <c r="AQ12" s="75">
        <f t="shared" ref="AQ12:AQ27" si="11">IF(K12&gt;0,RANK(K12,K$12:K$27),+K12)</f>
        <v>7</v>
      </c>
      <c r="AR12" s="75">
        <f t="shared" ref="AR12:AR27" si="12">IF(L12&gt;0,RANK(L12,L$12:L$27),+L12)</f>
        <v>3</v>
      </c>
      <c r="AS12" s="75">
        <f t="shared" ref="AS12:AS27" si="13">IF(M12&gt;0,RANK(M12,M$12:M$27),+M12)</f>
        <v>5</v>
      </c>
      <c r="AT12" s="76">
        <f t="shared" ref="AT12:AT27" si="14">IF(N12&gt;0,RANK(N12,N$12:N$27),+N12)</f>
        <v>6</v>
      </c>
      <c r="AU12" s="76">
        <f t="shared" ref="AU12:AU27" si="15">IF(O12&gt;0,RANK(O12,O$12:O$27),+O12)</f>
        <v>8</v>
      </c>
      <c r="AV12" s="76">
        <f t="shared" ref="AV12:AV27" si="16">IF(P12&gt;0,RANK(P12,P$12:P$27),+P12)</f>
        <v>7</v>
      </c>
      <c r="AW12" s="76">
        <f t="shared" ref="AW12:AW27" si="17">IF(Q12&gt;0,RANK(Q12,Q$12:Q$27),+Q12)</f>
        <v>7</v>
      </c>
      <c r="AX12" s="76">
        <f t="shared" ref="AX12:AX27" si="18">IF(R12&gt;0,RANK(R12,R$12:R$27),+R12)</f>
        <v>7</v>
      </c>
      <c r="AY12" s="76">
        <f>IF(S12&gt;0,RANK(S12,S$12:S$65),+S12)</f>
        <v>6</v>
      </c>
      <c r="AZ12" s="76">
        <f t="shared" ref="AZ12:AZ27" si="19">IF(T12&gt;0,RANK(T12,T$12:T$27),+T12)</f>
        <v>5</v>
      </c>
      <c r="BA12" s="76">
        <f t="shared" ref="BA12:BA27" si="20">IF(U12&gt;0,RANK(U12,U$12:U$27),+U12)</f>
        <v>4</v>
      </c>
      <c r="BB12" s="76">
        <f t="shared" ref="BB12:BB27" si="21">IF(V12&gt;0,RANK(V12,V$12:V$27),+V12)</f>
        <v>5</v>
      </c>
      <c r="BC12" s="76">
        <f t="shared" ref="BC12:BC27" si="22">IF(W12&gt;0,RANK(W12,W$12:W$27),+W12)</f>
        <v>5</v>
      </c>
      <c r="BD12" s="76">
        <f t="shared" ref="BD12:BD27" si="23">IF(X12&gt;0,RANK(X12,X$12:X$27),+X12)</f>
        <v>6</v>
      </c>
      <c r="BE12" s="76">
        <f t="shared" ref="BE12:BE27" si="24">IF(Y12&gt;0,RANK(Y12,Y$12:Y$27),+Y12)</f>
        <v>5</v>
      </c>
      <c r="BF12" s="76">
        <f t="shared" ref="BF12:BF27" si="25">IF(Z12&gt;0,RANK(Z12,Z$12:Z$27),+Z12)</f>
        <v>5</v>
      </c>
      <c r="BG12" s="76">
        <f t="shared" ref="BG12:BG27" si="26">IF(AA12&gt;0,RANK(AA12,AA$12:AA$27),+AA12)</f>
        <v>6</v>
      </c>
      <c r="BH12" s="76">
        <f t="shared" ref="BH12:BH27" si="27">IF(AB12&gt;0,RANK(AB12,AB$12:AB$27),+AB12)</f>
        <v>6</v>
      </c>
      <c r="BI12" s="76">
        <f t="shared" ref="BI12:BI27" si="28">IF(AC12&gt;0,RANK(AC12,AC$12:AC$27),+AC12)</f>
        <v>6</v>
      </c>
      <c r="BJ12" s="76">
        <f t="shared" ref="BJ12:BJ27" si="29">IF(AD12&gt;0,RANK(AD12,AD$12:AD$27),+AD12)</f>
        <v>5</v>
      </c>
      <c r="BK12" s="76">
        <f t="shared" ref="BK12:BM27" si="30">IF(AE12&gt;0,RANK(AE12,AE$12:AE$27),+AE12)</f>
        <v>6</v>
      </c>
      <c r="BL12" s="76">
        <f t="shared" si="30"/>
        <v>6</v>
      </c>
      <c r="BM12" s="76">
        <f t="shared" si="30"/>
        <v>5</v>
      </c>
      <c r="BN12" s="24">
        <v>31160</v>
      </c>
      <c r="BO12" s="5">
        <v>36176</v>
      </c>
      <c r="BP12" s="5">
        <v>35389</v>
      </c>
      <c r="BQ12" s="5">
        <v>35466</v>
      </c>
      <c r="BR12" s="5">
        <v>35926</v>
      </c>
      <c r="BS12" s="5">
        <v>38245</v>
      </c>
      <c r="BT12" s="5">
        <v>38097</v>
      </c>
      <c r="BU12" s="5">
        <v>38782</v>
      </c>
      <c r="BV12" s="5">
        <v>40816</v>
      </c>
      <c r="BW12" s="5">
        <v>45629.437168750002</v>
      </c>
      <c r="BX12" s="5">
        <v>47221.288985187981</v>
      </c>
      <c r="BY12" s="11" t="s">
        <v>124</v>
      </c>
      <c r="BZ12" s="21">
        <v>46335.557477821014</v>
      </c>
      <c r="CA12" s="117">
        <v>47290.012120823973</v>
      </c>
      <c r="CB12" s="39">
        <v>44976.54614776119</v>
      </c>
      <c r="CC12" s="39">
        <v>45820.192540522876</v>
      </c>
      <c r="CD12" s="19">
        <v>48350.850828774186</v>
      </c>
      <c r="CE12" s="19">
        <v>51554.76351342105</v>
      </c>
      <c r="CF12" s="19">
        <v>53740.331994701985</v>
      </c>
      <c r="CG12" s="19">
        <v>56172.371456774192</v>
      </c>
      <c r="CH12" s="117">
        <v>53687.952004907973</v>
      </c>
      <c r="CI12" s="37">
        <v>53421.884542857144</v>
      </c>
      <c r="CJ12" s="37">
        <v>53109.070069798654</v>
      </c>
      <c r="CK12" s="37">
        <v>50864.227946358485</v>
      </c>
      <c r="CL12" s="37">
        <v>56340.19537235851</v>
      </c>
      <c r="CM12" s="37">
        <v>52434.391304347831</v>
      </c>
      <c r="CN12" s="37">
        <v>52214.932692307695</v>
      </c>
      <c r="CO12" s="37" t="s">
        <v>33</v>
      </c>
      <c r="CP12" s="37">
        <v>52518.762836185822</v>
      </c>
      <c r="CQ12" s="37">
        <v>51100.637019230766</v>
      </c>
      <c r="CR12" s="37">
        <v>46209.586956521736</v>
      </c>
      <c r="CS12" s="74">
        <v>1</v>
      </c>
      <c r="CT12" s="81">
        <v>1</v>
      </c>
      <c r="CU12" s="81">
        <v>1</v>
      </c>
      <c r="CV12" s="81">
        <v>1</v>
      </c>
      <c r="CW12" s="81">
        <v>1</v>
      </c>
      <c r="CX12" s="81">
        <v>1</v>
      </c>
      <c r="CY12" s="81">
        <v>1</v>
      </c>
      <c r="CZ12" s="81">
        <v>1</v>
      </c>
      <c r="DA12" s="81">
        <v>1</v>
      </c>
      <c r="DB12" s="81"/>
      <c r="DC12" s="81">
        <v>1</v>
      </c>
      <c r="DD12" s="76">
        <f t="shared" ref="DD12:DL12" si="31">IF(CA12&gt;0,RANK(CA12,CA$12:CA$27),+CA12)</f>
        <v>1</v>
      </c>
      <c r="DE12" s="76">
        <f t="shared" si="31"/>
        <v>1</v>
      </c>
      <c r="DF12" s="76">
        <f t="shared" si="31"/>
        <v>1</v>
      </c>
      <c r="DG12" s="76">
        <f t="shared" si="31"/>
        <v>1</v>
      </c>
      <c r="DH12" s="76">
        <f t="shared" si="31"/>
        <v>1</v>
      </c>
      <c r="DI12" s="76">
        <f t="shared" si="31"/>
        <v>1</v>
      </c>
      <c r="DJ12" s="76">
        <f t="shared" si="31"/>
        <v>1</v>
      </c>
      <c r="DK12" s="76">
        <f t="shared" si="31"/>
        <v>1</v>
      </c>
      <c r="DL12" s="76">
        <f t="shared" si="31"/>
        <v>1</v>
      </c>
      <c r="DM12" s="76">
        <f t="shared" ref="DM12:DQ27" si="32">IF(CJ12&gt;0,RANK(CJ12,CJ$12:CJ$27),+CJ12)</f>
        <v>1</v>
      </c>
      <c r="DN12" s="76">
        <f t="shared" si="32"/>
        <v>1</v>
      </c>
      <c r="DO12" s="76">
        <f t="shared" si="32"/>
        <v>1</v>
      </c>
      <c r="DP12" s="76">
        <f t="shared" si="32"/>
        <v>1</v>
      </c>
      <c r="DQ12" s="76">
        <f t="shared" si="32"/>
        <v>1</v>
      </c>
      <c r="DR12" s="76" t="str">
        <f t="shared" ref="DR12:DR27" si="33">IF(CO12&gt;0,RANK(CO12,CO$12:CO$27),+CO12)</f>
        <v>NA</v>
      </c>
      <c r="DS12" s="76">
        <f t="shared" ref="DS12:DS27" si="34">IF(CP12&gt;0,RANK(CP12,CP$12:CP$27),+CP12)</f>
        <v>1</v>
      </c>
      <c r="DT12" s="76">
        <f t="shared" ref="DT12" si="35">IF(CQ12&gt;0,RANK(CQ12,CQ$12:CQ$27),+CQ12)</f>
        <v>2</v>
      </c>
      <c r="DU12" s="76">
        <f t="shared" ref="DU12" si="36">IF(CR12&gt;0,RANK(CR12,CR$12:CR$27),+CR12)</f>
        <v>3</v>
      </c>
    </row>
    <row r="13" spans="1:125">
      <c r="A13" s="5" t="s">
        <v>22</v>
      </c>
      <c r="B13" s="5">
        <v>24590</v>
      </c>
      <c r="C13" s="5">
        <v>26173</v>
      </c>
      <c r="D13" s="5">
        <v>27310</v>
      </c>
      <c r="E13" s="5">
        <v>28774</v>
      </c>
      <c r="F13" s="5">
        <v>29325.227006911198</v>
      </c>
      <c r="G13" s="5">
        <v>29110.484886649901</v>
      </c>
      <c r="H13" s="5">
        <v>29839</v>
      </c>
      <c r="I13" s="5">
        <v>30596</v>
      </c>
      <c r="J13" s="5">
        <v>32119.041311932204</v>
      </c>
      <c r="K13" s="5">
        <v>32880</v>
      </c>
      <c r="L13" s="5">
        <v>34276.188617137333</v>
      </c>
      <c r="M13" s="5">
        <v>34534.910394194143</v>
      </c>
      <c r="N13" s="5">
        <v>35702.023526320343</v>
      </c>
      <c r="O13" s="5">
        <v>36778.011640328717</v>
      </c>
      <c r="P13" s="5">
        <v>37655.420745658463</v>
      </c>
      <c r="Q13" s="11">
        <v>38430.542492301887</v>
      </c>
      <c r="R13" s="11">
        <v>39765.893158502993</v>
      </c>
      <c r="S13" s="11">
        <v>41138.753353795575</v>
      </c>
      <c r="T13" s="11">
        <v>42654.398937593978</v>
      </c>
      <c r="U13" s="11">
        <v>44014.48770416942</v>
      </c>
      <c r="V13" s="11">
        <v>42374.611796969337</v>
      </c>
      <c r="W13" s="11">
        <v>43555.944535703915</v>
      </c>
      <c r="X13" s="11">
        <v>43576.138634502102</v>
      </c>
      <c r="Y13" s="11">
        <v>43996.935908215026</v>
      </c>
      <c r="Z13" s="11">
        <v>43546.377554553517</v>
      </c>
      <c r="AA13" s="11">
        <v>43845.371326013868</v>
      </c>
      <c r="AB13" s="11">
        <v>44207.091056312107</v>
      </c>
      <c r="AC13" s="11">
        <v>44817.506073802433</v>
      </c>
      <c r="AD13" s="11">
        <v>41733.331669865649</v>
      </c>
      <c r="AE13" s="11">
        <v>45327.931346661637</v>
      </c>
      <c r="AF13" s="11">
        <v>45103.187144141441</v>
      </c>
      <c r="AG13" s="11">
        <v>45517.277056277053</v>
      </c>
      <c r="AH13" s="74">
        <f t="shared" si="2"/>
        <v>15</v>
      </c>
      <c r="AI13" s="75">
        <f t="shared" si="3"/>
        <v>14</v>
      </c>
      <c r="AJ13" s="75">
        <f t="shared" si="4"/>
        <v>15</v>
      </c>
      <c r="AK13" s="75">
        <f t="shared" si="5"/>
        <v>12</v>
      </c>
      <c r="AL13" s="75">
        <f t="shared" si="6"/>
        <v>12</v>
      </c>
      <c r="AM13" s="75">
        <f t="shared" si="7"/>
        <v>14</v>
      </c>
      <c r="AN13" s="75">
        <f t="shared" si="8"/>
        <v>15</v>
      </c>
      <c r="AO13" s="75">
        <f t="shared" si="9"/>
        <v>16</v>
      </c>
      <c r="AP13" s="75">
        <f t="shared" si="10"/>
        <v>15</v>
      </c>
      <c r="AQ13" s="75">
        <f t="shared" si="11"/>
        <v>15</v>
      </c>
      <c r="AR13" s="75">
        <f t="shared" si="12"/>
        <v>14</v>
      </c>
      <c r="AS13" s="75">
        <f t="shared" si="13"/>
        <v>15</v>
      </c>
      <c r="AT13" s="76">
        <f t="shared" si="14"/>
        <v>16</v>
      </c>
      <c r="AU13" s="76">
        <f t="shared" si="15"/>
        <v>16</v>
      </c>
      <c r="AV13" s="76">
        <f t="shared" si="16"/>
        <v>15</v>
      </c>
      <c r="AW13" s="76">
        <f t="shared" si="17"/>
        <v>15</v>
      </c>
      <c r="AX13" s="76">
        <f t="shared" si="18"/>
        <v>16</v>
      </c>
      <c r="AY13" s="76">
        <f t="shared" ref="AY13:AY27" si="37">IF(S13&gt;0,RANK(S13,S$12:S$27),+S13)</f>
        <v>16</v>
      </c>
      <c r="AZ13" s="76">
        <f t="shared" si="19"/>
        <v>16</v>
      </c>
      <c r="BA13" s="76">
        <f t="shared" si="20"/>
        <v>16</v>
      </c>
      <c r="BB13" s="76">
        <f t="shared" si="21"/>
        <v>16</v>
      </c>
      <c r="BC13" s="76">
        <f t="shared" si="22"/>
        <v>16</v>
      </c>
      <c r="BD13" s="76">
        <f t="shared" si="23"/>
        <v>16</v>
      </c>
      <c r="BE13" s="76">
        <f t="shared" si="24"/>
        <v>16</v>
      </c>
      <c r="BF13" s="76">
        <f t="shared" si="25"/>
        <v>15</v>
      </c>
      <c r="BG13" s="76">
        <f t="shared" si="26"/>
        <v>15</v>
      </c>
      <c r="BH13" s="76">
        <f t="shared" si="27"/>
        <v>14</v>
      </c>
      <c r="BI13" s="76">
        <f t="shared" si="28"/>
        <v>14</v>
      </c>
      <c r="BJ13" s="76">
        <f t="shared" si="29"/>
        <v>13</v>
      </c>
      <c r="BK13" s="76">
        <f t="shared" si="30"/>
        <v>14</v>
      </c>
      <c r="BL13" s="76">
        <f t="shared" ref="BL13:BL27" si="38">IF(AF13&gt;0,RANK(AF13,AF$12:AF$27),+AF13)</f>
        <v>15</v>
      </c>
      <c r="BM13" s="76">
        <f t="shared" ref="BM13:BM27" si="39">IF(AG13&gt;0,RANK(AG13,AG$12:AG$27),+AG13)</f>
        <v>15</v>
      </c>
      <c r="BN13" s="24">
        <v>16886</v>
      </c>
      <c r="BO13" s="11" t="s">
        <v>124</v>
      </c>
      <c r="BP13" s="11" t="s">
        <v>124</v>
      </c>
      <c r="BQ13" s="11" t="s">
        <v>124</v>
      </c>
      <c r="BR13" s="11" t="s">
        <v>124</v>
      </c>
      <c r="BS13" s="11" t="s">
        <v>124</v>
      </c>
      <c r="BT13" s="11" t="s">
        <v>124</v>
      </c>
      <c r="BU13" s="11" t="s">
        <v>124</v>
      </c>
      <c r="BV13" s="11" t="s">
        <v>124</v>
      </c>
      <c r="BW13" s="11" t="s">
        <v>124</v>
      </c>
      <c r="BX13" s="11" t="s">
        <v>124</v>
      </c>
      <c r="BY13" s="11" t="s">
        <v>124</v>
      </c>
      <c r="BZ13" s="11" t="s">
        <v>124</v>
      </c>
      <c r="CA13" s="11" t="s">
        <v>124</v>
      </c>
      <c r="CB13" s="39" t="s">
        <v>124</v>
      </c>
      <c r="CC13" s="39" t="s">
        <v>124</v>
      </c>
      <c r="CD13" s="39" t="s">
        <v>124</v>
      </c>
      <c r="CE13" s="39" t="s">
        <v>124</v>
      </c>
      <c r="CF13" s="39" t="s">
        <v>124</v>
      </c>
      <c r="CG13" s="39" t="s">
        <v>124</v>
      </c>
      <c r="CH13" s="39" t="s">
        <v>124</v>
      </c>
      <c r="CI13" s="39" t="s">
        <v>124</v>
      </c>
      <c r="CJ13" s="39" t="s">
        <v>124</v>
      </c>
      <c r="CK13" s="39" t="s">
        <v>124</v>
      </c>
      <c r="CL13" s="39" t="s">
        <v>124</v>
      </c>
      <c r="CM13" s="29" t="s">
        <v>124</v>
      </c>
      <c r="CN13" s="29" t="s">
        <v>124</v>
      </c>
      <c r="CO13" s="29" t="s">
        <v>33</v>
      </c>
      <c r="CP13" s="29" t="s">
        <v>33</v>
      </c>
      <c r="CQ13" s="29" t="s">
        <v>33</v>
      </c>
      <c r="CR13" s="29" t="s">
        <v>124</v>
      </c>
      <c r="CS13" s="74"/>
      <c r="CT13" s="81"/>
      <c r="CU13" s="81"/>
      <c r="CV13" s="81"/>
      <c r="CW13" s="81"/>
      <c r="CX13" s="81"/>
      <c r="CY13" s="81"/>
      <c r="CZ13" s="81"/>
      <c r="DA13" s="81"/>
      <c r="DB13" s="82"/>
      <c r="DC13" s="82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 t="str">
        <f t="shared" si="32"/>
        <v>—</v>
      </c>
      <c r="DP13" s="76" t="str">
        <f t="shared" si="32"/>
        <v>—</v>
      </c>
      <c r="DQ13" s="76" t="str">
        <f t="shared" si="32"/>
        <v>—</v>
      </c>
      <c r="DR13" s="76" t="str">
        <f t="shared" si="33"/>
        <v>NA</v>
      </c>
      <c r="DS13" s="76" t="str">
        <f t="shared" si="34"/>
        <v>NA</v>
      </c>
      <c r="DT13" s="76" t="str">
        <f t="shared" ref="DT13:DT27" si="40">IF(CQ13&gt;0,RANK(CQ13,CQ$12:CQ$27),+CQ13)</f>
        <v>NA</v>
      </c>
      <c r="DU13" s="76" t="str">
        <f t="shared" ref="DU13:DU27" si="41">IF(CR13&gt;0,RANK(CR13,CR$12:CR$27),+CR13)</f>
        <v>—</v>
      </c>
    </row>
    <row r="14" spans="1:125">
      <c r="A14" s="5" t="s">
        <v>23</v>
      </c>
      <c r="B14" s="5">
        <v>32760</v>
      </c>
      <c r="C14" s="5">
        <v>35737.156526460174</v>
      </c>
      <c r="D14" s="5">
        <v>37617</v>
      </c>
      <c r="E14" s="5">
        <v>37644</v>
      </c>
      <c r="F14" s="5">
        <v>39149</v>
      </c>
      <c r="G14" s="5">
        <v>40085</v>
      </c>
      <c r="H14" s="5">
        <v>42191.773220162606</v>
      </c>
      <c r="I14" s="5">
        <v>43015</v>
      </c>
      <c r="J14" s="5">
        <v>43797</v>
      </c>
      <c r="K14" s="5">
        <v>44184</v>
      </c>
      <c r="L14" s="5">
        <v>46315</v>
      </c>
      <c r="M14" s="5">
        <v>47953.984612866661</v>
      </c>
      <c r="N14" s="5">
        <v>51112.6723841196</v>
      </c>
      <c r="O14" s="5">
        <v>52327</v>
      </c>
      <c r="P14" s="5">
        <v>48634.335351290327</v>
      </c>
      <c r="Q14" s="8">
        <v>53798.000734697445</v>
      </c>
      <c r="R14" s="8">
        <v>57894.590308370047</v>
      </c>
      <c r="S14" s="8">
        <v>61253.441405045589</v>
      </c>
      <c r="T14" s="8">
        <v>62658.61368842105</v>
      </c>
      <c r="U14" s="8">
        <v>63767.250493582884</v>
      </c>
      <c r="V14" s="8">
        <v>63827.992744235926</v>
      </c>
      <c r="W14" s="8">
        <v>62779.514551595748</v>
      </c>
      <c r="X14" s="8">
        <v>63804.420643749996</v>
      </c>
      <c r="Y14" s="8">
        <v>64166.660820365534</v>
      </c>
      <c r="Z14" s="8">
        <v>68958.386479777721</v>
      </c>
      <c r="AA14" s="8">
        <v>60362.580450037851</v>
      </c>
      <c r="AB14" s="8">
        <v>58322.254381694256</v>
      </c>
      <c r="AC14" s="8">
        <v>61440.976117285405</v>
      </c>
      <c r="AD14" s="8" t="s">
        <v>33</v>
      </c>
      <c r="AE14" s="8">
        <v>63505.970021413283</v>
      </c>
      <c r="AF14" s="8">
        <v>64793.989968951515</v>
      </c>
      <c r="AG14" s="8">
        <v>65574.35567010309</v>
      </c>
      <c r="AH14" s="74">
        <f t="shared" si="2"/>
        <v>3</v>
      </c>
      <c r="AI14" s="75">
        <f t="shared" si="3"/>
        <v>2</v>
      </c>
      <c r="AJ14" s="75">
        <f t="shared" si="4"/>
        <v>2</v>
      </c>
      <c r="AK14" s="75">
        <f t="shared" si="5"/>
        <v>2</v>
      </c>
      <c r="AL14" s="75">
        <f t="shared" si="6"/>
        <v>2</v>
      </c>
      <c r="AM14" s="75">
        <f t="shared" si="7"/>
        <v>2</v>
      </c>
      <c r="AN14" s="75">
        <f t="shared" si="8"/>
        <v>2</v>
      </c>
      <c r="AO14" s="75">
        <f t="shared" si="9"/>
        <v>2</v>
      </c>
      <c r="AP14" s="75">
        <f t="shared" si="10"/>
        <v>2</v>
      </c>
      <c r="AQ14" s="75">
        <f t="shared" si="11"/>
        <v>2</v>
      </c>
      <c r="AR14" s="75">
        <f t="shared" si="12"/>
        <v>2</v>
      </c>
      <c r="AS14" s="75">
        <f t="shared" si="13"/>
        <v>2</v>
      </c>
      <c r="AT14" s="76">
        <f t="shared" si="14"/>
        <v>1</v>
      </c>
      <c r="AU14" s="76">
        <f t="shared" si="15"/>
        <v>2</v>
      </c>
      <c r="AV14" s="76">
        <f t="shared" si="16"/>
        <v>2</v>
      </c>
      <c r="AW14" s="76">
        <f t="shared" si="17"/>
        <v>2</v>
      </c>
      <c r="AX14" s="76">
        <f t="shared" si="18"/>
        <v>1</v>
      </c>
      <c r="AY14" s="76">
        <f t="shared" si="37"/>
        <v>1</v>
      </c>
      <c r="AZ14" s="76">
        <f t="shared" si="19"/>
        <v>1</v>
      </c>
      <c r="BA14" s="76">
        <f t="shared" si="20"/>
        <v>1</v>
      </c>
      <c r="BB14" s="76">
        <f t="shared" si="21"/>
        <v>2</v>
      </c>
      <c r="BC14" s="76">
        <f t="shared" si="22"/>
        <v>2</v>
      </c>
      <c r="BD14" s="76">
        <f t="shared" si="23"/>
        <v>2</v>
      </c>
      <c r="BE14" s="76">
        <f t="shared" si="24"/>
        <v>2</v>
      </c>
      <c r="BF14" s="76">
        <f t="shared" si="25"/>
        <v>1</v>
      </c>
      <c r="BG14" s="76">
        <f t="shared" si="26"/>
        <v>2</v>
      </c>
      <c r="BH14" s="76">
        <f t="shared" si="27"/>
        <v>3</v>
      </c>
      <c r="BI14" s="76">
        <f t="shared" si="28"/>
        <v>3</v>
      </c>
      <c r="BJ14" s="76" t="str">
        <f t="shared" si="29"/>
        <v>NA</v>
      </c>
      <c r="BK14" s="76">
        <f t="shared" si="30"/>
        <v>2</v>
      </c>
      <c r="BL14" s="76">
        <f t="shared" si="38"/>
        <v>2</v>
      </c>
      <c r="BM14" s="76">
        <f t="shared" si="39"/>
        <v>3</v>
      </c>
      <c r="BN14" s="25" t="s">
        <v>33</v>
      </c>
      <c r="BO14" s="8" t="s">
        <v>33</v>
      </c>
      <c r="BP14" s="8" t="s">
        <v>33</v>
      </c>
      <c r="BQ14" s="8" t="s">
        <v>33</v>
      </c>
      <c r="BR14" s="8" t="s">
        <v>33</v>
      </c>
      <c r="BS14" s="8" t="s">
        <v>33</v>
      </c>
      <c r="BT14" s="8" t="s">
        <v>33</v>
      </c>
      <c r="BU14" s="8" t="s">
        <v>33</v>
      </c>
      <c r="BV14" s="8" t="s">
        <v>33</v>
      </c>
      <c r="BW14" s="8" t="s">
        <v>33</v>
      </c>
      <c r="BX14" s="8" t="s">
        <v>33</v>
      </c>
      <c r="BY14" s="8" t="s">
        <v>33</v>
      </c>
      <c r="BZ14" s="8" t="s">
        <v>33</v>
      </c>
      <c r="CA14" s="8" t="s">
        <v>33</v>
      </c>
      <c r="CB14" s="39" t="s">
        <v>33</v>
      </c>
      <c r="CC14" s="39" t="s">
        <v>33</v>
      </c>
      <c r="CD14" s="39" t="s">
        <v>33</v>
      </c>
      <c r="CE14" s="39" t="s">
        <v>33</v>
      </c>
      <c r="CF14" s="39" t="s">
        <v>33</v>
      </c>
      <c r="CG14" s="39" t="s">
        <v>33</v>
      </c>
      <c r="CH14" s="39" t="s">
        <v>33</v>
      </c>
      <c r="CI14" s="39" t="s">
        <v>33</v>
      </c>
      <c r="CJ14" s="39" t="s">
        <v>33</v>
      </c>
      <c r="CK14" s="39" t="s">
        <v>33</v>
      </c>
      <c r="CL14" s="39" t="s">
        <v>33</v>
      </c>
      <c r="CM14" s="39" t="s">
        <v>33</v>
      </c>
      <c r="CN14" s="39" t="s">
        <v>33</v>
      </c>
      <c r="CO14" s="39" t="s">
        <v>33</v>
      </c>
      <c r="CP14" s="39" t="s">
        <v>33</v>
      </c>
      <c r="CQ14" s="39" t="s">
        <v>33</v>
      </c>
      <c r="CR14" s="39" t="s">
        <v>124</v>
      </c>
      <c r="CS14" s="74"/>
      <c r="CT14" s="81"/>
      <c r="CU14" s="81"/>
      <c r="CV14" s="81"/>
      <c r="CW14" s="81"/>
      <c r="CX14" s="81"/>
      <c r="CY14" s="81"/>
      <c r="CZ14" s="81"/>
      <c r="DA14" s="81"/>
      <c r="DB14" s="82"/>
      <c r="DC14" s="82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 t="str">
        <f t="shared" si="32"/>
        <v>NA</v>
      </c>
      <c r="DP14" s="76" t="str">
        <f t="shared" si="32"/>
        <v>NA</v>
      </c>
      <c r="DQ14" s="76" t="str">
        <f t="shared" si="32"/>
        <v>NA</v>
      </c>
      <c r="DR14" s="76" t="str">
        <f t="shared" si="33"/>
        <v>NA</v>
      </c>
      <c r="DS14" s="76" t="str">
        <f t="shared" si="34"/>
        <v>NA</v>
      </c>
      <c r="DT14" s="76" t="str">
        <f t="shared" si="40"/>
        <v>NA</v>
      </c>
      <c r="DU14" s="76" t="str">
        <f t="shared" si="41"/>
        <v>—</v>
      </c>
    </row>
    <row r="15" spans="1:125">
      <c r="A15" s="5" t="s">
        <v>24</v>
      </c>
      <c r="B15" s="5">
        <v>33758</v>
      </c>
      <c r="C15" s="5">
        <v>31364</v>
      </c>
      <c r="D15" s="5">
        <v>32706</v>
      </c>
      <c r="E15" s="5">
        <v>33297</v>
      </c>
      <c r="F15" s="5">
        <v>34274</v>
      </c>
      <c r="G15" s="5">
        <v>35818</v>
      </c>
      <c r="H15" s="5">
        <v>36462</v>
      </c>
      <c r="I15" s="5">
        <v>37792</v>
      </c>
      <c r="J15" s="5">
        <v>38198.831761351175</v>
      </c>
      <c r="K15" s="5">
        <v>39148</v>
      </c>
      <c r="L15" s="5">
        <v>40114.171827300481</v>
      </c>
      <c r="M15" s="5">
        <v>41455.430235065774</v>
      </c>
      <c r="N15" s="5">
        <v>43724.628021390374</v>
      </c>
      <c r="O15" s="5">
        <v>44693.641766059845</v>
      </c>
      <c r="P15" s="5">
        <v>45803.058040357813</v>
      </c>
      <c r="Q15" s="11">
        <v>46369.799350121852</v>
      </c>
      <c r="R15" s="11">
        <v>47784.07296391244</v>
      </c>
      <c r="S15" s="11">
        <v>49408.480878603645</v>
      </c>
      <c r="T15" s="11">
        <v>51056.826908249808</v>
      </c>
      <c r="U15" s="11">
        <v>53058.876620900075</v>
      </c>
      <c r="V15" s="11">
        <v>53533.000938438439</v>
      </c>
      <c r="W15" s="11">
        <v>53625.516518784214</v>
      </c>
      <c r="X15" s="11">
        <v>54243.92208265065</v>
      </c>
      <c r="Y15" s="11">
        <v>54585.753821823935</v>
      </c>
      <c r="Z15" s="11">
        <v>55270.779039301313</v>
      </c>
      <c r="AA15" s="11">
        <v>55705.84911392405</v>
      </c>
      <c r="AB15" s="11">
        <v>55728.191431516105</v>
      </c>
      <c r="AC15" s="11">
        <v>56811.910223329483</v>
      </c>
      <c r="AD15" s="11">
        <v>50693.433027522937</v>
      </c>
      <c r="AE15" s="11">
        <v>57858.900778483003</v>
      </c>
      <c r="AF15" s="11">
        <v>57670.575708796343</v>
      </c>
      <c r="AG15" s="11">
        <v>58164.78021327014</v>
      </c>
      <c r="AH15" s="74">
        <f t="shared" si="2"/>
        <v>2</v>
      </c>
      <c r="AI15" s="75">
        <f t="shared" si="3"/>
        <v>6</v>
      </c>
      <c r="AJ15" s="75">
        <f t="shared" si="4"/>
        <v>6</v>
      </c>
      <c r="AK15" s="75">
        <f t="shared" si="5"/>
        <v>5</v>
      </c>
      <c r="AL15" s="75">
        <f t="shared" si="6"/>
        <v>5</v>
      </c>
      <c r="AM15" s="75">
        <f t="shared" si="7"/>
        <v>4</v>
      </c>
      <c r="AN15" s="75">
        <f t="shared" si="8"/>
        <v>5</v>
      </c>
      <c r="AO15" s="75">
        <f t="shared" si="9"/>
        <v>5</v>
      </c>
      <c r="AP15" s="75">
        <f t="shared" si="10"/>
        <v>5</v>
      </c>
      <c r="AQ15" s="75">
        <f t="shared" si="11"/>
        <v>5</v>
      </c>
      <c r="AR15" s="75">
        <f t="shared" si="12"/>
        <v>6</v>
      </c>
      <c r="AS15" s="75">
        <f t="shared" si="13"/>
        <v>7</v>
      </c>
      <c r="AT15" s="75">
        <f t="shared" si="14"/>
        <v>5</v>
      </c>
      <c r="AU15" s="75">
        <f t="shared" si="15"/>
        <v>5</v>
      </c>
      <c r="AV15" s="75">
        <f t="shared" si="16"/>
        <v>5</v>
      </c>
      <c r="AW15" s="75">
        <f t="shared" si="17"/>
        <v>4</v>
      </c>
      <c r="AX15" s="76">
        <f t="shared" si="18"/>
        <v>3</v>
      </c>
      <c r="AY15" s="75">
        <f t="shared" si="37"/>
        <v>3</v>
      </c>
      <c r="AZ15" s="75">
        <f t="shared" si="19"/>
        <v>4</v>
      </c>
      <c r="BA15" s="75">
        <f t="shared" si="20"/>
        <v>5</v>
      </c>
      <c r="BB15" s="75">
        <f t="shared" si="21"/>
        <v>4</v>
      </c>
      <c r="BC15" s="76">
        <f t="shared" si="22"/>
        <v>4</v>
      </c>
      <c r="BD15" s="76">
        <f t="shared" si="23"/>
        <v>4</v>
      </c>
      <c r="BE15" s="76">
        <f t="shared" si="24"/>
        <v>4</v>
      </c>
      <c r="BF15" s="76">
        <f t="shared" si="25"/>
        <v>4</v>
      </c>
      <c r="BG15" s="76">
        <f t="shared" si="26"/>
        <v>4</v>
      </c>
      <c r="BH15" s="76">
        <f t="shared" si="27"/>
        <v>4</v>
      </c>
      <c r="BI15" s="76">
        <f t="shared" si="28"/>
        <v>4</v>
      </c>
      <c r="BJ15" s="76">
        <f t="shared" si="29"/>
        <v>7</v>
      </c>
      <c r="BK15" s="76">
        <f t="shared" si="30"/>
        <v>5</v>
      </c>
      <c r="BL15" s="76">
        <f t="shared" si="38"/>
        <v>5</v>
      </c>
      <c r="BM15" s="76">
        <f t="shared" si="39"/>
        <v>6</v>
      </c>
      <c r="BN15" s="24">
        <v>25198</v>
      </c>
      <c r="BO15" s="11" t="s">
        <v>124</v>
      </c>
      <c r="BP15" s="11" t="s">
        <v>124</v>
      </c>
      <c r="BQ15" s="11" t="s">
        <v>124</v>
      </c>
      <c r="BR15" s="11" t="s">
        <v>124</v>
      </c>
      <c r="BS15" s="11" t="s">
        <v>124</v>
      </c>
      <c r="BT15" s="11" t="s">
        <v>124</v>
      </c>
      <c r="BU15" s="11" t="s">
        <v>124</v>
      </c>
      <c r="BV15" s="11" t="s">
        <v>124</v>
      </c>
      <c r="BW15" s="11" t="s">
        <v>124</v>
      </c>
      <c r="BX15" s="11" t="s">
        <v>124</v>
      </c>
      <c r="BY15" s="11" t="s">
        <v>124</v>
      </c>
      <c r="BZ15" s="11" t="s">
        <v>124</v>
      </c>
      <c r="CA15" s="11" t="s">
        <v>124</v>
      </c>
      <c r="CB15" s="29" t="s">
        <v>124</v>
      </c>
      <c r="CC15" s="29" t="s">
        <v>124</v>
      </c>
      <c r="CD15" s="29" t="s">
        <v>124</v>
      </c>
      <c r="CE15" s="29" t="s">
        <v>124</v>
      </c>
      <c r="CF15" s="29" t="s">
        <v>124</v>
      </c>
      <c r="CG15" s="29" t="s">
        <v>124</v>
      </c>
      <c r="CH15" s="29" t="s">
        <v>124</v>
      </c>
      <c r="CI15" s="29" t="s">
        <v>124</v>
      </c>
      <c r="CJ15" s="29" t="s">
        <v>124</v>
      </c>
      <c r="CK15" s="29" t="s">
        <v>124</v>
      </c>
      <c r="CL15" s="29" t="s">
        <v>124</v>
      </c>
      <c r="CM15" s="29" t="s">
        <v>124</v>
      </c>
      <c r="CN15" s="29" t="s">
        <v>124</v>
      </c>
      <c r="CO15" s="29" t="s">
        <v>33</v>
      </c>
      <c r="CP15" s="29" t="s">
        <v>33</v>
      </c>
      <c r="CQ15" s="29" t="s">
        <v>33</v>
      </c>
      <c r="CR15" s="29" t="s">
        <v>124</v>
      </c>
      <c r="CS15" s="74"/>
      <c r="CT15" s="81"/>
      <c r="CU15" s="81"/>
      <c r="CV15" s="81"/>
      <c r="CW15" s="81"/>
      <c r="CX15" s="81"/>
      <c r="CY15" s="81"/>
      <c r="CZ15" s="81"/>
      <c r="DA15" s="81"/>
      <c r="DB15" s="82"/>
      <c r="DC15" s="82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 t="str">
        <f t="shared" si="32"/>
        <v>—</v>
      </c>
      <c r="DP15" s="76" t="str">
        <f t="shared" si="32"/>
        <v>—</v>
      </c>
      <c r="DQ15" s="76" t="str">
        <f t="shared" si="32"/>
        <v>—</v>
      </c>
      <c r="DR15" s="76" t="str">
        <f t="shared" si="33"/>
        <v>NA</v>
      </c>
      <c r="DS15" s="76" t="str">
        <f t="shared" si="34"/>
        <v>NA</v>
      </c>
      <c r="DT15" s="76" t="str">
        <f t="shared" si="40"/>
        <v>NA</v>
      </c>
      <c r="DU15" s="76" t="str">
        <f t="shared" si="41"/>
        <v>—</v>
      </c>
    </row>
    <row r="16" spans="1:125" s="31" customFormat="1">
      <c r="A16" s="16" t="s">
        <v>25</v>
      </c>
      <c r="B16" s="16">
        <v>30134</v>
      </c>
      <c r="C16" s="16">
        <v>31374</v>
      </c>
      <c r="D16" s="16">
        <v>32304</v>
      </c>
      <c r="E16" s="16">
        <v>32222</v>
      </c>
      <c r="F16" s="16">
        <v>32982.954319761702</v>
      </c>
      <c r="G16" s="16">
        <v>33488.967197750702</v>
      </c>
      <c r="H16" s="16">
        <v>35098</v>
      </c>
      <c r="I16" s="16">
        <v>37593</v>
      </c>
      <c r="J16" s="16">
        <v>39567.411611785094</v>
      </c>
      <c r="K16" s="16">
        <v>40887</v>
      </c>
      <c r="L16" s="16">
        <v>42140.961296153917</v>
      </c>
      <c r="M16" s="16">
        <v>44281.027834108652</v>
      </c>
      <c r="N16" s="16">
        <v>44813.588564130434</v>
      </c>
      <c r="O16" s="16">
        <v>46226.521829033336</v>
      </c>
      <c r="P16" s="16">
        <v>47615.156666235489</v>
      </c>
      <c r="Q16" s="49">
        <v>46960.906209863671</v>
      </c>
      <c r="R16" s="49">
        <v>45977.336260523945</v>
      </c>
      <c r="S16" s="49">
        <v>46870.80422469553</v>
      </c>
      <c r="T16" s="49">
        <v>45431.333835665551</v>
      </c>
      <c r="U16" s="49">
        <v>46601.122141709842</v>
      </c>
      <c r="V16" s="49">
        <v>47794.293823316701</v>
      </c>
      <c r="W16" s="64">
        <v>48163.168765206508</v>
      </c>
      <c r="X16" s="64">
        <v>47971.754367968657</v>
      </c>
      <c r="Y16" s="64">
        <v>46682.95063402399</v>
      </c>
      <c r="Z16" s="64">
        <v>47569.866108556918</v>
      </c>
      <c r="AA16" s="64">
        <v>46627.267982502235</v>
      </c>
      <c r="AB16" s="64">
        <v>41928.334120261075</v>
      </c>
      <c r="AC16" s="64">
        <v>42461.177352494131</v>
      </c>
      <c r="AD16" s="64">
        <v>41721.627009646298</v>
      </c>
      <c r="AE16" s="64">
        <v>44345.195445609439</v>
      </c>
      <c r="AF16" s="64">
        <v>44685.928143227473</v>
      </c>
      <c r="AG16" s="64">
        <v>45252.609848484848</v>
      </c>
      <c r="AH16" s="77">
        <f t="shared" si="2"/>
        <v>7</v>
      </c>
      <c r="AI16" s="78">
        <f t="shared" si="3"/>
        <v>5</v>
      </c>
      <c r="AJ16" s="78">
        <f t="shared" si="4"/>
        <v>8</v>
      </c>
      <c r="AK16" s="78">
        <f t="shared" si="5"/>
        <v>7</v>
      </c>
      <c r="AL16" s="78">
        <f t="shared" si="6"/>
        <v>6</v>
      </c>
      <c r="AM16" s="78">
        <f t="shared" si="7"/>
        <v>7</v>
      </c>
      <c r="AN16" s="78">
        <f t="shared" si="8"/>
        <v>7</v>
      </c>
      <c r="AO16" s="78">
        <f t="shared" si="9"/>
        <v>6</v>
      </c>
      <c r="AP16" s="78">
        <f t="shared" si="10"/>
        <v>3</v>
      </c>
      <c r="AQ16" s="78">
        <f t="shared" si="11"/>
        <v>3</v>
      </c>
      <c r="AR16" s="78">
        <f t="shared" si="12"/>
        <v>5</v>
      </c>
      <c r="AS16" s="78">
        <f t="shared" si="13"/>
        <v>3</v>
      </c>
      <c r="AT16" s="78">
        <f t="shared" si="14"/>
        <v>4</v>
      </c>
      <c r="AU16" s="78">
        <f t="shared" si="15"/>
        <v>4</v>
      </c>
      <c r="AV16" s="78">
        <f t="shared" si="16"/>
        <v>3</v>
      </c>
      <c r="AW16" s="78">
        <f t="shared" si="17"/>
        <v>3</v>
      </c>
      <c r="AX16" s="85">
        <f t="shared" si="18"/>
        <v>6</v>
      </c>
      <c r="AY16" s="78">
        <f t="shared" si="37"/>
        <v>7</v>
      </c>
      <c r="AZ16" s="78">
        <f t="shared" si="19"/>
        <v>10</v>
      </c>
      <c r="BA16" s="78">
        <f t="shared" si="20"/>
        <v>10</v>
      </c>
      <c r="BB16" s="78">
        <f t="shared" si="21"/>
        <v>10</v>
      </c>
      <c r="BC16" s="85">
        <f t="shared" si="22"/>
        <v>11</v>
      </c>
      <c r="BD16" s="85">
        <f t="shared" si="23"/>
        <v>11</v>
      </c>
      <c r="BE16" s="85">
        <f t="shared" si="24"/>
        <v>14</v>
      </c>
      <c r="BF16" s="85">
        <f t="shared" si="25"/>
        <v>10</v>
      </c>
      <c r="BG16" s="85">
        <f t="shared" si="26"/>
        <v>13</v>
      </c>
      <c r="BH16" s="85">
        <f t="shared" si="27"/>
        <v>16</v>
      </c>
      <c r="BI16" s="85">
        <f t="shared" si="28"/>
        <v>16</v>
      </c>
      <c r="BJ16" s="85">
        <f t="shared" si="29"/>
        <v>14</v>
      </c>
      <c r="BK16" s="85">
        <f t="shared" si="30"/>
        <v>16</v>
      </c>
      <c r="BL16" s="76">
        <f t="shared" si="38"/>
        <v>16</v>
      </c>
      <c r="BM16" s="76">
        <f t="shared" si="39"/>
        <v>16</v>
      </c>
      <c r="BN16" s="50">
        <v>28363</v>
      </c>
      <c r="BO16" s="16">
        <v>30724</v>
      </c>
      <c r="BP16" s="16">
        <v>31907</v>
      </c>
      <c r="BQ16" s="16">
        <v>32082</v>
      </c>
      <c r="BR16" s="16">
        <v>32845</v>
      </c>
      <c r="BS16" s="16">
        <v>34312</v>
      </c>
      <c r="BT16" s="16">
        <v>35409</v>
      </c>
      <c r="BU16" s="16">
        <v>37645</v>
      </c>
      <c r="BV16" s="16">
        <v>38430</v>
      </c>
      <c r="BW16" s="16">
        <v>40179.449234217274</v>
      </c>
      <c r="BX16" s="16">
        <v>40377.560693232204</v>
      </c>
      <c r="BY16" s="16">
        <v>39277.456582744271</v>
      </c>
      <c r="BZ16" s="51">
        <v>40816.572308861396</v>
      </c>
      <c r="CA16" s="49">
        <v>40000.524160691646</v>
      </c>
      <c r="CB16" s="30">
        <v>41265.741343318892</v>
      </c>
      <c r="CC16" s="30">
        <v>41186.784986032668</v>
      </c>
      <c r="CD16" s="52">
        <v>41881.219486241913</v>
      </c>
      <c r="CE16" s="52">
        <v>42742.412709743345</v>
      </c>
      <c r="CF16" s="52">
        <v>43832.963564933278</v>
      </c>
      <c r="CG16" s="52">
        <v>44217.878427607902</v>
      </c>
      <c r="CH16" s="49">
        <v>44879.06612536747</v>
      </c>
      <c r="CI16" s="64">
        <v>45023.665847234435</v>
      </c>
      <c r="CJ16" s="64">
        <v>44688.970657167833</v>
      </c>
      <c r="CK16" s="64">
        <v>41580.58162091874</v>
      </c>
      <c r="CL16" s="64">
        <v>40541.835024263411</v>
      </c>
      <c r="CM16" s="64">
        <v>40028.13973831226</v>
      </c>
      <c r="CN16" s="64">
        <v>40012.434010334437</v>
      </c>
      <c r="CO16" s="64" t="s">
        <v>33</v>
      </c>
      <c r="CP16" s="64">
        <v>40692.530249607262</v>
      </c>
      <c r="CQ16" s="64">
        <v>40963.62875197472</v>
      </c>
      <c r="CR16" s="64">
        <v>41727.461378737542</v>
      </c>
      <c r="CS16" s="77">
        <v>2</v>
      </c>
      <c r="CT16" s="83">
        <v>2</v>
      </c>
      <c r="CU16" s="83">
        <v>2</v>
      </c>
      <c r="CV16" s="83">
        <v>2</v>
      </c>
      <c r="CW16" s="83">
        <v>2</v>
      </c>
      <c r="CX16" s="83">
        <v>2</v>
      </c>
      <c r="CY16" s="83">
        <v>2</v>
      </c>
      <c r="CZ16" s="83">
        <v>2</v>
      </c>
      <c r="DA16" s="83">
        <v>2</v>
      </c>
      <c r="DB16" s="84">
        <f t="shared" ref="DB16:DC18" si="42">IF(BY16&gt;0,(RANK(BY16,BY$12:BY$27)),0)</f>
        <v>1</v>
      </c>
      <c r="DC16" s="84">
        <f t="shared" si="42"/>
        <v>2</v>
      </c>
      <c r="DD16" s="85">
        <f t="shared" ref="DD16:DL18" si="43">IF(CA16&gt;0,RANK(CA16,CA$12:CA$27),+CA16)</f>
        <v>2</v>
      </c>
      <c r="DE16" s="85">
        <f t="shared" si="43"/>
        <v>2</v>
      </c>
      <c r="DF16" s="85">
        <f t="shared" si="43"/>
        <v>3</v>
      </c>
      <c r="DG16" s="85">
        <f t="shared" si="43"/>
        <v>4</v>
      </c>
      <c r="DH16" s="85">
        <f t="shared" si="43"/>
        <v>4</v>
      </c>
      <c r="DI16" s="85">
        <f t="shared" si="43"/>
        <v>4</v>
      </c>
      <c r="DJ16" s="85">
        <f t="shared" si="43"/>
        <v>4</v>
      </c>
      <c r="DK16" s="85">
        <f t="shared" si="43"/>
        <v>3</v>
      </c>
      <c r="DL16" s="85">
        <f t="shared" si="43"/>
        <v>3</v>
      </c>
      <c r="DM16" s="85">
        <f t="shared" ref="DM16:DN18" si="44">IF(CJ16&gt;0,RANK(CJ16,CJ$12:CJ$27),+CJ16)</f>
        <v>3</v>
      </c>
      <c r="DN16" s="85">
        <f t="shared" si="44"/>
        <v>3</v>
      </c>
      <c r="DO16" s="76">
        <f t="shared" si="32"/>
        <v>4</v>
      </c>
      <c r="DP16" s="76">
        <f t="shared" si="32"/>
        <v>4</v>
      </c>
      <c r="DQ16" s="76">
        <f t="shared" si="32"/>
        <v>4</v>
      </c>
      <c r="DR16" s="76" t="str">
        <f t="shared" si="33"/>
        <v>NA</v>
      </c>
      <c r="DS16" s="76">
        <f t="shared" si="34"/>
        <v>5</v>
      </c>
      <c r="DT16" s="76">
        <f t="shared" si="40"/>
        <v>5</v>
      </c>
      <c r="DU16" s="76">
        <f t="shared" si="41"/>
        <v>5</v>
      </c>
    </row>
    <row r="17" spans="1:126">
      <c r="A17" s="5" t="s">
        <v>26</v>
      </c>
      <c r="B17" s="5">
        <v>25177</v>
      </c>
      <c r="C17" s="5">
        <v>26583</v>
      </c>
      <c r="D17" s="5">
        <v>28530</v>
      </c>
      <c r="E17" s="5">
        <v>30434</v>
      </c>
      <c r="F17" s="5">
        <v>30357.643257652398</v>
      </c>
      <c r="G17" s="5">
        <v>31388.645634563502</v>
      </c>
      <c r="H17" s="5">
        <v>32260</v>
      </c>
      <c r="I17" s="5">
        <v>33250</v>
      </c>
      <c r="J17" s="5">
        <v>35767.481236538842</v>
      </c>
      <c r="K17" s="5">
        <v>36709</v>
      </c>
      <c r="L17" s="5">
        <v>39298.859006879356</v>
      </c>
      <c r="M17" s="5">
        <v>40369.262711142852</v>
      </c>
      <c r="N17" s="5">
        <v>42447.363707249577</v>
      </c>
      <c r="O17" s="5">
        <v>43429.09717692827</v>
      </c>
      <c r="P17" s="5">
        <v>42532.511291793751</v>
      </c>
      <c r="Q17" s="117">
        <v>44039.285189210525</v>
      </c>
      <c r="R17" s="117">
        <v>44418.991601523499</v>
      </c>
      <c r="S17" s="117">
        <v>46162.550234988768</v>
      </c>
      <c r="T17" s="117">
        <v>48125.573711687153</v>
      </c>
      <c r="U17" s="117">
        <v>49190.17508625277</v>
      </c>
      <c r="V17" s="117">
        <v>49084.825012228575</v>
      </c>
      <c r="W17" s="37">
        <v>48895.956974046676</v>
      </c>
      <c r="X17" s="37">
        <v>48603.485888788731</v>
      </c>
      <c r="Y17" s="37">
        <v>49343.220048088646</v>
      </c>
      <c r="Z17" s="37">
        <v>43988.414879869008</v>
      </c>
      <c r="AA17" s="37">
        <v>46022.913587689254</v>
      </c>
      <c r="AB17" s="37">
        <v>46120.635311471691</v>
      </c>
      <c r="AC17" s="37">
        <v>46923.354275427548</v>
      </c>
      <c r="AD17" s="37">
        <v>53701.96946564885</v>
      </c>
      <c r="AE17" s="37">
        <v>53290.406779661018</v>
      </c>
      <c r="AF17" s="37">
        <v>52565.933662667609</v>
      </c>
      <c r="AG17" s="37">
        <v>52015.545058139534</v>
      </c>
      <c r="AH17" s="74">
        <f t="shared" si="2"/>
        <v>12</v>
      </c>
      <c r="AI17" s="75">
        <f t="shared" si="3"/>
        <v>13</v>
      </c>
      <c r="AJ17" s="75">
        <f t="shared" si="4"/>
        <v>12</v>
      </c>
      <c r="AK17" s="75">
        <f t="shared" si="5"/>
        <v>11</v>
      </c>
      <c r="AL17" s="75">
        <f t="shared" si="6"/>
        <v>11</v>
      </c>
      <c r="AM17" s="75">
        <f t="shared" si="7"/>
        <v>10</v>
      </c>
      <c r="AN17" s="75">
        <f t="shared" si="8"/>
        <v>10</v>
      </c>
      <c r="AO17" s="75">
        <f t="shared" si="9"/>
        <v>12</v>
      </c>
      <c r="AP17" s="75">
        <f t="shared" si="10"/>
        <v>10</v>
      </c>
      <c r="AQ17" s="75">
        <f t="shared" si="11"/>
        <v>10</v>
      </c>
      <c r="AR17" s="75">
        <f t="shared" si="12"/>
        <v>8</v>
      </c>
      <c r="AS17" s="75">
        <f t="shared" si="13"/>
        <v>9</v>
      </c>
      <c r="AT17" s="75">
        <f t="shared" si="14"/>
        <v>7</v>
      </c>
      <c r="AU17" s="75">
        <f t="shared" si="15"/>
        <v>7</v>
      </c>
      <c r="AV17" s="75">
        <f t="shared" si="16"/>
        <v>8</v>
      </c>
      <c r="AW17" s="75">
        <f t="shared" si="17"/>
        <v>8</v>
      </c>
      <c r="AX17" s="76">
        <f t="shared" si="18"/>
        <v>8</v>
      </c>
      <c r="AY17" s="75">
        <f t="shared" si="37"/>
        <v>8</v>
      </c>
      <c r="AZ17" s="75">
        <f t="shared" si="19"/>
        <v>7</v>
      </c>
      <c r="BA17" s="75">
        <f t="shared" si="20"/>
        <v>8</v>
      </c>
      <c r="BB17" s="75">
        <f t="shared" si="21"/>
        <v>8</v>
      </c>
      <c r="BC17" s="76">
        <f t="shared" si="22"/>
        <v>8</v>
      </c>
      <c r="BD17" s="76">
        <f t="shared" si="23"/>
        <v>9</v>
      </c>
      <c r="BE17" s="76">
        <f t="shared" si="24"/>
        <v>9</v>
      </c>
      <c r="BF17" s="76">
        <f t="shared" si="25"/>
        <v>14</v>
      </c>
      <c r="BG17" s="76">
        <f t="shared" si="26"/>
        <v>14</v>
      </c>
      <c r="BH17" s="76">
        <f t="shared" si="27"/>
        <v>12</v>
      </c>
      <c r="BI17" s="76">
        <f t="shared" si="28"/>
        <v>10</v>
      </c>
      <c r="BJ17" s="76">
        <f t="shared" si="29"/>
        <v>3</v>
      </c>
      <c r="BK17" s="76">
        <f t="shared" si="30"/>
        <v>7</v>
      </c>
      <c r="BL17" s="76">
        <f t="shared" si="38"/>
        <v>8</v>
      </c>
      <c r="BM17" s="76">
        <f t="shared" si="39"/>
        <v>8</v>
      </c>
      <c r="BN17" s="24">
        <v>21953</v>
      </c>
      <c r="BO17" s="11" t="s">
        <v>124</v>
      </c>
      <c r="BP17" s="8">
        <v>21910</v>
      </c>
      <c r="BQ17" s="5">
        <v>28787</v>
      </c>
      <c r="BR17" s="5">
        <v>27453</v>
      </c>
      <c r="BS17" s="5">
        <v>27741</v>
      </c>
      <c r="BT17" s="48">
        <f>(($BX$17-$BS$17)/5)+BS17</f>
        <v>28783.727683006946</v>
      </c>
      <c r="BU17" s="48">
        <f>(($BX$17-$BS$17)/5)+BT17</f>
        <v>29826.455366013892</v>
      </c>
      <c r="BV17" s="48">
        <f>(($BX$17-$BS$17)/5)+BU17</f>
        <v>30869.183049020838</v>
      </c>
      <c r="BW17" s="48">
        <f>(($BX$17-$BS$17)/5)+BV17</f>
        <v>31911.910732027784</v>
      </c>
      <c r="BX17" s="8">
        <v>32954.638415034722</v>
      </c>
      <c r="BY17" s="8">
        <v>33718.775130234899</v>
      </c>
      <c r="BZ17" s="21">
        <v>35286.902208956133</v>
      </c>
      <c r="CA17" s="117">
        <v>33581.375346479748</v>
      </c>
      <c r="CB17" s="29">
        <v>37012.76877147692</v>
      </c>
      <c r="CC17" s="29">
        <v>41385.676336744189</v>
      </c>
      <c r="CD17" s="19">
        <v>42906.300353906248</v>
      </c>
      <c r="CE17" s="19">
        <v>44283.012079692307</v>
      </c>
      <c r="CF17" s="19">
        <v>44511.604613953488</v>
      </c>
      <c r="CG17" s="19">
        <v>44303.800137777776</v>
      </c>
      <c r="CH17" s="117">
        <v>44346.303811034486</v>
      </c>
      <c r="CI17" s="37">
        <v>44076.473624050632</v>
      </c>
      <c r="CJ17" s="37">
        <v>44564.229773493978</v>
      </c>
      <c r="CK17" s="37">
        <v>40761.67988784358</v>
      </c>
      <c r="CL17" s="37">
        <v>41024.665040458254</v>
      </c>
      <c r="CM17" s="37">
        <v>41127.55258855586</v>
      </c>
      <c r="CN17" s="37">
        <v>41627.559312638587</v>
      </c>
      <c r="CO17" s="37" t="s">
        <v>33</v>
      </c>
      <c r="CP17" s="37">
        <v>47600.67836990596</v>
      </c>
      <c r="CQ17" s="37">
        <v>47309.473817034697</v>
      </c>
      <c r="CR17" s="37">
        <v>46681.336257309944</v>
      </c>
      <c r="CS17" s="74"/>
      <c r="CT17" s="81">
        <v>3</v>
      </c>
      <c r="CU17" s="81">
        <v>3</v>
      </c>
      <c r="CV17" s="81">
        <v>3</v>
      </c>
      <c r="CW17" s="81"/>
      <c r="CX17" s="81"/>
      <c r="CY17" s="81"/>
      <c r="CZ17" s="81"/>
      <c r="DA17" s="81">
        <v>3</v>
      </c>
      <c r="DB17" s="82">
        <f t="shared" si="42"/>
        <v>3</v>
      </c>
      <c r="DC17" s="82">
        <f t="shared" si="42"/>
        <v>3</v>
      </c>
      <c r="DD17" s="76">
        <f t="shared" si="43"/>
        <v>4</v>
      </c>
      <c r="DE17" s="76">
        <f t="shared" si="43"/>
        <v>3</v>
      </c>
      <c r="DF17" s="76">
        <f t="shared" si="43"/>
        <v>2</v>
      </c>
      <c r="DG17" s="76">
        <f t="shared" si="43"/>
        <v>3</v>
      </c>
      <c r="DH17" s="76">
        <f t="shared" si="43"/>
        <v>3</v>
      </c>
      <c r="DI17" s="76">
        <f t="shared" si="43"/>
        <v>3</v>
      </c>
      <c r="DJ17" s="76">
        <f t="shared" si="43"/>
        <v>3</v>
      </c>
      <c r="DK17" s="76">
        <f t="shared" si="43"/>
        <v>4</v>
      </c>
      <c r="DL17" s="76">
        <f t="shared" si="43"/>
        <v>4</v>
      </c>
      <c r="DM17" s="76">
        <f t="shared" si="44"/>
        <v>4</v>
      </c>
      <c r="DN17" s="76">
        <f t="shared" si="44"/>
        <v>4</v>
      </c>
      <c r="DO17" s="76">
        <f t="shared" si="32"/>
        <v>3</v>
      </c>
      <c r="DP17" s="76">
        <f t="shared" si="32"/>
        <v>3</v>
      </c>
      <c r="DQ17" s="76">
        <f t="shared" si="32"/>
        <v>3</v>
      </c>
      <c r="DR17" s="76" t="str">
        <f t="shared" si="33"/>
        <v>NA</v>
      </c>
      <c r="DS17" s="76">
        <f t="shared" si="34"/>
        <v>3</v>
      </c>
      <c r="DT17" s="76">
        <f t="shared" si="40"/>
        <v>3</v>
      </c>
      <c r="DU17" s="76">
        <f t="shared" si="41"/>
        <v>2</v>
      </c>
    </row>
    <row r="18" spans="1:126">
      <c r="A18" s="5" t="s">
        <v>27</v>
      </c>
      <c r="B18" s="5">
        <v>25713</v>
      </c>
      <c r="C18" s="5">
        <v>26764</v>
      </c>
      <c r="D18" s="5">
        <v>34335</v>
      </c>
      <c r="E18" s="5">
        <v>31555</v>
      </c>
      <c r="F18" s="5">
        <v>31414.138957816402</v>
      </c>
      <c r="G18" s="5">
        <v>31310.310043668102</v>
      </c>
      <c r="H18" s="5">
        <v>30941</v>
      </c>
      <c r="I18" s="5">
        <v>32624</v>
      </c>
      <c r="J18" s="5">
        <v>36478.792975970428</v>
      </c>
      <c r="K18" s="5">
        <v>35254</v>
      </c>
      <c r="L18" s="5">
        <v>33528</v>
      </c>
      <c r="M18" s="5">
        <v>36804.125665578031</v>
      </c>
      <c r="N18" s="5">
        <v>36893.420982219177</v>
      </c>
      <c r="O18" s="5">
        <v>38146.689939588476</v>
      </c>
      <c r="P18" s="5">
        <v>39681.770223544976</v>
      </c>
      <c r="Q18" s="117">
        <v>41289.778089197076</v>
      </c>
      <c r="R18" s="117">
        <v>40961.183144487593</v>
      </c>
      <c r="S18" s="117">
        <v>42007.924562882887</v>
      </c>
      <c r="T18" s="117">
        <v>45504.446622552743</v>
      </c>
      <c r="U18" s="117">
        <v>50440.544308169599</v>
      </c>
      <c r="V18" s="117">
        <v>51083.680342181819</v>
      </c>
      <c r="W18" s="37">
        <v>50586.574676866359</v>
      </c>
      <c r="X18" s="37">
        <v>49938.14158728972</v>
      </c>
      <c r="Y18" s="37">
        <v>50202.046624006914</v>
      </c>
      <c r="Z18" s="37">
        <v>42540.593092126895</v>
      </c>
      <c r="AA18" s="37">
        <v>43772.499565412654</v>
      </c>
      <c r="AB18" s="37">
        <v>43868.843727469357</v>
      </c>
      <c r="AC18" s="37">
        <v>44151.592046303209</v>
      </c>
      <c r="AD18" s="37">
        <v>43843.877505567929</v>
      </c>
      <c r="AE18" s="37">
        <v>45120.192761757309</v>
      </c>
      <c r="AF18" s="37">
        <v>45176.768916949972</v>
      </c>
      <c r="AG18" s="37">
        <v>46541.503659652335</v>
      </c>
      <c r="AH18" s="74">
        <f t="shared" si="2"/>
        <v>10</v>
      </c>
      <c r="AI18" s="75">
        <f t="shared" si="3"/>
        <v>10</v>
      </c>
      <c r="AJ18" s="75">
        <f t="shared" si="4"/>
        <v>4</v>
      </c>
      <c r="AK18" s="75">
        <f t="shared" si="5"/>
        <v>9</v>
      </c>
      <c r="AL18" s="75">
        <f t="shared" si="6"/>
        <v>9</v>
      </c>
      <c r="AM18" s="75">
        <f t="shared" si="7"/>
        <v>11</v>
      </c>
      <c r="AN18" s="75">
        <f t="shared" si="8"/>
        <v>13</v>
      </c>
      <c r="AO18" s="75">
        <f t="shared" si="9"/>
        <v>13</v>
      </c>
      <c r="AP18" s="75">
        <f t="shared" si="10"/>
        <v>8</v>
      </c>
      <c r="AQ18" s="75">
        <f t="shared" si="11"/>
        <v>13</v>
      </c>
      <c r="AR18" s="75">
        <f t="shared" si="12"/>
        <v>15</v>
      </c>
      <c r="AS18" s="75">
        <f t="shared" si="13"/>
        <v>14</v>
      </c>
      <c r="AT18" s="75">
        <f t="shared" si="14"/>
        <v>14</v>
      </c>
      <c r="AU18" s="75">
        <f t="shared" si="15"/>
        <v>14</v>
      </c>
      <c r="AV18" s="75">
        <f t="shared" si="16"/>
        <v>13</v>
      </c>
      <c r="AW18" s="75">
        <f t="shared" si="17"/>
        <v>10</v>
      </c>
      <c r="AX18" s="76">
        <f t="shared" si="18"/>
        <v>14</v>
      </c>
      <c r="AY18" s="75">
        <f t="shared" si="37"/>
        <v>14</v>
      </c>
      <c r="AZ18" s="75">
        <f t="shared" si="19"/>
        <v>9</v>
      </c>
      <c r="BA18" s="75">
        <f t="shared" si="20"/>
        <v>7</v>
      </c>
      <c r="BB18" s="75">
        <f t="shared" si="21"/>
        <v>7</v>
      </c>
      <c r="BC18" s="76">
        <f t="shared" si="22"/>
        <v>7</v>
      </c>
      <c r="BD18" s="76">
        <f t="shared" si="23"/>
        <v>7</v>
      </c>
      <c r="BE18" s="76">
        <f t="shared" si="24"/>
        <v>7</v>
      </c>
      <c r="BF18" s="76">
        <f t="shared" si="25"/>
        <v>16</v>
      </c>
      <c r="BG18" s="76">
        <f t="shared" si="26"/>
        <v>16</v>
      </c>
      <c r="BH18" s="76">
        <f t="shared" si="27"/>
        <v>15</v>
      </c>
      <c r="BI18" s="76">
        <f t="shared" si="28"/>
        <v>15</v>
      </c>
      <c r="BJ18" s="76">
        <f t="shared" si="29"/>
        <v>12</v>
      </c>
      <c r="BK18" s="76">
        <f t="shared" si="30"/>
        <v>15</v>
      </c>
      <c r="BL18" s="76">
        <f t="shared" si="38"/>
        <v>14</v>
      </c>
      <c r="BM18" s="76">
        <f t="shared" si="39"/>
        <v>14</v>
      </c>
      <c r="BN18" s="24">
        <v>20853</v>
      </c>
      <c r="BO18" s="11" t="s">
        <v>124</v>
      </c>
      <c r="BP18" s="12">
        <v>28034</v>
      </c>
      <c r="BQ18" s="12">
        <v>28034</v>
      </c>
      <c r="BR18" s="12">
        <v>24676</v>
      </c>
      <c r="BS18" s="12">
        <v>26526</v>
      </c>
      <c r="BT18" s="12">
        <v>32730</v>
      </c>
      <c r="BU18" s="12">
        <v>28071</v>
      </c>
      <c r="BV18" s="12">
        <v>33540</v>
      </c>
      <c r="BW18" s="48">
        <f>(($BZ$18-$BV$18)/4)+BV18</f>
        <v>33878.652573380619</v>
      </c>
      <c r="BX18" s="48">
        <f>(($BZ$18-$BV$18)/4)+BW18</f>
        <v>34217.305146761239</v>
      </c>
      <c r="BY18" s="48">
        <f>(($BZ$18-$BV$18)/4)+BX18</f>
        <v>34555.957720141858</v>
      </c>
      <c r="BZ18" s="21">
        <v>34894.610293522463</v>
      </c>
      <c r="CA18" s="117">
        <v>34947.150114461539</v>
      </c>
      <c r="CB18" s="29">
        <v>36159.037315806032</v>
      </c>
      <c r="CC18" s="29">
        <v>36490.861823854662</v>
      </c>
      <c r="CD18" s="19">
        <v>36600.637201457728</v>
      </c>
      <c r="CE18" s="19">
        <v>38102.556096065578</v>
      </c>
      <c r="CF18" s="19">
        <v>39593.668239072846</v>
      </c>
      <c r="CG18" s="19">
        <v>35588.508076929458</v>
      </c>
      <c r="CH18" s="117">
        <v>40111.521519540227</v>
      </c>
      <c r="CI18" s="11">
        <v>39066.325418487395</v>
      </c>
      <c r="CJ18" s="11">
        <v>37999.944890775994</v>
      </c>
      <c r="CK18" s="11">
        <v>38687.576695389886</v>
      </c>
      <c r="CL18" s="11">
        <v>37136.109284870567</v>
      </c>
      <c r="CM18" s="11">
        <v>37203.601235415234</v>
      </c>
      <c r="CN18" s="11">
        <v>37082.720733427363</v>
      </c>
      <c r="CO18" s="11" t="s">
        <v>33</v>
      </c>
      <c r="CP18" s="11">
        <v>40799.500827814576</v>
      </c>
      <c r="CQ18" s="11">
        <v>41577.065994500459</v>
      </c>
      <c r="CR18" s="11">
        <v>43211.669034090912</v>
      </c>
      <c r="CS18" s="74"/>
      <c r="CT18" s="81">
        <v>4</v>
      </c>
      <c r="CU18" s="81">
        <v>4</v>
      </c>
      <c r="CV18" s="81">
        <v>4</v>
      </c>
      <c r="CW18" s="81">
        <v>3</v>
      </c>
      <c r="CX18" s="81">
        <v>3</v>
      </c>
      <c r="CY18" s="81">
        <v>3</v>
      </c>
      <c r="CZ18" s="81"/>
      <c r="DA18" s="81"/>
      <c r="DB18" s="82">
        <f t="shared" si="42"/>
        <v>2</v>
      </c>
      <c r="DC18" s="82">
        <f t="shared" si="42"/>
        <v>4</v>
      </c>
      <c r="DD18" s="76">
        <f t="shared" si="43"/>
        <v>3</v>
      </c>
      <c r="DE18" s="76">
        <f t="shared" si="43"/>
        <v>4</v>
      </c>
      <c r="DF18" s="76">
        <f t="shared" si="43"/>
        <v>4</v>
      </c>
      <c r="DG18" s="76">
        <f t="shared" si="43"/>
        <v>5</v>
      </c>
      <c r="DH18" s="76">
        <f t="shared" si="43"/>
        <v>5</v>
      </c>
      <c r="DI18" s="76">
        <f t="shared" si="43"/>
        <v>5</v>
      </c>
      <c r="DJ18" s="76">
        <f t="shared" si="43"/>
        <v>6</v>
      </c>
      <c r="DK18" s="76">
        <f t="shared" si="43"/>
        <v>5</v>
      </c>
      <c r="DL18" s="76">
        <f t="shared" si="43"/>
        <v>5</v>
      </c>
      <c r="DM18" s="76">
        <f t="shared" si="44"/>
        <v>6</v>
      </c>
      <c r="DN18" s="76">
        <f t="shared" si="44"/>
        <v>5</v>
      </c>
      <c r="DO18" s="76">
        <f t="shared" si="32"/>
        <v>5</v>
      </c>
      <c r="DP18" s="76">
        <f t="shared" si="32"/>
        <v>5</v>
      </c>
      <c r="DQ18" s="76">
        <f t="shared" si="32"/>
        <v>6</v>
      </c>
      <c r="DR18" s="76" t="str">
        <f t="shared" si="33"/>
        <v>NA</v>
      </c>
      <c r="DS18" s="76">
        <f t="shared" si="34"/>
        <v>4</v>
      </c>
      <c r="DT18" s="76">
        <f t="shared" si="40"/>
        <v>4</v>
      </c>
      <c r="DU18" s="76">
        <f t="shared" si="41"/>
        <v>4</v>
      </c>
    </row>
    <row r="19" spans="1:126">
      <c r="A19" s="5" t="s">
        <v>28</v>
      </c>
      <c r="B19" s="5">
        <v>35846</v>
      </c>
      <c r="C19" s="5">
        <v>38310</v>
      </c>
      <c r="D19" s="5">
        <v>39910</v>
      </c>
      <c r="E19" s="5">
        <v>40881</v>
      </c>
      <c r="F19" s="5">
        <v>39382.9374691923</v>
      </c>
      <c r="G19" s="5">
        <v>40926.022625747399</v>
      </c>
      <c r="H19" s="5">
        <v>42592</v>
      </c>
      <c r="I19" s="5">
        <v>45234</v>
      </c>
      <c r="J19" s="5">
        <v>46551.823157390405</v>
      </c>
      <c r="K19" s="5">
        <v>46680</v>
      </c>
      <c r="L19" s="5">
        <v>48917.850019948921</v>
      </c>
      <c r="M19" s="5">
        <v>49845.109720596709</v>
      </c>
      <c r="N19" s="5">
        <v>50473.32475313433</v>
      </c>
      <c r="O19" s="5">
        <v>53270.599221511067</v>
      </c>
      <c r="P19" s="5">
        <v>54971.263295511366</v>
      </c>
      <c r="Q19" s="11">
        <v>55216.324777919224</v>
      </c>
      <c r="R19" s="11">
        <v>56988.080019652807</v>
      </c>
      <c r="S19" s="11">
        <v>58793.377436321985</v>
      </c>
      <c r="T19" s="11">
        <v>61326.410823957172</v>
      </c>
      <c r="U19" s="11">
        <v>63137.15005838927</v>
      </c>
      <c r="V19" s="11">
        <v>64963.622954189465</v>
      </c>
      <c r="W19" s="11">
        <v>66025.461728139242</v>
      </c>
      <c r="X19" s="11">
        <v>65745.12407672072</v>
      </c>
      <c r="Y19" s="11">
        <v>66084.629553953608</v>
      </c>
      <c r="Z19" s="11">
        <v>60124.548474928095</v>
      </c>
      <c r="AA19" s="11">
        <v>61848.804894290945</v>
      </c>
      <c r="AB19" s="11">
        <v>61881.643274398317</v>
      </c>
      <c r="AC19" s="11">
        <v>63875.663738580464</v>
      </c>
      <c r="AD19" s="11">
        <v>55319.31578947368</v>
      </c>
      <c r="AE19" s="11">
        <v>66377.249729945994</v>
      </c>
      <c r="AF19" s="11">
        <v>67394.978417266189</v>
      </c>
      <c r="AG19" s="11">
        <v>68849.847799511001</v>
      </c>
      <c r="AH19" s="74">
        <f t="shared" si="2"/>
        <v>1</v>
      </c>
      <c r="AI19" s="75">
        <f t="shared" si="3"/>
        <v>1</v>
      </c>
      <c r="AJ19" s="75">
        <f t="shared" si="4"/>
        <v>1</v>
      </c>
      <c r="AK19" s="75">
        <f t="shared" si="5"/>
        <v>1</v>
      </c>
      <c r="AL19" s="75">
        <f t="shared" si="6"/>
        <v>1</v>
      </c>
      <c r="AM19" s="75">
        <f t="shared" si="7"/>
        <v>1</v>
      </c>
      <c r="AN19" s="75">
        <f t="shared" si="8"/>
        <v>1</v>
      </c>
      <c r="AO19" s="75">
        <f t="shared" si="9"/>
        <v>1</v>
      </c>
      <c r="AP19" s="75">
        <f t="shared" si="10"/>
        <v>1</v>
      </c>
      <c r="AQ19" s="75">
        <f t="shared" si="11"/>
        <v>1</v>
      </c>
      <c r="AR19" s="75">
        <f t="shared" si="12"/>
        <v>1</v>
      </c>
      <c r="AS19" s="75">
        <f t="shared" si="13"/>
        <v>1</v>
      </c>
      <c r="AT19" s="75">
        <f t="shared" si="14"/>
        <v>2</v>
      </c>
      <c r="AU19" s="75">
        <f t="shared" si="15"/>
        <v>1</v>
      </c>
      <c r="AV19" s="75">
        <f t="shared" si="16"/>
        <v>1</v>
      </c>
      <c r="AW19" s="75">
        <f t="shared" si="17"/>
        <v>1</v>
      </c>
      <c r="AX19" s="76">
        <f t="shared" si="18"/>
        <v>2</v>
      </c>
      <c r="AY19" s="75">
        <f t="shared" si="37"/>
        <v>2</v>
      </c>
      <c r="AZ19" s="75">
        <f t="shared" si="19"/>
        <v>2</v>
      </c>
      <c r="BA19" s="75">
        <f t="shared" si="20"/>
        <v>2</v>
      </c>
      <c r="BB19" s="75">
        <f t="shared" si="21"/>
        <v>1</v>
      </c>
      <c r="BC19" s="76">
        <f t="shared" si="22"/>
        <v>1</v>
      </c>
      <c r="BD19" s="76">
        <f t="shared" si="23"/>
        <v>1</v>
      </c>
      <c r="BE19" s="76">
        <f t="shared" si="24"/>
        <v>1</v>
      </c>
      <c r="BF19" s="76">
        <f t="shared" si="25"/>
        <v>2</v>
      </c>
      <c r="BG19" s="76">
        <f t="shared" si="26"/>
        <v>1</v>
      </c>
      <c r="BH19" s="76">
        <f t="shared" si="27"/>
        <v>1</v>
      </c>
      <c r="BI19" s="76">
        <f t="shared" si="28"/>
        <v>1</v>
      </c>
      <c r="BJ19" s="76">
        <f t="shared" si="29"/>
        <v>1</v>
      </c>
      <c r="BK19" s="76">
        <f t="shared" si="30"/>
        <v>1</v>
      </c>
      <c r="BL19" s="76">
        <f t="shared" si="38"/>
        <v>1</v>
      </c>
      <c r="BM19" s="76">
        <f t="shared" si="39"/>
        <v>1</v>
      </c>
      <c r="BN19" s="25" t="s">
        <v>33</v>
      </c>
      <c r="BO19" s="11" t="s">
        <v>33</v>
      </c>
      <c r="BP19" s="11" t="s">
        <v>33</v>
      </c>
      <c r="BQ19" s="11" t="s">
        <v>33</v>
      </c>
      <c r="BR19" s="11" t="s">
        <v>33</v>
      </c>
      <c r="BS19" s="11" t="s">
        <v>33</v>
      </c>
      <c r="BT19" s="11" t="s">
        <v>33</v>
      </c>
      <c r="BU19" s="11" t="s">
        <v>33</v>
      </c>
      <c r="BV19" s="11" t="s">
        <v>33</v>
      </c>
      <c r="BW19" s="11" t="s">
        <v>33</v>
      </c>
      <c r="BX19" s="11" t="s">
        <v>33</v>
      </c>
      <c r="BY19" s="11" t="s">
        <v>33</v>
      </c>
      <c r="BZ19" s="11" t="s">
        <v>33</v>
      </c>
      <c r="CA19" s="11" t="s">
        <v>33</v>
      </c>
      <c r="CB19" s="29" t="s">
        <v>33</v>
      </c>
      <c r="CC19" s="29" t="s">
        <v>33</v>
      </c>
      <c r="CD19" s="29" t="s">
        <v>33</v>
      </c>
      <c r="CE19" s="29" t="s">
        <v>33</v>
      </c>
      <c r="CF19" s="29" t="s">
        <v>33</v>
      </c>
      <c r="CG19" s="29" t="s">
        <v>33</v>
      </c>
      <c r="CH19" s="29" t="s">
        <v>33</v>
      </c>
      <c r="CI19" s="29" t="s">
        <v>33</v>
      </c>
      <c r="CJ19" s="29" t="s">
        <v>33</v>
      </c>
      <c r="CK19" s="29" t="s">
        <v>33</v>
      </c>
      <c r="CL19" s="29" t="s">
        <v>33</v>
      </c>
      <c r="CM19" s="29" t="s">
        <v>33</v>
      </c>
      <c r="CN19" s="29" t="s">
        <v>33</v>
      </c>
      <c r="CO19" s="29" t="s">
        <v>33</v>
      </c>
      <c r="CP19" s="29" t="s">
        <v>33</v>
      </c>
      <c r="CQ19" s="29" t="s">
        <v>33</v>
      </c>
      <c r="CR19" s="29" t="s">
        <v>124</v>
      </c>
      <c r="CS19" s="74"/>
      <c r="CT19" s="81"/>
      <c r="CU19" s="81"/>
      <c r="CV19" s="81"/>
      <c r="CW19" s="81"/>
      <c r="CX19" s="81"/>
      <c r="CY19" s="81"/>
      <c r="CZ19" s="81"/>
      <c r="DA19" s="81"/>
      <c r="DB19" s="82"/>
      <c r="DC19" s="82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 t="str">
        <f t="shared" si="32"/>
        <v>NA</v>
      </c>
      <c r="DP19" s="76" t="str">
        <f t="shared" si="32"/>
        <v>NA</v>
      </c>
      <c r="DQ19" s="76" t="str">
        <f t="shared" si="32"/>
        <v>NA</v>
      </c>
      <c r="DR19" s="76" t="str">
        <f t="shared" si="33"/>
        <v>NA</v>
      </c>
      <c r="DS19" s="76" t="str">
        <f t="shared" si="34"/>
        <v>NA</v>
      </c>
      <c r="DT19" s="76" t="str">
        <f t="shared" si="40"/>
        <v>NA</v>
      </c>
      <c r="DU19" s="76" t="str">
        <f t="shared" si="41"/>
        <v>—</v>
      </c>
    </row>
    <row r="20" spans="1:126">
      <c r="A20" s="5" t="s">
        <v>29</v>
      </c>
      <c r="B20" s="5">
        <v>24830</v>
      </c>
      <c r="C20" s="5">
        <v>26692</v>
      </c>
      <c r="D20" s="5">
        <v>27336</v>
      </c>
      <c r="E20" s="5">
        <v>26951</v>
      </c>
      <c r="F20" s="5">
        <v>27641.305575846101</v>
      </c>
      <c r="G20" s="5">
        <v>29329.6768627243</v>
      </c>
      <c r="H20" s="5">
        <v>32172</v>
      </c>
      <c r="I20" s="5">
        <v>35161</v>
      </c>
      <c r="J20" s="5">
        <v>35668.621087677901</v>
      </c>
      <c r="K20" s="5">
        <v>36880</v>
      </c>
      <c r="L20" s="5">
        <v>37853.693163947501</v>
      </c>
      <c r="M20" s="5">
        <v>41386.871477312648</v>
      </c>
      <c r="N20" s="5">
        <v>41011.109476341648</v>
      </c>
      <c r="O20" s="5">
        <v>40248.142729577703</v>
      </c>
      <c r="P20" s="5">
        <v>40125.713272776418</v>
      </c>
      <c r="Q20" s="11">
        <v>40796.982626098506</v>
      </c>
      <c r="R20" s="11">
        <v>41864.206143998374</v>
      </c>
      <c r="S20" s="11">
        <v>42671.338467929272</v>
      </c>
      <c r="T20" s="11">
        <v>44905.889784127692</v>
      </c>
      <c r="U20" s="11">
        <v>45632.149368490958</v>
      </c>
      <c r="V20" s="11">
        <v>47867.382526692323</v>
      </c>
      <c r="W20" s="11">
        <v>48815.648814470456</v>
      </c>
      <c r="X20" s="11">
        <v>49309.383603560455</v>
      </c>
      <c r="Y20" s="11">
        <v>49951.43258701772</v>
      </c>
      <c r="Z20" s="11">
        <v>48660.618914969164</v>
      </c>
      <c r="AA20" s="11">
        <v>48924.778218850821</v>
      </c>
      <c r="AB20" s="11">
        <v>48131.341141468321</v>
      </c>
      <c r="AC20" s="11">
        <v>45841.532796021602</v>
      </c>
      <c r="AD20" s="11">
        <v>51485.919315403422</v>
      </c>
      <c r="AE20" s="11">
        <v>49526.935705620701</v>
      </c>
      <c r="AF20" s="11">
        <v>49190.588502673796</v>
      </c>
      <c r="AG20" s="11">
        <v>49905.45788336933</v>
      </c>
      <c r="AH20" s="74">
        <f t="shared" si="2"/>
        <v>13</v>
      </c>
      <c r="AI20" s="75">
        <f t="shared" si="3"/>
        <v>12</v>
      </c>
      <c r="AJ20" s="75">
        <f t="shared" si="4"/>
        <v>14</v>
      </c>
      <c r="AK20" s="75">
        <f t="shared" si="5"/>
        <v>15</v>
      </c>
      <c r="AL20" s="75">
        <f t="shared" si="6"/>
        <v>15</v>
      </c>
      <c r="AM20" s="75">
        <f t="shared" si="7"/>
        <v>13</v>
      </c>
      <c r="AN20" s="75">
        <f t="shared" si="8"/>
        <v>11</v>
      </c>
      <c r="AO20" s="75">
        <f t="shared" si="9"/>
        <v>9</v>
      </c>
      <c r="AP20" s="75">
        <f t="shared" si="10"/>
        <v>11</v>
      </c>
      <c r="AQ20" s="75">
        <f t="shared" si="11"/>
        <v>9</v>
      </c>
      <c r="AR20" s="75">
        <f t="shared" si="12"/>
        <v>10</v>
      </c>
      <c r="AS20" s="75">
        <f t="shared" si="13"/>
        <v>8</v>
      </c>
      <c r="AT20" s="75">
        <f t="shared" si="14"/>
        <v>8</v>
      </c>
      <c r="AU20" s="75">
        <f t="shared" si="15"/>
        <v>10</v>
      </c>
      <c r="AV20" s="75">
        <f t="shared" si="16"/>
        <v>12</v>
      </c>
      <c r="AW20" s="75">
        <f t="shared" si="17"/>
        <v>12</v>
      </c>
      <c r="AX20" s="76">
        <f t="shared" si="18"/>
        <v>13</v>
      </c>
      <c r="AY20" s="75">
        <f t="shared" si="37"/>
        <v>13</v>
      </c>
      <c r="AZ20" s="75">
        <f t="shared" si="19"/>
        <v>12</v>
      </c>
      <c r="BA20" s="75">
        <f t="shared" si="20"/>
        <v>14</v>
      </c>
      <c r="BB20" s="75">
        <f t="shared" si="21"/>
        <v>9</v>
      </c>
      <c r="BC20" s="76">
        <f t="shared" si="22"/>
        <v>10</v>
      </c>
      <c r="BD20" s="76">
        <f t="shared" si="23"/>
        <v>8</v>
      </c>
      <c r="BE20" s="76">
        <f t="shared" si="24"/>
        <v>8</v>
      </c>
      <c r="BF20" s="76">
        <f t="shared" si="25"/>
        <v>8</v>
      </c>
      <c r="BG20" s="76">
        <f t="shared" si="26"/>
        <v>8</v>
      </c>
      <c r="BH20" s="76">
        <f t="shared" si="27"/>
        <v>9</v>
      </c>
      <c r="BI20" s="76">
        <f t="shared" si="28"/>
        <v>13</v>
      </c>
      <c r="BJ20" s="76">
        <f t="shared" si="29"/>
        <v>6</v>
      </c>
      <c r="BK20" s="76">
        <f t="shared" si="30"/>
        <v>11</v>
      </c>
      <c r="BL20" s="76">
        <f t="shared" si="38"/>
        <v>11</v>
      </c>
      <c r="BM20" s="76">
        <f t="shared" si="39"/>
        <v>13</v>
      </c>
      <c r="BN20" s="25" t="s">
        <v>33</v>
      </c>
      <c r="BO20" s="11" t="s">
        <v>33</v>
      </c>
      <c r="BP20" s="11" t="s">
        <v>33</v>
      </c>
      <c r="BQ20" s="11" t="s">
        <v>33</v>
      </c>
      <c r="BR20" s="11" t="s">
        <v>33</v>
      </c>
      <c r="BS20" s="11" t="s">
        <v>33</v>
      </c>
      <c r="BT20" s="11" t="s">
        <v>33</v>
      </c>
      <c r="BU20" s="11" t="s">
        <v>33</v>
      </c>
      <c r="BV20" s="11" t="s">
        <v>33</v>
      </c>
      <c r="BW20" s="11" t="s">
        <v>33</v>
      </c>
      <c r="BX20" s="11" t="s">
        <v>33</v>
      </c>
      <c r="BY20" s="11" t="s">
        <v>33</v>
      </c>
      <c r="BZ20" s="11" t="s">
        <v>33</v>
      </c>
      <c r="CA20" s="11" t="s">
        <v>33</v>
      </c>
      <c r="CB20" s="29" t="s">
        <v>33</v>
      </c>
      <c r="CC20" s="29" t="s">
        <v>33</v>
      </c>
      <c r="CD20" s="29" t="s">
        <v>33</v>
      </c>
      <c r="CE20" s="29" t="s">
        <v>33</v>
      </c>
      <c r="CF20" s="29" t="s">
        <v>33</v>
      </c>
      <c r="CG20" s="29" t="s">
        <v>33</v>
      </c>
      <c r="CH20" s="29" t="s">
        <v>33</v>
      </c>
      <c r="CI20" s="29" t="s">
        <v>33</v>
      </c>
      <c r="CJ20" s="29" t="s">
        <v>33</v>
      </c>
      <c r="CK20" s="29" t="s">
        <v>33</v>
      </c>
      <c r="CL20" s="29" t="s">
        <v>33</v>
      </c>
      <c r="CM20" s="29" t="s">
        <v>33</v>
      </c>
      <c r="CN20" s="29" t="s">
        <v>33</v>
      </c>
      <c r="CO20" s="29" t="s">
        <v>33</v>
      </c>
      <c r="CP20" s="29" t="s">
        <v>33</v>
      </c>
      <c r="CQ20" s="29" t="s">
        <v>33</v>
      </c>
      <c r="CR20" s="29" t="s">
        <v>124</v>
      </c>
      <c r="CS20" s="74"/>
      <c r="CT20" s="81"/>
      <c r="CU20" s="81"/>
      <c r="CV20" s="81"/>
      <c r="CW20" s="81"/>
      <c r="CX20" s="81"/>
      <c r="CY20" s="81"/>
      <c r="CZ20" s="81"/>
      <c r="DA20" s="81"/>
      <c r="DB20" s="82"/>
      <c r="DC20" s="82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 t="str">
        <f t="shared" si="32"/>
        <v>NA</v>
      </c>
      <c r="DP20" s="76" t="str">
        <f t="shared" si="32"/>
        <v>NA</v>
      </c>
      <c r="DQ20" s="76" t="str">
        <f t="shared" si="32"/>
        <v>NA</v>
      </c>
      <c r="DR20" s="76" t="str">
        <f t="shared" si="33"/>
        <v>NA</v>
      </c>
      <c r="DS20" s="76" t="str">
        <f t="shared" si="34"/>
        <v>NA</v>
      </c>
      <c r="DT20" s="76" t="str">
        <f t="shared" si="40"/>
        <v>NA</v>
      </c>
      <c r="DU20" s="76" t="str">
        <f t="shared" si="41"/>
        <v>—</v>
      </c>
    </row>
    <row r="21" spans="1:126">
      <c r="A21" s="5" t="s">
        <v>30</v>
      </c>
      <c r="B21" s="5">
        <v>25360</v>
      </c>
      <c r="C21" s="5">
        <v>24848</v>
      </c>
      <c r="D21" s="5">
        <v>25690</v>
      </c>
      <c r="E21" s="5">
        <v>26014</v>
      </c>
      <c r="F21" s="5">
        <v>26461</v>
      </c>
      <c r="G21" s="5">
        <v>27408</v>
      </c>
      <c r="H21" s="5">
        <v>29234</v>
      </c>
      <c r="I21" s="5">
        <v>32296</v>
      </c>
      <c r="J21" s="5">
        <v>30123.968559837729</v>
      </c>
      <c r="K21" s="5">
        <v>32206</v>
      </c>
      <c r="L21" s="5">
        <v>33026.734348964535</v>
      </c>
      <c r="M21" s="5">
        <v>34526.91002277904</v>
      </c>
      <c r="N21" s="5">
        <v>36043.985469529383</v>
      </c>
      <c r="O21" s="5">
        <v>36809.049540892593</v>
      </c>
      <c r="P21" s="5">
        <v>37025.073257766584</v>
      </c>
      <c r="Q21" s="11">
        <v>37584.348294786359</v>
      </c>
      <c r="R21" s="11">
        <v>40161.562190003817</v>
      </c>
      <c r="S21" s="11">
        <v>41516.698930852035</v>
      </c>
      <c r="T21" s="11">
        <v>44008.304764351516</v>
      </c>
      <c r="U21" s="11">
        <v>46252.821328179904</v>
      </c>
      <c r="V21" s="11">
        <v>47593.521649484537</v>
      </c>
      <c r="W21" s="11">
        <v>47092.319545949307</v>
      </c>
      <c r="X21" s="11">
        <v>47284.192889672398</v>
      </c>
      <c r="Y21" s="11">
        <v>47272.222963320462</v>
      </c>
      <c r="Z21" s="11">
        <v>47363.197103730134</v>
      </c>
      <c r="AA21" s="11">
        <v>47410.440929981371</v>
      </c>
      <c r="AB21" s="11">
        <v>47690.289777557933</v>
      </c>
      <c r="AC21" s="11">
        <v>47362.304649121455</v>
      </c>
      <c r="AD21" s="11">
        <v>45701.43972039473</v>
      </c>
      <c r="AE21" s="11">
        <v>49548.994984238394</v>
      </c>
      <c r="AF21" s="11">
        <v>50100.769538613677</v>
      </c>
      <c r="AG21" s="11">
        <v>50140.299590034687</v>
      </c>
      <c r="AH21" s="74">
        <f t="shared" si="2"/>
        <v>11</v>
      </c>
      <c r="AI21" s="75">
        <f t="shared" si="3"/>
        <v>16</v>
      </c>
      <c r="AJ21" s="75">
        <f t="shared" si="4"/>
        <v>16</v>
      </c>
      <c r="AK21" s="75">
        <f t="shared" si="5"/>
        <v>16</v>
      </c>
      <c r="AL21" s="75">
        <f t="shared" si="6"/>
        <v>16</v>
      </c>
      <c r="AM21" s="75">
        <f t="shared" si="7"/>
        <v>16</v>
      </c>
      <c r="AN21" s="75">
        <f t="shared" si="8"/>
        <v>16</v>
      </c>
      <c r="AO21" s="75">
        <f t="shared" si="9"/>
        <v>14</v>
      </c>
      <c r="AP21" s="75">
        <f t="shared" si="10"/>
        <v>16</v>
      </c>
      <c r="AQ21" s="75">
        <f t="shared" si="11"/>
        <v>16</v>
      </c>
      <c r="AR21" s="75">
        <f t="shared" si="12"/>
        <v>16</v>
      </c>
      <c r="AS21" s="75">
        <f t="shared" si="13"/>
        <v>16</v>
      </c>
      <c r="AT21" s="75">
        <f t="shared" si="14"/>
        <v>15</v>
      </c>
      <c r="AU21" s="75">
        <f t="shared" si="15"/>
        <v>15</v>
      </c>
      <c r="AV21" s="75">
        <f t="shared" si="16"/>
        <v>16</v>
      </c>
      <c r="AW21" s="75">
        <f t="shared" si="17"/>
        <v>16</v>
      </c>
      <c r="AX21" s="76">
        <f t="shared" si="18"/>
        <v>15</v>
      </c>
      <c r="AY21" s="75">
        <f t="shared" si="37"/>
        <v>15</v>
      </c>
      <c r="AZ21" s="75">
        <f t="shared" si="19"/>
        <v>15</v>
      </c>
      <c r="BA21" s="75">
        <f t="shared" si="20"/>
        <v>12</v>
      </c>
      <c r="BB21" s="75">
        <f t="shared" si="21"/>
        <v>11</v>
      </c>
      <c r="BC21" s="76">
        <f t="shared" si="22"/>
        <v>12</v>
      </c>
      <c r="BD21" s="76">
        <f t="shared" si="23"/>
        <v>12</v>
      </c>
      <c r="BE21" s="76">
        <f t="shared" si="24"/>
        <v>12</v>
      </c>
      <c r="BF21" s="76">
        <f t="shared" si="25"/>
        <v>11</v>
      </c>
      <c r="BG21" s="76">
        <f t="shared" si="26"/>
        <v>11</v>
      </c>
      <c r="BH21" s="76">
        <f t="shared" si="27"/>
        <v>10</v>
      </c>
      <c r="BI21" s="76">
        <f t="shared" si="28"/>
        <v>9</v>
      </c>
      <c r="BJ21" s="76">
        <f t="shared" si="29"/>
        <v>9</v>
      </c>
      <c r="BK21" s="76">
        <f t="shared" si="30"/>
        <v>10</v>
      </c>
      <c r="BL21" s="76">
        <f t="shared" si="38"/>
        <v>9</v>
      </c>
      <c r="BM21" s="76">
        <f t="shared" si="39"/>
        <v>12</v>
      </c>
      <c r="BN21" s="25" t="s">
        <v>33</v>
      </c>
      <c r="BO21" s="11" t="s">
        <v>33</v>
      </c>
      <c r="BP21" s="11" t="s">
        <v>33</v>
      </c>
      <c r="BQ21" s="11" t="s">
        <v>33</v>
      </c>
      <c r="BR21" s="11" t="s">
        <v>33</v>
      </c>
      <c r="BS21" s="11" t="s">
        <v>33</v>
      </c>
      <c r="BT21" s="11" t="s">
        <v>33</v>
      </c>
      <c r="BU21" s="11" t="s">
        <v>33</v>
      </c>
      <c r="BV21" s="11" t="s">
        <v>33</v>
      </c>
      <c r="BW21" s="11" t="s">
        <v>33</v>
      </c>
      <c r="BX21" s="11" t="s">
        <v>33</v>
      </c>
      <c r="BY21" s="11" t="s">
        <v>33</v>
      </c>
      <c r="BZ21" s="11" t="s">
        <v>33</v>
      </c>
      <c r="CA21" s="11" t="s">
        <v>33</v>
      </c>
      <c r="CB21" s="29" t="s">
        <v>33</v>
      </c>
      <c r="CC21" s="29" t="s">
        <v>33</v>
      </c>
      <c r="CD21" s="29" t="s">
        <v>33</v>
      </c>
      <c r="CE21" s="29" t="s">
        <v>33</v>
      </c>
      <c r="CF21" s="29" t="s">
        <v>33</v>
      </c>
      <c r="CG21" s="29" t="s">
        <v>33</v>
      </c>
      <c r="CH21" s="29" t="s">
        <v>33</v>
      </c>
      <c r="CI21" s="29" t="s">
        <v>33</v>
      </c>
      <c r="CJ21" s="29" t="s">
        <v>33</v>
      </c>
      <c r="CK21" s="29" t="s">
        <v>33</v>
      </c>
      <c r="CL21" s="29" t="s">
        <v>33</v>
      </c>
      <c r="CM21" s="29" t="s">
        <v>33</v>
      </c>
      <c r="CN21" s="29" t="s">
        <v>33</v>
      </c>
      <c r="CO21" s="29" t="s">
        <v>33</v>
      </c>
      <c r="CP21" s="29" t="s">
        <v>33</v>
      </c>
      <c r="CQ21" s="29" t="s">
        <v>33</v>
      </c>
      <c r="CR21" s="29" t="s">
        <v>124</v>
      </c>
      <c r="CS21" s="74"/>
      <c r="CT21" s="81"/>
      <c r="CU21" s="81"/>
      <c r="CV21" s="81"/>
      <c r="CW21" s="81"/>
      <c r="CX21" s="81"/>
      <c r="CY21" s="81"/>
      <c r="CZ21" s="81"/>
      <c r="DA21" s="81"/>
      <c r="DB21" s="82"/>
      <c r="DC21" s="82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 t="str">
        <f t="shared" si="32"/>
        <v>NA</v>
      </c>
      <c r="DP21" s="76" t="str">
        <f t="shared" si="32"/>
        <v>NA</v>
      </c>
      <c r="DQ21" s="76" t="str">
        <f t="shared" si="32"/>
        <v>NA</v>
      </c>
      <c r="DR21" s="76" t="str">
        <f t="shared" si="33"/>
        <v>NA</v>
      </c>
      <c r="DS21" s="76" t="str">
        <f t="shared" si="34"/>
        <v>NA</v>
      </c>
      <c r="DT21" s="76" t="str">
        <f t="shared" si="40"/>
        <v>NA</v>
      </c>
      <c r="DU21" s="76" t="str">
        <f t="shared" si="41"/>
        <v>—</v>
      </c>
    </row>
    <row r="22" spans="1:126">
      <c r="A22" s="5" t="s">
        <v>31</v>
      </c>
      <c r="B22" s="5">
        <v>28008</v>
      </c>
      <c r="C22" s="5">
        <v>27289</v>
      </c>
      <c r="D22" s="5">
        <v>30638</v>
      </c>
      <c r="E22" s="5">
        <v>31806</v>
      </c>
      <c r="F22" s="5">
        <v>32440.699201908101</v>
      </c>
      <c r="G22" s="5">
        <v>32307.115631356599</v>
      </c>
      <c r="H22" s="5">
        <v>32372</v>
      </c>
      <c r="I22" s="5">
        <v>35457</v>
      </c>
      <c r="J22" s="5">
        <v>34110.522926191778</v>
      </c>
      <c r="K22" s="5">
        <v>36633</v>
      </c>
      <c r="L22" s="5">
        <v>37569.023531425766</v>
      </c>
      <c r="M22" s="5">
        <v>38249.771931209332</v>
      </c>
      <c r="N22" s="5">
        <v>39769</v>
      </c>
      <c r="O22" s="5">
        <v>39958.618706150002</v>
      </c>
      <c r="P22" s="5">
        <v>39403.942745312001</v>
      </c>
      <c r="Q22" s="11">
        <v>40005.542956936028</v>
      </c>
      <c r="R22" s="11">
        <v>42021.724866436212</v>
      </c>
      <c r="S22" s="11">
        <v>43192.71775699842</v>
      </c>
      <c r="T22" s="11">
        <v>44947.197301149426</v>
      </c>
      <c r="U22" s="11">
        <v>45933.773100404855</v>
      </c>
      <c r="V22" s="11">
        <v>45887.667158904114</v>
      </c>
      <c r="W22" s="11">
        <v>48888.647740705128</v>
      </c>
      <c r="X22" s="11">
        <v>48473.878839482204</v>
      </c>
      <c r="Y22" s="11">
        <v>49306.227374623319</v>
      </c>
      <c r="Z22" s="11">
        <v>49605.965819783218</v>
      </c>
      <c r="AA22" s="11">
        <v>50378.445889717055</v>
      </c>
      <c r="AB22" s="11">
        <v>45776.135758513934</v>
      </c>
      <c r="AC22" s="11">
        <v>45979.308594685186</v>
      </c>
      <c r="AD22" s="11">
        <v>38626.583428899081</v>
      </c>
      <c r="AE22" s="11">
        <v>46776.906682721252</v>
      </c>
      <c r="AF22" s="11">
        <v>47570.837411207576</v>
      </c>
      <c r="AG22" s="11">
        <v>50149.55068728522</v>
      </c>
      <c r="AH22" s="74">
        <f t="shared" si="2"/>
        <v>9</v>
      </c>
      <c r="AI22" s="75">
        <f t="shared" si="3"/>
        <v>9</v>
      </c>
      <c r="AJ22" s="75">
        <f t="shared" si="4"/>
        <v>9</v>
      </c>
      <c r="AK22" s="75">
        <f t="shared" si="5"/>
        <v>8</v>
      </c>
      <c r="AL22" s="75">
        <f t="shared" si="6"/>
        <v>7</v>
      </c>
      <c r="AM22" s="75">
        <f t="shared" si="7"/>
        <v>9</v>
      </c>
      <c r="AN22" s="75">
        <f t="shared" si="8"/>
        <v>9</v>
      </c>
      <c r="AO22" s="75">
        <f t="shared" si="9"/>
        <v>8</v>
      </c>
      <c r="AP22" s="75">
        <f t="shared" si="10"/>
        <v>13</v>
      </c>
      <c r="AQ22" s="75">
        <f t="shared" si="11"/>
        <v>12</v>
      </c>
      <c r="AR22" s="75">
        <f t="shared" si="12"/>
        <v>11</v>
      </c>
      <c r="AS22" s="75">
        <f t="shared" si="13"/>
        <v>11</v>
      </c>
      <c r="AT22" s="75">
        <f t="shared" si="14"/>
        <v>10</v>
      </c>
      <c r="AU22" s="75">
        <f t="shared" si="15"/>
        <v>12</v>
      </c>
      <c r="AV22" s="75">
        <f t="shared" si="16"/>
        <v>14</v>
      </c>
      <c r="AW22" s="75">
        <f t="shared" si="17"/>
        <v>14</v>
      </c>
      <c r="AX22" s="76">
        <f t="shared" si="18"/>
        <v>12</v>
      </c>
      <c r="AY22" s="75">
        <f t="shared" si="37"/>
        <v>11</v>
      </c>
      <c r="AZ22" s="75">
        <f t="shared" si="19"/>
        <v>11</v>
      </c>
      <c r="BA22" s="75">
        <f t="shared" si="20"/>
        <v>13</v>
      </c>
      <c r="BB22" s="75">
        <f t="shared" si="21"/>
        <v>15</v>
      </c>
      <c r="BC22" s="76">
        <f t="shared" si="22"/>
        <v>9</v>
      </c>
      <c r="BD22" s="76">
        <f t="shared" si="23"/>
        <v>10</v>
      </c>
      <c r="BE22" s="76">
        <f t="shared" si="24"/>
        <v>10</v>
      </c>
      <c r="BF22" s="76">
        <f t="shared" si="25"/>
        <v>7</v>
      </c>
      <c r="BG22" s="76">
        <f t="shared" si="26"/>
        <v>7</v>
      </c>
      <c r="BH22" s="76">
        <f t="shared" si="27"/>
        <v>13</v>
      </c>
      <c r="BI22" s="76">
        <f t="shared" si="28"/>
        <v>12</v>
      </c>
      <c r="BJ22" s="76">
        <f t="shared" si="29"/>
        <v>15</v>
      </c>
      <c r="BK22" s="76">
        <f t="shared" si="30"/>
        <v>12</v>
      </c>
      <c r="BL22" s="76">
        <f t="shared" si="38"/>
        <v>13</v>
      </c>
      <c r="BM22" s="76">
        <f t="shared" si="39"/>
        <v>11</v>
      </c>
      <c r="BN22" s="25" t="s">
        <v>124</v>
      </c>
      <c r="BO22" s="12">
        <v>30646</v>
      </c>
      <c r="BP22" s="12">
        <v>30719</v>
      </c>
      <c r="BQ22" s="11" t="s">
        <v>124</v>
      </c>
      <c r="BR22" s="11" t="s">
        <v>124</v>
      </c>
      <c r="BS22" s="11" t="s">
        <v>124</v>
      </c>
      <c r="BT22" s="11" t="s">
        <v>124</v>
      </c>
      <c r="BU22" s="11" t="s">
        <v>124</v>
      </c>
      <c r="BV22" s="11" t="s">
        <v>124</v>
      </c>
      <c r="BW22" s="11" t="s">
        <v>124</v>
      </c>
      <c r="BX22" s="11" t="s">
        <v>124</v>
      </c>
      <c r="BY22" s="11" t="s">
        <v>124</v>
      </c>
      <c r="BZ22" s="11" t="s">
        <v>124</v>
      </c>
      <c r="CA22" s="11" t="s">
        <v>124</v>
      </c>
      <c r="CB22" s="29" t="s">
        <v>124</v>
      </c>
      <c r="CC22" s="29" t="s">
        <v>124</v>
      </c>
      <c r="CD22" s="11">
        <v>43394.30256710195</v>
      </c>
      <c r="CE22" s="11">
        <v>45861.883884785166</v>
      </c>
      <c r="CF22" s="11">
        <v>47397.758974581542</v>
      </c>
      <c r="CG22" s="11">
        <v>48572.948606145255</v>
      </c>
      <c r="CH22" s="11">
        <v>48726.991984505796</v>
      </c>
      <c r="CI22" s="37">
        <v>48882.789532329502</v>
      </c>
      <c r="CJ22" s="37">
        <v>49878.160806542881</v>
      </c>
      <c r="CK22" s="37">
        <v>46355.703218515751</v>
      </c>
      <c r="CL22" s="37">
        <v>47311.409756132438</v>
      </c>
      <c r="CM22" s="37" t="s">
        <v>33</v>
      </c>
      <c r="CN22" s="37">
        <v>33000</v>
      </c>
      <c r="CO22" s="37" t="s">
        <v>33</v>
      </c>
      <c r="CP22" s="37" t="s">
        <v>33</v>
      </c>
      <c r="CQ22" s="37" t="s">
        <v>33</v>
      </c>
      <c r="CR22" s="37" t="s">
        <v>124</v>
      </c>
      <c r="CS22" s="74">
        <v>3</v>
      </c>
      <c r="CT22" s="81"/>
      <c r="CU22" s="81"/>
      <c r="CV22" s="81"/>
      <c r="CW22" s="81"/>
      <c r="CX22" s="81"/>
      <c r="CY22" s="81"/>
      <c r="CZ22" s="81"/>
      <c r="DA22" s="81"/>
      <c r="DB22" s="82"/>
      <c r="DC22" s="82"/>
      <c r="DD22" s="76"/>
      <c r="DE22" s="76"/>
      <c r="DF22" s="76"/>
      <c r="DG22" s="76">
        <f t="shared" ref="DG22:DL22" si="45">IF(CD22&gt;0,RANK(CD22,CD$12:CD$27),+CD22)</f>
        <v>2</v>
      </c>
      <c r="DH22" s="76">
        <f t="shared" si="45"/>
        <v>2</v>
      </c>
      <c r="DI22" s="76">
        <f t="shared" si="45"/>
        <v>2</v>
      </c>
      <c r="DJ22" s="76">
        <f t="shared" si="45"/>
        <v>2</v>
      </c>
      <c r="DK22" s="76">
        <f t="shared" si="45"/>
        <v>2</v>
      </c>
      <c r="DL22" s="76">
        <f t="shared" si="45"/>
        <v>2</v>
      </c>
      <c r="DM22" s="76">
        <f t="shared" ref="DM22" si="46">IF(CJ22&gt;0,RANK(CJ22,CJ$12:CJ$27),+CJ22)</f>
        <v>2</v>
      </c>
      <c r="DN22" s="76">
        <f t="shared" ref="DN22" si="47">IF(CK22&gt;0,RANK(CK22,CK$12:CK$27),+CK22)</f>
        <v>2</v>
      </c>
      <c r="DO22" s="76">
        <f t="shared" si="32"/>
        <v>2</v>
      </c>
      <c r="DP22" s="76" t="str">
        <f t="shared" si="32"/>
        <v>NA</v>
      </c>
      <c r="DQ22" s="76">
        <f t="shared" si="32"/>
        <v>7</v>
      </c>
      <c r="DR22" s="76" t="str">
        <f t="shared" si="33"/>
        <v>NA</v>
      </c>
      <c r="DS22" s="76" t="str">
        <f t="shared" si="34"/>
        <v>NA</v>
      </c>
      <c r="DT22" s="76" t="str">
        <f t="shared" si="40"/>
        <v>NA</v>
      </c>
      <c r="DU22" s="76" t="str">
        <f t="shared" si="41"/>
        <v>—</v>
      </c>
    </row>
    <row r="23" spans="1:126">
      <c r="A23" s="5" t="s">
        <v>32</v>
      </c>
      <c r="B23" s="5">
        <v>24807</v>
      </c>
      <c r="C23" s="5">
        <v>26724</v>
      </c>
      <c r="D23" s="5">
        <v>28789</v>
      </c>
      <c r="E23" s="5">
        <v>27612</v>
      </c>
      <c r="F23" s="5">
        <v>28481.813058501099</v>
      </c>
      <c r="G23" s="5">
        <v>28378.6424129353</v>
      </c>
      <c r="H23" s="5">
        <v>30507</v>
      </c>
      <c r="I23" s="5">
        <v>32221</v>
      </c>
      <c r="J23" s="5">
        <v>33183.70800103512</v>
      </c>
      <c r="K23" s="5">
        <v>33751</v>
      </c>
      <c r="L23" s="5">
        <v>35065.485642912157</v>
      </c>
      <c r="M23" s="5">
        <v>36958.993477325443</v>
      </c>
      <c r="N23" s="5">
        <v>38757</v>
      </c>
      <c r="O23" s="5">
        <v>40074.099272279884</v>
      </c>
      <c r="P23" s="5">
        <v>40256.589087735432</v>
      </c>
      <c r="Q23" s="11">
        <v>40612.063453417861</v>
      </c>
      <c r="R23" s="11">
        <v>42185.004387786583</v>
      </c>
      <c r="S23" s="11">
        <v>43838.918639672636</v>
      </c>
      <c r="T23" s="11">
        <v>44733.601294812892</v>
      </c>
      <c r="U23" s="11">
        <v>46383.99348246817</v>
      </c>
      <c r="V23" s="11">
        <v>46464.498816968538</v>
      </c>
      <c r="W23" s="11">
        <v>46612.51484627225</v>
      </c>
      <c r="X23" s="11">
        <v>46221.884479864799</v>
      </c>
      <c r="Y23" s="11">
        <v>46413.977644837483</v>
      </c>
      <c r="Z23" s="11">
        <v>48077.851168327361</v>
      </c>
      <c r="AA23" s="11">
        <v>47799.444571173895</v>
      </c>
      <c r="AB23" s="11">
        <v>50999.891848556952</v>
      </c>
      <c r="AC23" s="11">
        <v>48673.794227432838</v>
      </c>
      <c r="AD23" s="11">
        <v>49432.436812144209</v>
      </c>
      <c r="AE23" s="11">
        <v>49720.439785470502</v>
      </c>
      <c r="AF23" s="11">
        <v>50021.099513250403</v>
      </c>
      <c r="AG23" s="11">
        <v>50962.232436472346</v>
      </c>
      <c r="AH23" s="74">
        <f t="shared" si="2"/>
        <v>14</v>
      </c>
      <c r="AI23" s="75">
        <f t="shared" si="3"/>
        <v>11</v>
      </c>
      <c r="AJ23" s="75">
        <f t="shared" si="4"/>
        <v>11</v>
      </c>
      <c r="AK23" s="75">
        <f t="shared" si="5"/>
        <v>14</v>
      </c>
      <c r="AL23" s="75">
        <f t="shared" si="6"/>
        <v>14</v>
      </c>
      <c r="AM23" s="75">
        <f t="shared" si="7"/>
        <v>15</v>
      </c>
      <c r="AN23" s="75">
        <f t="shared" si="8"/>
        <v>14</v>
      </c>
      <c r="AO23" s="75">
        <f t="shared" si="9"/>
        <v>15</v>
      </c>
      <c r="AP23" s="75">
        <f t="shared" si="10"/>
        <v>14</v>
      </c>
      <c r="AQ23" s="75">
        <f t="shared" si="11"/>
        <v>14</v>
      </c>
      <c r="AR23" s="75">
        <f t="shared" si="12"/>
        <v>13</v>
      </c>
      <c r="AS23" s="75">
        <f t="shared" si="13"/>
        <v>13</v>
      </c>
      <c r="AT23" s="75">
        <f t="shared" si="14"/>
        <v>12</v>
      </c>
      <c r="AU23" s="75">
        <f t="shared" si="15"/>
        <v>11</v>
      </c>
      <c r="AV23" s="75">
        <f t="shared" si="16"/>
        <v>11</v>
      </c>
      <c r="AW23" s="75">
        <f t="shared" si="17"/>
        <v>13</v>
      </c>
      <c r="AX23" s="76">
        <f t="shared" si="18"/>
        <v>10</v>
      </c>
      <c r="AY23" s="75">
        <f t="shared" si="37"/>
        <v>10</v>
      </c>
      <c r="AZ23" s="75">
        <f t="shared" si="19"/>
        <v>13</v>
      </c>
      <c r="BA23" s="75">
        <f t="shared" si="20"/>
        <v>11</v>
      </c>
      <c r="BB23" s="75">
        <f t="shared" si="21"/>
        <v>14</v>
      </c>
      <c r="BC23" s="76">
        <f t="shared" si="22"/>
        <v>15</v>
      </c>
      <c r="BD23" s="76">
        <f t="shared" si="23"/>
        <v>15</v>
      </c>
      <c r="BE23" s="76">
        <f t="shared" si="24"/>
        <v>15</v>
      </c>
      <c r="BF23" s="76">
        <f t="shared" si="25"/>
        <v>9</v>
      </c>
      <c r="BG23" s="76">
        <f t="shared" si="26"/>
        <v>10</v>
      </c>
      <c r="BH23" s="76">
        <f t="shared" si="27"/>
        <v>7</v>
      </c>
      <c r="BI23" s="76">
        <f t="shared" si="28"/>
        <v>8</v>
      </c>
      <c r="BJ23" s="76">
        <f t="shared" si="29"/>
        <v>8</v>
      </c>
      <c r="BK23" s="76">
        <f t="shared" si="30"/>
        <v>9</v>
      </c>
      <c r="BL23" s="76">
        <f t="shared" si="38"/>
        <v>10</v>
      </c>
      <c r="BM23" s="76">
        <f t="shared" si="39"/>
        <v>10</v>
      </c>
      <c r="BN23" s="25" t="s">
        <v>33</v>
      </c>
      <c r="BO23" s="11" t="s">
        <v>33</v>
      </c>
      <c r="BP23" s="11" t="s">
        <v>33</v>
      </c>
      <c r="BQ23" s="11" t="s">
        <v>33</v>
      </c>
      <c r="BR23" s="11" t="s">
        <v>33</v>
      </c>
      <c r="BS23" s="11" t="s">
        <v>33</v>
      </c>
      <c r="BT23" s="11" t="s">
        <v>33</v>
      </c>
      <c r="BU23" s="11" t="s">
        <v>33</v>
      </c>
      <c r="BV23" s="11" t="s">
        <v>33</v>
      </c>
      <c r="BW23" s="11" t="s">
        <v>33</v>
      </c>
      <c r="BX23" s="11" t="s">
        <v>33</v>
      </c>
      <c r="BY23" s="11" t="s">
        <v>33</v>
      </c>
      <c r="BZ23" s="11" t="s">
        <v>33</v>
      </c>
      <c r="CA23" s="11" t="s">
        <v>33</v>
      </c>
      <c r="CB23" s="29" t="s">
        <v>33</v>
      </c>
      <c r="CC23" s="29" t="s">
        <v>33</v>
      </c>
      <c r="CD23" s="29" t="s">
        <v>33</v>
      </c>
      <c r="CE23" s="29" t="s">
        <v>33</v>
      </c>
      <c r="CF23" s="29" t="s">
        <v>33</v>
      </c>
      <c r="CG23" s="29" t="s">
        <v>33</v>
      </c>
      <c r="CH23" s="29" t="s">
        <v>33</v>
      </c>
      <c r="CI23" s="29" t="s">
        <v>33</v>
      </c>
      <c r="CJ23" s="29" t="s">
        <v>33</v>
      </c>
      <c r="CK23" s="29" t="s">
        <v>33</v>
      </c>
      <c r="CL23" s="29" t="s">
        <v>33</v>
      </c>
      <c r="CM23" s="29" t="s">
        <v>33</v>
      </c>
      <c r="CN23" s="29" t="s">
        <v>33</v>
      </c>
      <c r="CO23" s="29" t="s">
        <v>33</v>
      </c>
      <c r="CP23" s="29" t="s">
        <v>33</v>
      </c>
      <c r="CQ23" s="29" t="s">
        <v>33</v>
      </c>
      <c r="CR23" s="29" t="s">
        <v>124</v>
      </c>
      <c r="CS23" s="74"/>
      <c r="CT23" s="81"/>
      <c r="CU23" s="81"/>
      <c r="CV23" s="81"/>
      <c r="CW23" s="81"/>
      <c r="CX23" s="81"/>
      <c r="CY23" s="81"/>
      <c r="CZ23" s="81"/>
      <c r="DA23" s="81"/>
      <c r="DB23" s="82"/>
      <c r="DC23" s="82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 t="str">
        <f t="shared" si="32"/>
        <v>NA</v>
      </c>
      <c r="DP23" s="76" t="str">
        <f t="shared" si="32"/>
        <v>NA</v>
      </c>
      <c r="DQ23" s="76" t="str">
        <f t="shared" si="32"/>
        <v>NA</v>
      </c>
      <c r="DR23" s="76" t="str">
        <f t="shared" si="33"/>
        <v>NA</v>
      </c>
      <c r="DS23" s="76" t="str">
        <f t="shared" si="34"/>
        <v>NA</v>
      </c>
      <c r="DT23" s="76" t="str">
        <f t="shared" si="40"/>
        <v>NA</v>
      </c>
      <c r="DU23" s="76" t="str">
        <f t="shared" si="41"/>
        <v>—</v>
      </c>
    </row>
    <row r="24" spans="1:126">
      <c r="A24" s="5" t="s">
        <v>34</v>
      </c>
      <c r="B24" s="5">
        <v>28650</v>
      </c>
      <c r="C24" s="5">
        <v>29038</v>
      </c>
      <c r="D24" s="5">
        <v>30438</v>
      </c>
      <c r="E24" s="5">
        <v>31034</v>
      </c>
      <c r="F24" s="5">
        <v>30935.9092153569</v>
      </c>
      <c r="G24" s="5">
        <v>33397.423767082597</v>
      </c>
      <c r="H24" s="5">
        <v>35489</v>
      </c>
      <c r="I24" s="5">
        <v>34925</v>
      </c>
      <c r="J24" s="5">
        <v>35858.050772342569</v>
      </c>
      <c r="K24" s="5">
        <v>36669</v>
      </c>
      <c r="L24" s="5">
        <v>36189.351070103978</v>
      </c>
      <c r="M24" s="5">
        <v>37101.984281443416</v>
      </c>
      <c r="N24" s="5">
        <v>38069</v>
      </c>
      <c r="O24" s="5">
        <v>38924.461413449302</v>
      </c>
      <c r="P24" s="5">
        <v>40926.293372062537</v>
      </c>
      <c r="Q24" s="117">
        <v>41803.545077137707</v>
      </c>
      <c r="R24" s="117">
        <v>43822.488861927995</v>
      </c>
      <c r="S24" s="117">
        <v>45959.463887250458</v>
      </c>
      <c r="T24" s="117">
        <v>46075.380502025611</v>
      </c>
      <c r="U24" s="117">
        <v>47583.721023515711</v>
      </c>
      <c r="V24" s="117">
        <v>47337.181558160919</v>
      </c>
      <c r="W24" s="37">
        <v>46851.42012072177</v>
      </c>
      <c r="X24" s="37">
        <v>46502.975476948595</v>
      </c>
      <c r="Y24" s="37">
        <v>47130.554659362773</v>
      </c>
      <c r="Z24" s="37">
        <v>46048.007578168879</v>
      </c>
      <c r="AA24" s="37">
        <v>48915.611533471354</v>
      </c>
      <c r="AB24" s="37">
        <v>48862.095089312032</v>
      </c>
      <c r="AC24" s="37">
        <v>50503.309100328093</v>
      </c>
      <c r="AD24" s="37">
        <v>52992.558139534885</v>
      </c>
      <c r="AE24" s="37">
        <v>52369.175163096821</v>
      </c>
      <c r="AF24" s="37">
        <v>52821.393875335663</v>
      </c>
      <c r="AG24" s="37">
        <v>54010.384960422161</v>
      </c>
      <c r="AH24" s="74">
        <f t="shared" si="2"/>
        <v>8</v>
      </c>
      <c r="AI24" s="75">
        <f t="shared" si="3"/>
        <v>8</v>
      </c>
      <c r="AJ24" s="75">
        <f t="shared" si="4"/>
        <v>10</v>
      </c>
      <c r="AK24" s="75">
        <f t="shared" si="5"/>
        <v>10</v>
      </c>
      <c r="AL24" s="75">
        <f t="shared" si="6"/>
        <v>10</v>
      </c>
      <c r="AM24" s="75">
        <f t="shared" si="7"/>
        <v>8</v>
      </c>
      <c r="AN24" s="75">
        <f t="shared" si="8"/>
        <v>6</v>
      </c>
      <c r="AO24" s="75">
        <f t="shared" si="9"/>
        <v>10</v>
      </c>
      <c r="AP24" s="75">
        <f t="shared" si="10"/>
        <v>9</v>
      </c>
      <c r="AQ24" s="75">
        <f t="shared" si="11"/>
        <v>11</v>
      </c>
      <c r="AR24" s="75">
        <f t="shared" si="12"/>
        <v>12</v>
      </c>
      <c r="AS24" s="75">
        <f t="shared" si="13"/>
        <v>12</v>
      </c>
      <c r="AT24" s="75">
        <f t="shared" si="14"/>
        <v>13</v>
      </c>
      <c r="AU24" s="75">
        <f t="shared" si="15"/>
        <v>13</v>
      </c>
      <c r="AV24" s="75">
        <f t="shared" si="16"/>
        <v>10</v>
      </c>
      <c r="AW24" s="75">
        <f t="shared" si="17"/>
        <v>9</v>
      </c>
      <c r="AX24" s="76">
        <f t="shared" si="18"/>
        <v>9</v>
      </c>
      <c r="AY24" s="75">
        <f t="shared" si="37"/>
        <v>9</v>
      </c>
      <c r="AZ24" s="75">
        <f t="shared" si="19"/>
        <v>8</v>
      </c>
      <c r="BA24" s="75">
        <f t="shared" si="20"/>
        <v>9</v>
      </c>
      <c r="BB24" s="75">
        <f t="shared" si="21"/>
        <v>12</v>
      </c>
      <c r="BC24" s="76">
        <f t="shared" si="22"/>
        <v>13</v>
      </c>
      <c r="BD24" s="76">
        <f t="shared" si="23"/>
        <v>14</v>
      </c>
      <c r="BE24" s="76">
        <f t="shared" si="24"/>
        <v>13</v>
      </c>
      <c r="BF24" s="76">
        <f t="shared" si="25"/>
        <v>13</v>
      </c>
      <c r="BG24" s="76">
        <f t="shared" si="26"/>
        <v>9</v>
      </c>
      <c r="BH24" s="76">
        <f t="shared" si="27"/>
        <v>8</v>
      </c>
      <c r="BI24" s="76">
        <f t="shared" si="28"/>
        <v>7</v>
      </c>
      <c r="BJ24" s="76">
        <f t="shared" si="29"/>
        <v>4</v>
      </c>
      <c r="BK24" s="76">
        <f t="shared" si="30"/>
        <v>8</v>
      </c>
      <c r="BL24" s="76">
        <f t="shared" si="38"/>
        <v>7</v>
      </c>
      <c r="BM24" s="76">
        <f t="shared" si="39"/>
        <v>7</v>
      </c>
      <c r="BN24" s="25" t="s">
        <v>124</v>
      </c>
      <c r="BO24" s="11" t="s">
        <v>124</v>
      </c>
      <c r="BP24" s="11">
        <v>20587</v>
      </c>
      <c r="BQ24" s="12">
        <v>21015</v>
      </c>
      <c r="BR24" s="12">
        <v>22599</v>
      </c>
      <c r="BS24" s="12">
        <v>23110</v>
      </c>
      <c r="BT24" s="12">
        <v>23930</v>
      </c>
      <c r="BU24" s="12">
        <v>25161</v>
      </c>
      <c r="BV24" s="12">
        <v>25547</v>
      </c>
      <c r="BW24" s="12">
        <v>30640.255719915342</v>
      </c>
      <c r="BX24" s="12">
        <v>26272.363168262549</v>
      </c>
      <c r="BY24" s="12">
        <v>30562.896331535583</v>
      </c>
      <c r="BZ24" s="21">
        <v>31742.739414803676</v>
      </c>
      <c r="CA24" s="117">
        <v>32611.405436547178</v>
      </c>
      <c r="CB24" s="29">
        <v>34381.300404667709</v>
      </c>
      <c r="CC24" s="29">
        <v>33363.633981395018</v>
      </c>
      <c r="CD24" s="19">
        <v>34920.126472734075</v>
      </c>
      <c r="CE24" s="19">
        <v>35995.545349115411</v>
      </c>
      <c r="CF24" s="19">
        <v>37274.178621437524</v>
      </c>
      <c r="CG24" s="19">
        <v>37686.683148729797</v>
      </c>
      <c r="CH24" s="117">
        <v>37213.522648303377</v>
      </c>
      <c r="CI24" s="11">
        <v>36905.217244990548</v>
      </c>
      <c r="CJ24" s="11">
        <v>38396.573581620098</v>
      </c>
      <c r="CK24" s="11">
        <v>36568.771633192388</v>
      </c>
      <c r="CL24" s="11">
        <v>37083.827946985446</v>
      </c>
      <c r="CM24" s="11" t="s">
        <v>33</v>
      </c>
      <c r="CN24" s="11" t="s">
        <v>33</v>
      </c>
      <c r="CO24" s="11" t="s">
        <v>33</v>
      </c>
      <c r="CP24" s="11" t="s">
        <v>33</v>
      </c>
      <c r="CQ24" s="11" t="s">
        <v>33</v>
      </c>
      <c r="CR24" s="11" t="s">
        <v>124</v>
      </c>
      <c r="CS24" s="74"/>
      <c r="CT24" s="81">
        <v>5</v>
      </c>
      <c r="CU24" s="81">
        <v>5</v>
      </c>
      <c r="CV24" s="81">
        <v>5</v>
      </c>
      <c r="CW24" s="81">
        <v>4</v>
      </c>
      <c r="CX24" s="81">
        <v>4</v>
      </c>
      <c r="CY24" s="81">
        <v>4</v>
      </c>
      <c r="CZ24" s="81">
        <v>3</v>
      </c>
      <c r="DA24" s="81">
        <v>4</v>
      </c>
      <c r="DB24" s="82">
        <f>IF(BY24&gt;0,(RANK(BY24,BY$12:BY$27)),0)</f>
        <v>4</v>
      </c>
      <c r="DC24" s="82">
        <f>IF(BZ24&gt;0,(RANK(BZ24,BZ$12:BZ$27)),0)</f>
        <v>5</v>
      </c>
      <c r="DD24" s="76">
        <f t="shared" ref="DD24:DL24" si="48">IF(CA24&gt;0,RANK(CA24,CA$12:CA$27),+CA24)</f>
        <v>5</v>
      </c>
      <c r="DE24" s="76">
        <f t="shared" si="48"/>
        <v>5</v>
      </c>
      <c r="DF24" s="76">
        <f t="shared" si="48"/>
        <v>5</v>
      </c>
      <c r="DG24" s="76">
        <f t="shared" si="48"/>
        <v>6</v>
      </c>
      <c r="DH24" s="76">
        <f t="shared" si="48"/>
        <v>6</v>
      </c>
      <c r="DI24" s="76">
        <f t="shared" si="48"/>
        <v>6</v>
      </c>
      <c r="DJ24" s="76">
        <f t="shared" si="48"/>
        <v>5</v>
      </c>
      <c r="DK24" s="76">
        <f t="shared" si="48"/>
        <v>6</v>
      </c>
      <c r="DL24" s="76">
        <f t="shared" si="48"/>
        <v>6</v>
      </c>
      <c r="DM24" s="76">
        <f t="shared" ref="DM24:DM25" si="49">IF(CJ24&gt;0,RANK(CJ24,CJ$12:CJ$27),+CJ24)</f>
        <v>5</v>
      </c>
      <c r="DN24" s="76">
        <f t="shared" ref="DN24:DN25" si="50">IF(CK24&gt;0,RANK(CK24,CK$12:CK$27),+CK24)</f>
        <v>6</v>
      </c>
      <c r="DO24" s="76">
        <f t="shared" si="32"/>
        <v>6</v>
      </c>
      <c r="DP24" s="76" t="str">
        <f t="shared" si="32"/>
        <v>NA</v>
      </c>
      <c r="DQ24" s="76" t="str">
        <f t="shared" si="32"/>
        <v>NA</v>
      </c>
      <c r="DR24" s="76" t="str">
        <f t="shared" si="33"/>
        <v>NA</v>
      </c>
      <c r="DS24" s="76" t="str">
        <f t="shared" si="34"/>
        <v>NA</v>
      </c>
      <c r="DT24" s="76" t="str">
        <f t="shared" si="40"/>
        <v>NA</v>
      </c>
      <c r="DU24" s="76" t="str">
        <f t="shared" si="41"/>
        <v>—</v>
      </c>
    </row>
    <row r="25" spans="1:126">
      <c r="A25" s="5" t="s">
        <v>35</v>
      </c>
      <c r="B25" s="5">
        <v>30739</v>
      </c>
      <c r="C25" s="5">
        <v>32215</v>
      </c>
      <c r="D25" s="5">
        <v>33038</v>
      </c>
      <c r="E25" s="5">
        <v>33889</v>
      </c>
      <c r="F25" s="5">
        <v>34896</v>
      </c>
      <c r="G25" s="5">
        <v>35989</v>
      </c>
      <c r="H25" s="5">
        <v>34973</v>
      </c>
      <c r="I25" s="5">
        <v>36654</v>
      </c>
      <c r="J25" s="5">
        <v>37415.092692743048</v>
      </c>
      <c r="K25" s="5">
        <v>38276</v>
      </c>
      <c r="L25" s="5">
        <v>39748.474954296158</v>
      </c>
      <c r="M25" s="5">
        <v>42082.506336556195</v>
      </c>
      <c r="N25" s="5">
        <v>39337.85617137028</v>
      </c>
      <c r="O25" s="5">
        <v>44233.00535493363</v>
      </c>
      <c r="P25" s="5">
        <v>45166.235722256679</v>
      </c>
      <c r="Q25" s="11">
        <v>45278.740135216089</v>
      </c>
      <c r="R25" s="11">
        <v>46930.297635250892</v>
      </c>
      <c r="S25" s="11">
        <v>48051.991608419885</v>
      </c>
      <c r="T25" s="11">
        <v>49388.605362187169</v>
      </c>
      <c r="U25" s="11">
        <v>50600.45070889387</v>
      </c>
      <c r="V25" s="11">
        <v>52940.823387550772</v>
      </c>
      <c r="W25" s="11">
        <v>53284.073586265818</v>
      </c>
      <c r="X25" s="11">
        <v>53316.681219609753</v>
      </c>
      <c r="Y25" s="11">
        <v>52818.063622660338</v>
      </c>
      <c r="Z25" s="11">
        <v>53185.035763505351</v>
      </c>
      <c r="AA25" s="11">
        <v>54617.507054866051</v>
      </c>
      <c r="AB25" s="11">
        <v>54975.406113315461</v>
      </c>
      <c r="AC25" s="11">
        <v>56241.693831035052</v>
      </c>
      <c r="AD25" s="11">
        <v>45451.60556844547</v>
      </c>
      <c r="AE25" s="11">
        <v>58068.56873258602</v>
      </c>
      <c r="AF25" s="11">
        <v>58943.979601423598</v>
      </c>
      <c r="AG25" s="11">
        <v>60161.22342300912</v>
      </c>
      <c r="AH25" s="74">
        <f t="shared" si="2"/>
        <v>5</v>
      </c>
      <c r="AI25" s="75">
        <f t="shared" si="3"/>
        <v>4</v>
      </c>
      <c r="AJ25" s="75">
        <f t="shared" si="4"/>
        <v>5</v>
      </c>
      <c r="AK25" s="75">
        <f t="shared" si="5"/>
        <v>4</v>
      </c>
      <c r="AL25" s="75">
        <f t="shared" si="6"/>
        <v>4</v>
      </c>
      <c r="AM25" s="75">
        <f t="shared" si="7"/>
        <v>3</v>
      </c>
      <c r="AN25" s="75">
        <f t="shared" si="8"/>
        <v>8</v>
      </c>
      <c r="AO25" s="75">
        <f t="shared" si="9"/>
        <v>7</v>
      </c>
      <c r="AP25" s="75">
        <f t="shared" si="10"/>
        <v>7</v>
      </c>
      <c r="AQ25" s="75">
        <f t="shared" si="11"/>
        <v>6</v>
      </c>
      <c r="AR25" s="75">
        <f t="shared" si="12"/>
        <v>7</v>
      </c>
      <c r="AS25" s="75">
        <f t="shared" si="13"/>
        <v>6</v>
      </c>
      <c r="AT25" s="75">
        <f t="shared" si="14"/>
        <v>11</v>
      </c>
      <c r="AU25" s="75">
        <f t="shared" si="15"/>
        <v>6</v>
      </c>
      <c r="AV25" s="75">
        <f t="shared" si="16"/>
        <v>6</v>
      </c>
      <c r="AW25" s="75">
        <f t="shared" si="17"/>
        <v>6</v>
      </c>
      <c r="AX25" s="76">
        <f t="shared" si="18"/>
        <v>4</v>
      </c>
      <c r="AY25" s="75">
        <f t="shared" si="37"/>
        <v>5</v>
      </c>
      <c r="AZ25" s="75">
        <f t="shared" si="19"/>
        <v>6</v>
      </c>
      <c r="BA25" s="75">
        <f t="shared" si="20"/>
        <v>6</v>
      </c>
      <c r="BB25" s="75">
        <f t="shared" si="21"/>
        <v>6</v>
      </c>
      <c r="BC25" s="76">
        <f t="shared" si="22"/>
        <v>6</v>
      </c>
      <c r="BD25" s="76">
        <f t="shared" si="23"/>
        <v>5</v>
      </c>
      <c r="BE25" s="76">
        <f t="shared" si="24"/>
        <v>6</v>
      </c>
      <c r="BF25" s="76">
        <f t="shared" si="25"/>
        <v>6</v>
      </c>
      <c r="BG25" s="76">
        <f t="shared" si="26"/>
        <v>5</v>
      </c>
      <c r="BH25" s="76">
        <f t="shared" si="27"/>
        <v>5</v>
      </c>
      <c r="BI25" s="76">
        <f t="shared" si="28"/>
        <v>5</v>
      </c>
      <c r="BJ25" s="76">
        <f t="shared" si="29"/>
        <v>11</v>
      </c>
      <c r="BK25" s="76">
        <f t="shared" si="30"/>
        <v>4</v>
      </c>
      <c r="BL25" s="76">
        <f t="shared" si="38"/>
        <v>4</v>
      </c>
      <c r="BM25" s="76">
        <f t="shared" si="39"/>
        <v>4</v>
      </c>
      <c r="BN25" s="25" t="s">
        <v>33</v>
      </c>
      <c r="BO25" s="11" t="s">
        <v>33</v>
      </c>
      <c r="BP25" s="11" t="s">
        <v>33</v>
      </c>
      <c r="BQ25" s="11" t="s">
        <v>33</v>
      </c>
      <c r="BR25" s="11" t="s">
        <v>33</v>
      </c>
      <c r="BS25" s="11" t="s">
        <v>33</v>
      </c>
      <c r="BT25" s="11" t="s">
        <v>33</v>
      </c>
      <c r="BU25" s="11" t="s">
        <v>33</v>
      </c>
      <c r="BV25" s="11" t="s">
        <v>33</v>
      </c>
      <c r="BW25" s="11" t="s">
        <v>33</v>
      </c>
      <c r="BX25" s="11" t="s">
        <v>33</v>
      </c>
      <c r="BY25" s="11" t="s">
        <v>33</v>
      </c>
      <c r="BZ25" s="11" t="s">
        <v>33</v>
      </c>
      <c r="CA25" s="11" t="s">
        <v>33</v>
      </c>
      <c r="CB25" s="29" t="s">
        <v>33</v>
      </c>
      <c r="CC25" s="29" t="s">
        <v>33</v>
      </c>
      <c r="CD25" s="29" t="s">
        <v>33</v>
      </c>
      <c r="CE25" s="29" t="s">
        <v>33</v>
      </c>
      <c r="CF25" s="29" t="s">
        <v>33</v>
      </c>
      <c r="CG25" s="29" t="s">
        <v>33</v>
      </c>
      <c r="CH25" s="29" t="s">
        <v>33</v>
      </c>
      <c r="CI25" s="29" t="s">
        <v>33</v>
      </c>
      <c r="CJ25" s="29" t="s">
        <v>33</v>
      </c>
      <c r="CK25" s="29" t="s">
        <v>33</v>
      </c>
      <c r="CL25" s="29" t="s">
        <v>33</v>
      </c>
      <c r="CM25" s="29" t="s">
        <v>33</v>
      </c>
      <c r="CN25" s="29">
        <v>37683.54064642507</v>
      </c>
      <c r="CO25" s="29" t="s">
        <v>33</v>
      </c>
      <c r="CP25" s="29" t="s">
        <v>33</v>
      </c>
      <c r="CQ25" s="29" t="s">
        <v>33</v>
      </c>
      <c r="CR25" s="29" t="s">
        <v>124</v>
      </c>
      <c r="CS25" s="74"/>
      <c r="CT25" s="81"/>
      <c r="CU25" s="81"/>
      <c r="CV25" s="81"/>
      <c r="CW25" s="81"/>
      <c r="CX25" s="81"/>
      <c r="CY25" s="81"/>
      <c r="CZ25" s="81"/>
      <c r="DA25" s="81"/>
      <c r="DB25" s="82"/>
      <c r="DC25" s="82"/>
      <c r="DD25" s="76"/>
      <c r="DE25" s="76"/>
      <c r="DF25" s="76"/>
      <c r="DG25" s="76"/>
      <c r="DH25" s="76"/>
      <c r="DI25" s="76"/>
      <c r="DJ25" s="76"/>
      <c r="DK25" s="76" t="str">
        <f>IF(CH25&gt;0,RANK(CH25,CH$12:CH$27),+CH25)</f>
        <v>NA</v>
      </c>
      <c r="DL25" s="76" t="str">
        <f>IF(CI25&gt;0,RANK(CI25,CI$12:CI$27),+CI25)</f>
        <v>NA</v>
      </c>
      <c r="DM25" s="76" t="str">
        <f t="shared" si="49"/>
        <v>NA</v>
      </c>
      <c r="DN25" s="76" t="str">
        <f t="shared" si="50"/>
        <v>NA</v>
      </c>
      <c r="DO25" s="76" t="str">
        <f t="shared" si="32"/>
        <v>NA</v>
      </c>
      <c r="DP25" s="76" t="str">
        <f t="shared" si="32"/>
        <v>NA</v>
      </c>
      <c r="DQ25" s="76">
        <f t="shared" si="32"/>
        <v>5</v>
      </c>
      <c r="DR25" s="76" t="str">
        <f t="shared" si="33"/>
        <v>NA</v>
      </c>
      <c r="DS25" s="76" t="str">
        <f t="shared" si="34"/>
        <v>NA</v>
      </c>
      <c r="DT25" s="76" t="str">
        <f t="shared" si="40"/>
        <v>NA</v>
      </c>
      <c r="DU25" s="76" t="str">
        <f t="shared" si="41"/>
        <v>—</v>
      </c>
    </row>
    <row r="26" spans="1:126">
      <c r="A26" s="5" t="s">
        <v>36</v>
      </c>
      <c r="B26" s="5">
        <v>32444</v>
      </c>
      <c r="C26" s="5">
        <v>34338</v>
      </c>
      <c r="D26" s="5">
        <v>34908</v>
      </c>
      <c r="E26" s="5">
        <v>35408</v>
      </c>
      <c r="F26" s="5">
        <v>35553.834542744298</v>
      </c>
      <c r="G26" s="5">
        <v>35458.006704892301</v>
      </c>
      <c r="H26" s="5">
        <v>36735</v>
      </c>
      <c r="I26" s="5">
        <v>38114</v>
      </c>
      <c r="J26" s="5">
        <v>38903.572243253388</v>
      </c>
      <c r="K26" s="5">
        <v>40601</v>
      </c>
      <c r="L26" s="5">
        <v>42388.916276525924</v>
      </c>
      <c r="M26" s="5">
        <v>43958.731493659805</v>
      </c>
      <c r="N26" s="5">
        <v>46911.527485064871</v>
      </c>
      <c r="O26" s="5">
        <v>46668.420175643572</v>
      </c>
      <c r="P26" s="5">
        <v>46418.646667566987</v>
      </c>
      <c r="Q26" s="11">
        <v>45826.11771225532</v>
      </c>
      <c r="R26" s="11">
        <v>46164.873399073796</v>
      </c>
      <c r="S26" s="11">
        <v>48508.953676980229</v>
      </c>
      <c r="T26" s="11">
        <v>51301.769034941564</v>
      </c>
      <c r="U26" s="11">
        <v>54538.351590847305</v>
      </c>
      <c r="V26" s="11">
        <v>57334.117330340137</v>
      </c>
      <c r="W26" s="11">
        <v>57185.932421415615</v>
      </c>
      <c r="X26" s="11">
        <v>56975.266498981851</v>
      </c>
      <c r="Y26" s="11">
        <v>58362.313227777769</v>
      </c>
      <c r="Z26" s="11">
        <v>58423.364014631297</v>
      </c>
      <c r="AA26" s="11">
        <v>60059.216154350303</v>
      </c>
      <c r="AB26" s="11">
        <v>60637.46045622183</v>
      </c>
      <c r="AC26" s="11">
        <v>62664.008344923503</v>
      </c>
      <c r="AD26" s="11">
        <v>54921.758590308367</v>
      </c>
      <c r="AE26" s="11">
        <v>63288.147832369941</v>
      </c>
      <c r="AF26" s="11">
        <v>63188.816574254459</v>
      </c>
      <c r="AG26" s="11">
        <v>65720.717571297151</v>
      </c>
      <c r="AH26" s="74">
        <f t="shared" si="2"/>
        <v>4</v>
      </c>
      <c r="AI26" s="75">
        <f t="shared" si="3"/>
        <v>3</v>
      </c>
      <c r="AJ26" s="75">
        <f t="shared" si="4"/>
        <v>3</v>
      </c>
      <c r="AK26" s="75">
        <f t="shared" si="5"/>
        <v>3</v>
      </c>
      <c r="AL26" s="75">
        <f t="shared" si="6"/>
        <v>3</v>
      </c>
      <c r="AM26" s="75">
        <f t="shared" si="7"/>
        <v>5</v>
      </c>
      <c r="AN26" s="75">
        <f t="shared" si="8"/>
        <v>4</v>
      </c>
      <c r="AO26" s="75">
        <f t="shared" si="9"/>
        <v>4</v>
      </c>
      <c r="AP26" s="75">
        <f t="shared" si="10"/>
        <v>4</v>
      </c>
      <c r="AQ26" s="75">
        <f t="shared" si="11"/>
        <v>4</v>
      </c>
      <c r="AR26" s="75">
        <f t="shared" si="12"/>
        <v>4</v>
      </c>
      <c r="AS26" s="75">
        <f t="shared" si="13"/>
        <v>4</v>
      </c>
      <c r="AT26" s="75">
        <f t="shared" si="14"/>
        <v>3</v>
      </c>
      <c r="AU26" s="75">
        <f t="shared" si="15"/>
        <v>3</v>
      </c>
      <c r="AV26" s="75">
        <f t="shared" si="16"/>
        <v>4</v>
      </c>
      <c r="AW26" s="75">
        <f t="shared" si="17"/>
        <v>5</v>
      </c>
      <c r="AX26" s="76">
        <f t="shared" si="18"/>
        <v>5</v>
      </c>
      <c r="AY26" s="75">
        <f t="shared" si="37"/>
        <v>4</v>
      </c>
      <c r="AZ26" s="75">
        <f t="shared" si="19"/>
        <v>3</v>
      </c>
      <c r="BA26" s="75">
        <f t="shared" si="20"/>
        <v>3</v>
      </c>
      <c r="BB26" s="75">
        <f t="shared" si="21"/>
        <v>3</v>
      </c>
      <c r="BC26" s="76">
        <f t="shared" si="22"/>
        <v>3</v>
      </c>
      <c r="BD26" s="76">
        <f t="shared" si="23"/>
        <v>3</v>
      </c>
      <c r="BE26" s="76">
        <f t="shared" si="24"/>
        <v>3</v>
      </c>
      <c r="BF26" s="76">
        <f t="shared" si="25"/>
        <v>3</v>
      </c>
      <c r="BG26" s="76">
        <f t="shared" si="26"/>
        <v>3</v>
      </c>
      <c r="BH26" s="76">
        <f t="shared" si="27"/>
        <v>2</v>
      </c>
      <c r="BI26" s="76">
        <f t="shared" si="28"/>
        <v>2</v>
      </c>
      <c r="BJ26" s="76">
        <f t="shared" si="29"/>
        <v>2</v>
      </c>
      <c r="BK26" s="76">
        <f t="shared" si="30"/>
        <v>3</v>
      </c>
      <c r="BL26" s="76">
        <f t="shared" si="38"/>
        <v>3</v>
      </c>
      <c r="BM26" s="76">
        <f t="shared" si="39"/>
        <v>2</v>
      </c>
      <c r="BN26" s="25" t="s">
        <v>33</v>
      </c>
      <c r="BO26" s="11" t="s">
        <v>33</v>
      </c>
      <c r="BP26" s="11" t="s">
        <v>33</v>
      </c>
      <c r="BQ26" s="11" t="s">
        <v>33</v>
      </c>
      <c r="BR26" s="11" t="s">
        <v>33</v>
      </c>
      <c r="BS26" s="11" t="s">
        <v>33</v>
      </c>
      <c r="BT26" s="11" t="s">
        <v>33</v>
      </c>
      <c r="BU26" s="11" t="s">
        <v>33</v>
      </c>
      <c r="BV26" s="11" t="s">
        <v>33</v>
      </c>
      <c r="BW26" s="11" t="s">
        <v>33</v>
      </c>
      <c r="BX26" s="11" t="s">
        <v>33</v>
      </c>
      <c r="BY26" s="11" t="s">
        <v>33</v>
      </c>
      <c r="BZ26" s="11" t="s">
        <v>33</v>
      </c>
      <c r="CA26" s="11" t="s">
        <v>33</v>
      </c>
      <c r="CB26" s="29" t="s">
        <v>33</v>
      </c>
      <c r="CC26" s="29" t="s">
        <v>33</v>
      </c>
      <c r="CD26" s="29" t="s">
        <v>33</v>
      </c>
      <c r="CE26" s="29" t="s">
        <v>33</v>
      </c>
      <c r="CF26" s="29" t="s">
        <v>33</v>
      </c>
      <c r="CG26" s="29" t="s">
        <v>33</v>
      </c>
      <c r="CH26" s="29" t="s">
        <v>33</v>
      </c>
      <c r="CI26" s="29" t="s">
        <v>33</v>
      </c>
      <c r="CJ26" s="29" t="s">
        <v>33</v>
      </c>
      <c r="CK26" s="29" t="s">
        <v>33</v>
      </c>
      <c r="CL26" s="29" t="s">
        <v>33</v>
      </c>
      <c r="CM26" s="29" t="s">
        <v>33</v>
      </c>
      <c r="CN26" s="29" t="s">
        <v>33</v>
      </c>
      <c r="CO26" s="29" t="s">
        <v>33</v>
      </c>
      <c r="CP26" s="29" t="s">
        <v>33</v>
      </c>
      <c r="CQ26" s="29" t="s">
        <v>33</v>
      </c>
      <c r="CR26" s="29" t="s">
        <v>124</v>
      </c>
      <c r="CS26" s="74"/>
      <c r="CT26" s="75"/>
      <c r="CU26" s="81"/>
      <c r="CV26" s="81"/>
      <c r="CW26" s="81"/>
      <c r="CX26" s="81"/>
      <c r="CY26" s="81"/>
      <c r="CZ26" s="81"/>
      <c r="DA26" s="81"/>
      <c r="DB26" s="82"/>
      <c r="DC26" s="82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 t="str">
        <f t="shared" si="32"/>
        <v>NA</v>
      </c>
      <c r="DP26" s="76" t="str">
        <f t="shared" si="32"/>
        <v>NA</v>
      </c>
      <c r="DQ26" s="76" t="str">
        <f t="shared" si="32"/>
        <v>NA</v>
      </c>
      <c r="DR26" s="76" t="str">
        <f t="shared" si="33"/>
        <v>NA</v>
      </c>
      <c r="DS26" s="76" t="str">
        <f t="shared" si="34"/>
        <v>NA</v>
      </c>
      <c r="DT26" s="76" t="str">
        <f t="shared" si="40"/>
        <v>NA</v>
      </c>
      <c r="DU26" s="76" t="str">
        <f t="shared" si="41"/>
        <v>—</v>
      </c>
    </row>
    <row r="27" spans="1:126">
      <c r="A27" s="14" t="s">
        <v>37</v>
      </c>
      <c r="B27" s="14">
        <v>24399</v>
      </c>
      <c r="C27" s="14">
        <v>25061</v>
      </c>
      <c r="D27" s="14">
        <v>28485</v>
      </c>
      <c r="E27" s="14">
        <v>28078</v>
      </c>
      <c r="F27" s="14">
        <v>28623.431919191898</v>
      </c>
      <c r="G27" s="14">
        <v>30628.221615294598</v>
      </c>
      <c r="H27" s="14">
        <v>32097</v>
      </c>
      <c r="I27" s="14">
        <v>34126</v>
      </c>
      <c r="J27" s="14">
        <v>35346.307700932201</v>
      </c>
      <c r="K27" s="14">
        <v>36906</v>
      </c>
      <c r="L27" s="14">
        <v>38292.9951795671</v>
      </c>
      <c r="M27" s="14">
        <v>39985.717928205122</v>
      </c>
      <c r="N27" s="14">
        <v>40618.090339555558</v>
      </c>
      <c r="O27" s="14">
        <v>40982.767198632479</v>
      </c>
      <c r="P27" s="14">
        <v>41115.653289270384</v>
      </c>
      <c r="Q27" s="15">
        <v>41250.617811367782</v>
      </c>
      <c r="R27" s="15">
        <v>42038.23886408977</v>
      </c>
      <c r="S27" s="15">
        <v>42996.930842945374</v>
      </c>
      <c r="T27" s="15">
        <v>44291.261616933647</v>
      </c>
      <c r="U27" s="15">
        <v>45214.72029958506</v>
      </c>
      <c r="V27" s="15">
        <v>46629.4902374269</v>
      </c>
      <c r="W27" s="15">
        <v>46675.424853383462</v>
      </c>
      <c r="X27" s="15">
        <v>47037.446610450446</v>
      </c>
      <c r="Y27" s="15">
        <v>47848.350698080285</v>
      </c>
      <c r="Z27" s="15">
        <v>47212.803862310007</v>
      </c>
      <c r="AA27" s="15">
        <v>47079.243068216689</v>
      </c>
      <c r="AB27" s="15">
        <v>46175.679526665583</v>
      </c>
      <c r="AC27" s="15">
        <v>46828.661675168667</v>
      </c>
      <c r="AD27" s="15">
        <v>45660.276275036136</v>
      </c>
      <c r="AE27" s="15">
        <v>46119.622192197261</v>
      </c>
      <c r="AF27" s="15">
        <v>47938.020915480884</v>
      </c>
      <c r="AG27" s="15">
        <v>51287.908006814308</v>
      </c>
      <c r="AH27" s="79">
        <f t="shared" si="2"/>
        <v>16</v>
      </c>
      <c r="AI27" s="80">
        <f t="shared" si="3"/>
        <v>15</v>
      </c>
      <c r="AJ27" s="80">
        <f t="shared" si="4"/>
        <v>13</v>
      </c>
      <c r="AK27" s="80">
        <f t="shared" si="5"/>
        <v>13</v>
      </c>
      <c r="AL27" s="80">
        <f t="shared" si="6"/>
        <v>13</v>
      </c>
      <c r="AM27" s="80">
        <f t="shared" si="7"/>
        <v>12</v>
      </c>
      <c r="AN27" s="80">
        <f t="shared" si="8"/>
        <v>12</v>
      </c>
      <c r="AO27" s="80">
        <f t="shared" si="9"/>
        <v>11</v>
      </c>
      <c r="AP27" s="80">
        <f t="shared" si="10"/>
        <v>12</v>
      </c>
      <c r="AQ27" s="80">
        <f t="shared" si="11"/>
        <v>8</v>
      </c>
      <c r="AR27" s="80">
        <f t="shared" si="12"/>
        <v>9</v>
      </c>
      <c r="AS27" s="80">
        <f t="shared" si="13"/>
        <v>10</v>
      </c>
      <c r="AT27" s="80">
        <f t="shared" si="14"/>
        <v>9</v>
      </c>
      <c r="AU27" s="80">
        <f t="shared" si="15"/>
        <v>9</v>
      </c>
      <c r="AV27" s="80">
        <f t="shared" si="16"/>
        <v>9</v>
      </c>
      <c r="AW27" s="80">
        <f t="shared" si="17"/>
        <v>11</v>
      </c>
      <c r="AX27" s="86">
        <f t="shared" si="18"/>
        <v>11</v>
      </c>
      <c r="AY27" s="80">
        <f t="shared" si="37"/>
        <v>12</v>
      </c>
      <c r="AZ27" s="80">
        <f t="shared" si="19"/>
        <v>14</v>
      </c>
      <c r="BA27" s="80">
        <f t="shared" si="20"/>
        <v>15</v>
      </c>
      <c r="BB27" s="80">
        <f t="shared" si="21"/>
        <v>13</v>
      </c>
      <c r="BC27" s="86">
        <f t="shared" si="22"/>
        <v>14</v>
      </c>
      <c r="BD27" s="86">
        <f t="shared" si="23"/>
        <v>13</v>
      </c>
      <c r="BE27" s="86">
        <f t="shared" si="24"/>
        <v>11</v>
      </c>
      <c r="BF27" s="99">
        <f t="shared" si="25"/>
        <v>12</v>
      </c>
      <c r="BG27" s="99">
        <f t="shared" si="26"/>
        <v>12</v>
      </c>
      <c r="BH27" s="99">
        <f t="shared" si="27"/>
        <v>11</v>
      </c>
      <c r="BI27" s="99">
        <f t="shared" si="28"/>
        <v>11</v>
      </c>
      <c r="BJ27" s="99">
        <f t="shared" si="29"/>
        <v>10</v>
      </c>
      <c r="BK27" s="99">
        <f t="shared" si="30"/>
        <v>13</v>
      </c>
      <c r="BL27" s="76">
        <f t="shared" si="38"/>
        <v>12</v>
      </c>
      <c r="BM27" s="76">
        <f t="shared" si="39"/>
        <v>9</v>
      </c>
      <c r="BN27" s="44" t="s">
        <v>124</v>
      </c>
      <c r="BO27" s="15" t="s">
        <v>124</v>
      </c>
      <c r="BP27" s="15" t="s">
        <v>124</v>
      </c>
      <c r="BQ27" s="15" t="s">
        <v>124</v>
      </c>
      <c r="BR27" s="15" t="s">
        <v>124</v>
      </c>
      <c r="BS27" s="15" t="s">
        <v>124</v>
      </c>
      <c r="BT27" s="15" t="s">
        <v>124</v>
      </c>
      <c r="BU27" s="15" t="s">
        <v>124</v>
      </c>
      <c r="BV27" s="15" t="s">
        <v>124</v>
      </c>
      <c r="BW27" s="15" t="s">
        <v>124</v>
      </c>
      <c r="BX27" s="15" t="s">
        <v>124</v>
      </c>
      <c r="BY27" s="15" t="s">
        <v>124</v>
      </c>
      <c r="BZ27" s="15" t="s">
        <v>124</v>
      </c>
      <c r="CA27" s="15" t="s">
        <v>124</v>
      </c>
      <c r="CB27" s="38" t="s">
        <v>124</v>
      </c>
      <c r="CC27" s="38" t="s">
        <v>124</v>
      </c>
      <c r="CD27" s="38" t="s">
        <v>124</v>
      </c>
      <c r="CE27" s="38" t="s">
        <v>124</v>
      </c>
      <c r="CF27" s="38" t="s">
        <v>124</v>
      </c>
      <c r="CG27" s="38" t="s">
        <v>124</v>
      </c>
      <c r="CH27" s="38" t="s">
        <v>124</v>
      </c>
      <c r="CI27" s="38" t="s">
        <v>124</v>
      </c>
      <c r="CJ27" s="38" t="s">
        <v>124</v>
      </c>
      <c r="CK27" s="38" t="s">
        <v>124</v>
      </c>
      <c r="CL27" s="38" t="s">
        <v>124</v>
      </c>
      <c r="CM27" s="38">
        <v>51050.618181818179</v>
      </c>
      <c r="CN27" s="38">
        <v>51454.16015625</v>
      </c>
      <c r="CO27" s="38" t="s">
        <v>33</v>
      </c>
      <c r="CP27" s="38">
        <v>48933.32608695652</v>
      </c>
      <c r="CQ27" s="38">
        <v>51772.929328621911</v>
      </c>
      <c r="CR27" s="38">
        <v>46972</v>
      </c>
      <c r="CS27" s="79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 t="str">
        <f t="shared" si="32"/>
        <v>—</v>
      </c>
      <c r="DP27" s="86">
        <f t="shared" si="32"/>
        <v>2</v>
      </c>
      <c r="DQ27" s="86">
        <f t="shared" si="32"/>
        <v>2</v>
      </c>
      <c r="DR27" s="86" t="str">
        <f t="shared" si="33"/>
        <v>NA</v>
      </c>
      <c r="DS27" s="86">
        <f t="shared" si="34"/>
        <v>2</v>
      </c>
      <c r="DT27" s="76">
        <f t="shared" si="40"/>
        <v>1</v>
      </c>
      <c r="DU27" s="76">
        <f t="shared" si="41"/>
        <v>1</v>
      </c>
      <c r="DV27" s="86"/>
    </row>
    <row r="28" spans="1:126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65"/>
      <c r="X28" s="65"/>
      <c r="Y28" s="65"/>
      <c r="Z28" s="65"/>
      <c r="AA28" s="65"/>
      <c r="AB28" s="65"/>
      <c r="AC28" s="65"/>
      <c r="AD28" s="65"/>
      <c r="AE28" s="65"/>
      <c r="AH28" s="57"/>
      <c r="AI28" s="51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90"/>
      <c r="AY28" s="53"/>
      <c r="AZ28" s="53"/>
      <c r="BA28" s="53"/>
      <c r="BB28" s="53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57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65"/>
      <c r="CJ28" s="65"/>
      <c r="CK28" s="65"/>
      <c r="CL28" s="65"/>
      <c r="CM28" s="65"/>
      <c r="CN28" s="65"/>
      <c r="CO28" s="65"/>
      <c r="CP28" s="65"/>
      <c r="CS28" s="57"/>
      <c r="CT28" s="51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65"/>
      <c r="DM28" s="65"/>
    </row>
    <row r="29" spans="1:126" ht="14.5">
      <c r="A29" s="54" t="s">
        <v>39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65">
        <v>59314.631578947367</v>
      </c>
      <c r="S29" s="54"/>
      <c r="T29" s="65">
        <v>63872</v>
      </c>
      <c r="U29" s="65">
        <v>37266.782608695656</v>
      </c>
      <c r="V29" s="54">
        <v>65632.649999999994</v>
      </c>
      <c r="W29" s="65">
        <v>66950.571428571435</v>
      </c>
      <c r="X29" s="65">
        <v>79052.555555555562</v>
      </c>
      <c r="Y29" s="65">
        <v>66262</v>
      </c>
      <c r="Z29" s="65">
        <v>63926.558823529405</v>
      </c>
      <c r="AA29" s="65">
        <v>64813.5</v>
      </c>
      <c r="AB29" s="65" t="s">
        <v>124</v>
      </c>
      <c r="AC29" s="65" t="s">
        <v>124</v>
      </c>
      <c r="AD29" s="65" t="s">
        <v>124</v>
      </c>
      <c r="AE29" s="65">
        <v>67458.75</v>
      </c>
      <c r="AF29" s="65">
        <v>69500.113636363632</v>
      </c>
      <c r="AG29" s="65">
        <v>90587.666666666672</v>
      </c>
      <c r="AH29" s="58"/>
      <c r="AI29" s="59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96"/>
      <c r="AY29" s="54"/>
      <c r="AZ29" s="54"/>
      <c r="BA29" s="54"/>
      <c r="BB29" s="54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58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65" t="s">
        <v>33</v>
      </c>
      <c r="CG29" s="54"/>
      <c r="CH29" s="54"/>
      <c r="CI29" s="65">
        <v>59348</v>
      </c>
      <c r="CJ29" s="66" t="s">
        <v>33</v>
      </c>
      <c r="CK29" s="111" t="str">
        <f t="shared" ref="CK29:CK41" si="51">IF(BS29&gt;0,BS29/BB29,"NA")</f>
        <v>NA</v>
      </c>
      <c r="CL29" s="111">
        <v>55643.796116504855</v>
      </c>
      <c r="CM29" s="111">
        <v>57702.792746113992</v>
      </c>
      <c r="CN29" s="111">
        <v>72854.432432432426</v>
      </c>
      <c r="CO29" s="111" t="s">
        <v>33</v>
      </c>
      <c r="CP29" s="111" t="s">
        <v>33</v>
      </c>
      <c r="CQ29" s="111" t="s">
        <v>33</v>
      </c>
      <c r="CR29" s="111" t="s">
        <v>124</v>
      </c>
      <c r="CS29" s="58"/>
      <c r="CT29" s="59"/>
      <c r="CU29" s="54"/>
      <c r="CV29" s="54"/>
      <c r="CW29" s="54"/>
      <c r="CX29" s="54"/>
      <c r="CY29" s="54"/>
      <c r="CZ29" s="54"/>
      <c r="DA29" s="54"/>
      <c r="DB29" s="54"/>
      <c r="DC29" s="54"/>
      <c r="DD29" s="54"/>
      <c r="DE29" s="54"/>
      <c r="DF29" s="54"/>
      <c r="DG29" s="54"/>
      <c r="DH29" s="54"/>
      <c r="DI29" s="54"/>
      <c r="DJ29" s="54"/>
      <c r="DK29" s="54"/>
      <c r="DL29" s="65"/>
      <c r="DM29" s="65"/>
    </row>
    <row r="30" spans="1:126">
      <c r="A30" s="53" t="s">
        <v>40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65">
        <v>60728.586879432623</v>
      </c>
      <c r="S30" s="53"/>
      <c r="T30" s="65">
        <v>63029</v>
      </c>
      <c r="U30" s="53">
        <v>65037.919842829077</v>
      </c>
      <c r="V30" s="53">
        <v>67329.568604191387</v>
      </c>
      <c r="W30" s="65">
        <v>67372.158679017317</v>
      </c>
      <c r="X30" s="65">
        <v>67567.783132530123</v>
      </c>
      <c r="Y30" s="65">
        <v>67369</v>
      </c>
      <c r="Z30" s="65">
        <v>66913.026920257398</v>
      </c>
      <c r="AA30" s="65">
        <v>67346.927112092773</v>
      </c>
      <c r="AB30" s="65">
        <v>71414.005543237246</v>
      </c>
      <c r="AC30" s="65">
        <v>69848.241379310348</v>
      </c>
      <c r="AD30" s="65" t="s">
        <v>33</v>
      </c>
      <c r="AE30" s="65">
        <v>62594.258326503237</v>
      </c>
      <c r="AF30" s="65">
        <v>69962.82863977841</v>
      </c>
      <c r="AG30" s="65">
        <v>71783.832995541146</v>
      </c>
      <c r="AH30" s="57"/>
      <c r="AI30" s="51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90"/>
      <c r="AY30" s="53"/>
      <c r="AZ30" s="53"/>
      <c r="BA30" s="53"/>
      <c r="BB30" s="53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57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65" t="s">
        <v>33</v>
      </c>
      <c r="CG30" s="53"/>
      <c r="CH30" s="53"/>
      <c r="CI30" s="65">
        <v>37090.6</v>
      </c>
      <c r="CJ30" s="66" t="s">
        <v>33</v>
      </c>
      <c r="CK30" s="109" t="str">
        <f t="shared" si="51"/>
        <v>NA</v>
      </c>
      <c r="CL30" s="109">
        <v>65533.137759336096</v>
      </c>
      <c r="CM30" s="109">
        <v>69734.574185248712</v>
      </c>
      <c r="CN30" s="109">
        <v>69003.189881490136</v>
      </c>
      <c r="CO30" s="109" t="s">
        <v>33</v>
      </c>
      <c r="CP30" s="109" t="s">
        <v>33</v>
      </c>
      <c r="CQ30" s="109" t="s">
        <v>33</v>
      </c>
      <c r="CR30" s="109" t="s">
        <v>124</v>
      </c>
      <c r="CS30" s="57"/>
      <c r="CT30" s="51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65"/>
      <c r="DM30" s="65"/>
    </row>
    <row r="31" spans="1:126">
      <c r="A31" s="53" t="s">
        <v>41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65">
        <v>69523.613761364919</v>
      </c>
      <c r="S31" s="53"/>
      <c r="T31" s="65">
        <v>75461</v>
      </c>
      <c r="U31" s="53">
        <v>78708.43887688985</v>
      </c>
      <c r="V31" s="53">
        <v>81068.060538116595</v>
      </c>
      <c r="W31" s="65">
        <v>82762.535560576711</v>
      </c>
      <c r="X31" s="65">
        <v>83091.901304563216</v>
      </c>
      <c r="Y31" s="65">
        <v>83606</v>
      </c>
      <c r="Z31" s="65">
        <v>74203.399431317754</v>
      </c>
      <c r="AA31" s="65">
        <v>73154.37866544546</v>
      </c>
      <c r="AB31" s="65">
        <v>74059.739625872739</v>
      </c>
      <c r="AC31" s="65">
        <v>76207.01956097869</v>
      </c>
      <c r="AD31" s="65" t="s">
        <v>33</v>
      </c>
      <c r="AE31" s="65">
        <v>81682.308424272967</v>
      </c>
      <c r="AF31" s="65">
        <v>85247.526260589366</v>
      </c>
      <c r="AG31" s="65">
        <v>87005.977243930873</v>
      </c>
      <c r="AH31" s="57"/>
      <c r="AI31" s="51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90"/>
      <c r="AY31" s="53"/>
      <c r="AZ31" s="53"/>
      <c r="BA31" s="53"/>
      <c r="BB31" s="53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57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65" t="s">
        <v>33</v>
      </c>
      <c r="CG31" s="53"/>
      <c r="CH31" s="53"/>
      <c r="CI31" s="65">
        <v>71932.970873786413</v>
      </c>
      <c r="CJ31" s="66" t="s">
        <v>33</v>
      </c>
      <c r="CK31" s="109" t="str">
        <f t="shared" si="51"/>
        <v>NA</v>
      </c>
      <c r="CL31" s="109">
        <v>74912.070579543244</v>
      </c>
      <c r="CM31" s="109">
        <v>73376.520654812542</v>
      </c>
      <c r="CN31" s="109">
        <v>76080.980977943749</v>
      </c>
      <c r="CO31" s="109">
        <v>92627.625449101804</v>
      </c>
      <c r="CP31" s="109">
        <v>97596.031764705884</v>
      </c>
      <c r="CQ31" s="109" t="s">
        <v>33</v>
      </c>
      <c r="CR31" s="109" t="s">
        <v>124</v>
      </c>
      <c r="CS31" s="57"/>
      <c r="CT31" s="51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65"/>
      <c r="DM31" s="65"/>
    </row>
    <row r="32" spans="1:126">
      <c r="A32" s="53" t="s">
        <v>42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65">
        <v>42847.798695246973</v>
      </c>
      <c r="S32" s="53"/>
      <c r="T32" s="65">
        <v>44361</v>
      </c>
      <c r="U32" s="53">
        <v>46155.017101710167</v>
      </c>
      <c r="V32" s="53">
        <v>49152.727748691097</v>
      </c>
      <c r="W32" s="65">
        <v>49938.822773972606</v>
      </c>
      <c r="X32" s="65">
        <v>47533.237631792377</v>
      </c>
      <c r="Y32" s="65">
        <v>48242</v>
      </c>
      <c r="Z32" s="65">
        <v>49165.167920209293</v>
      </c>
      <c r="AA32" s="65">
        <v>49980.818870647665</v>
      </c>
      <c r="AB32" s="65">
        <v>53600.770578263327</v>
      </c>
      <c r="AC32" s="65">
        <v>56323.974321349961</v>
      </c>
      <c r="AD32" s="65" t="s">
        <v>33</v>
      </c>
      <c r="AE32" s="65">
        <v>57745.912936200213</v>
      </c>
      <c r="AF32" s="65">
        <v>59475.616251005631</v>
      </c>
      <c r="AG32" s="65">
        <v>61325.683319903306</v>
      </c>
      <c r="AH32" s="57"/>
      <c r="AI32" s="51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90"/>
      <c r="AY32" s="53"/>
      <c r="AZ32" s="53"/>
      <c r="BA32" s="53"/>
      <c r="BB32" s="53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57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65" t="s">
        <v>33</v>
      </c>
      <c r="CG32" s="53"/>
      <c r="CH32" s="53"/>
      <c r="CI32" s="65" t="s">
        <v>33</v>
      </c>
      <c r="CJ32" s="66" t="s">
        <v>33</v>
      </c>
      <c r="CK32" s="109" t="str">
        <f t="shared" si="51"/>
        <v>NA</v>
      </c>
      <c r="CL32" s="109">
        <v>49714.234318872615</v>
      </c>
      <c r="CM32" s="109">
        <v>51302.174339731566</v>
      </c>
      <c r="CN32" s="109">
        <v>57798.453115983844</v>
      </c>
      <c r="CO32" s="109" t="s">
        <v>33</v>
      </c>
      <c r="CP32" s="109" t="s">
        <v>33</v>
      </c>
      <c r="CQ32" s="109" t="s">
        <v>33</v>
      </c>
      <c r="CR32" s="109" t="s">
        <v>124</v>
      </c>
      <c r="CS32" s="57"/>
      <c r="CT32" s="51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65"/>
      <c r="DM32" s="65"/>
    </row>
    <row r="33" spans="1:126">
      <c r="A33" s="53" t="s">
        <v>43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65">
        <v>53360.629526462399</v>
      </c>
      <c r="S33" s="53"/>
      <c r="T33" s="65">
        <v>56876</v>
      </c>
      <c r="U33" s="53">
        <v>61566.22891566265</v>
      </c>
      <c r="V33" s="53">
        <v>67780.008849557518</v>
      </c>
      <c r="W33" s="65">
        <v>66947.171284634765</v>
      </c>
      <c r="X33" s="65">
        <v>62443.010256410256</v>
      </c>
      <c r="Y33" s="65">
        <v>66031</v>
      </c>
      <c r="Z33" s="65">
        <v>65985.310967922676</v>
      </c>
      <c r="AA33" s="65">
        <v>67735.051769604441</v>
      </c>
      <c r="AB33" s="65">
        <v>69250.779898033506</v>
      </c>
      <c r="AC33" s="65">
        <v>71914.405612998526</v>
      </c>
      <c r="AD33" s="65" t="s">
        <v>33</v>
      </c>
      <c r="AE33" s="65">
        <v>74474.86112759645</v>
      </c>
      <c r="AF33" s="65">
        <v>75926.963165075038</v>
      </c>
      <c r="AG33" s="65">
        <v>77148.026086956525</v>
      </c>
      <c r="AH33" s="57"/>
      <c r="AI33" s="51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90"/>
      <c r="AY33" s="53"/>
      <c r="AZ33" s="53"/>
      <c r="BA33" s="53"/>
      <c r="BB33" s="53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57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65" t="s">
        <v>33</v>
      </c>
      <c r="CG33" s="53"/>
      <c r="CH33" s="53"/>
      <c r="CI33" s="65" t="s">
        <v>33</v>
      </c>
      <c r="CJ33" s="66" t="s">
        <v>33</v>
      </c>
      <c r="CK33" s="109" t="str">
        <f t="shared" si="51"/>
        <v>NA</v>
      </c>
      <c r="CL33" s="109" t="str">
        <f>IF(BT33&gt;0,BT33/BC33,"NA")</f>
        <v>NA</v>
      </c>
      <c r="CM33" s="109" t="s">
        <v>33</v>
      </c>
      <c r="CN33" s="109" t="s">
        <v>33</v>
      </c>
      <c r="CO33" s="109" t="s">
        <v>33</v>
      </c>
      <c r="CP33" s="109" t="s">
        <v>33</v>
      </c>
      <c r="CQ33" s="109" t="s">
        <v>33</v>
      </c>
      <c r="CR33" s="109" t="s">
        <v>124</v>
      </c>
      <c r="CS33" s="57"/>
      <c r="CT33" s="51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65"/>
      <c r="DM33" s="65"/>
    </row>
    <row r="34" spans="1:126">
      <c r="A34" s="53" t="s">
        <v>44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65">
        <v>42562.929378531073</v>
      </c>
      <c r="S34" s="53"/>
      <c r="T34" s="65">
        <v>48785</v>
      </c>
      <c r="U34" s="53">
        <v>48001.923076923078</v>
      </c>
      <c r="V34" s="53">
        <v>48475.153631284913</v>
      </c>
      <c r="W34" s="65">
        <v>47261.882483370289</v>
      </c>
      <c r="X34" s="65">
        <v>48517.923076923078</v>
      </c>
      <c r="Y34" s="65">
        <v>48124</v>
      </c>
      <c r="Z34" s="65">
        <v>48658.090723981906</v>
      </c>
      <c r="AA34" s="65">
        <v>49670.291796220998</v>
      </c>
      <c r="AB34" s="65">
        <v>49728.321906550831</v>
      </c>
      <c r="AC34" s="65">
        <v>51114.675669328317</v>
      </c>
      <c r="AD34" s="65" t="s">
        <v>33</v>
      </c>
      <c r="AE34" s="65">
        <v>53442.556137410975</v>
      </c>
      <c r="AF34" s="65">
        <v>54890.908822287885</v>
      </c>
      <c r="AG34" s="65">
        <v>55424.902723735409</v>
      </c>
      <c r="AH34" s="57"/>
      <c r="AI34" s="51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90"/>
      <c r="AY34" s="53"/>
      <c r="AZ34" s="53"/>
      <c r="BA34" s="53"/>
      <c r="BB34" s="53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57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65" t="s">
        <v>33</v>
      </c>
      <c r="CG34" s="53"/>
      <c r="CH34" s="53"/>
      <c r="CI34" s="65" t="s">
        <v>33</v>
      </c>
      <c r="CJ34" s="66" t="s">
        <v>33</v>
      </c>
      <c r="CK34" s="109" t="str">
        <f t="shared" si="51"/>
        <v>NA</v>
      </c>
      <c r="CL34" s="109">
        <v>45485.012539184951</v>
      </c>
      <c r="CM34" s="109">
        <v>32679.670807453414</v>
      </c>
      <c r="CN34" s="109">
        <v>48459.635593220344</v>
      </c>
      <c r="CO34" s="109" t="s">
        <v>33</v>
      </c>
      <c r="CP34" s="109" t="s">
        <v>33</v>
      </c>
      <c r="CQ34" s="109" t="s">
        <v>33</v>
      </c>
      <c r="CR34" s="109" t="s">
        <v>124</v>
      </c>
      <c r="CS34" s="57"/>
      <c r="CT34" s="51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65"/>
      <c r="DM34" s="65"/>
    </row>
    <row r="35" spans="1:126">
      <c r="A35" s="53" t="s">
        <v>45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65">
        <v>38398.747422680412</v>
      </c>
      <c r="S35" s="53"/>
      <c r="T35" s="65">
        <v>38767</v>
      </c>
      <c r="U35" s="53">
        <v>40683.372197309414</v>
      </c>
      <c r="V35" s="53">
        <v>41688.426778242676</v>
      </c>
      <c r="W35" s="65">
        <v>42803.204444444447</v>
      </c>
      <c r="X35" s="65">
        <v>42561.120481927712</v>
      </c>
      <c r="Y35" s="65">
        <v>42473</v>
      </c>
      <c r="Z35" s="65">
        <v>41752.33607520564</v>
      </c>
      <c r="AA35" s="65">
        <v>44689.026206896553</v>
      </c>
      <c r="AB35" s="65">
        <v>46502.268439538384</v>
      </c>
      <c r="AC35" s="65">
        <v>46992.44335736354</v>
      </c>
      <c r="AD35" s="65" t="s">
        <v>33</v>
      </c>
      <c r="AE35" s="65">
        <v>47044.585034013609</v>
      </c>
      <c r="AF35" s="65">
        <v>44429.665738161566</v>
      </c>
      <c r="AG35" s="65">
        <v>49623.442434210527</v>
      </c>
      <c r="AH35" s="57"/>
      <c r="AI35" s="51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90"/>
      <c r="AY35" s="53"/>
      <c r="AZ35" s="53"/>
      <c r="BA35" s="53"/>
      <c r="BB35" s="53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57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65" t="s">
        <v>33</v>
      </c>
      <c r="CG35" s="53"/>
      <c r="CH35" s="53"/>
      <c r="CI35" s="65" t="s">
        <v>33</v>
      </c>
      <c r="CJ35" s="66" t="s">
        <v>33</v>
      </c>
      <c r="CK35" s="109" t="str">
        <f t="shared" si="51"/>
        <v>NA</v>
      </c>
      <c r="CL35" s="109" t="str">
        <f>IF(BT35&gt;0,BT35/BC35,"NA")</f>
        <v>NA</v>
      </c>
      <c r="CM35" s="109" t="s">
        <v>33</v>
      </c>
      <c r="CN35" s="109" t="s">
        <v>33</v>
      </c>
      <c r="CO35" s="109" t="s">
        <v>33</v>
      </c>
      <c r="CP35" s="109" t="s">
        <v>33</v>
      </c>
      <c r="CQ35" s="109" t="s">
        <v>33</v>
      </c>
      <c r="CR35" s="109" t="s">
        <v>124</v>
      </c>
      <c r="CS35" s="57"/>
      <c r="CT35" s="51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65"/>
      <c r="DM35" s="65"/>
    </row>
    <row r="36" spans="1:126">
      <c r="A36" s="53" t="s">
        <v>46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65">
        <v>55841.404069767443</v>
      </c>
      <c r="S36" s="53"/>
      <c r="T36" s="65">
        <v>60432</v>
      </c>
      <c r="U36" s="53">
        <v>61971.20930232558</v>
      </c>
      <c r="V36" s="53">
        <v>61983.994475138119</v>
      </c>
      <c r="W36" s="65">
        <v>65102.762925598989</v>
      </c>
      <c r="X36" s="65">
        <v>64559.728750000002</v>
      </c>
      <c r="Y36" s="65">
        <v>64297</v>
      </c>
      <c r="Z36" s="66">
        <v>61201.167099434853</v>
      </c>
      <c r="AA36" s="66">
        <v>59550.218702448467</v>
      </c>
      <c r="AB36" s="66">
        <v>65821.622319355287</v>
      </c>
      <c r="AC36" s="66">
        <v>65999.169696165583</v>
      </c>
      <c r="AD36" s="66" t="s">
        <v>33</v>
      </c>
      <c r="AE36" s="66">
        <v>63672.81566309568</v>
      </c>
      <c r="AF36" s="66">
        <v>73072.734668335426</v>
      </c>
      <c r="AG36" s="66">
        <v>74759.425992779783</v>
      </c>
      <c r="AH36" s="57"/>
      <c r="AI36" s="51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90"/>
      <c r="AY36" s="53"/>
      <c r="AZ36" s="53"/>
      <c r="BA36" s="53"/>
      <c r="BB36" s="53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57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65" t="s">
        <v>33</v>
      </c>
      <c r="CG36" s="53"/>
      <c r="CH36" s="53"/>
      <c r="CI36" s="65" t="s">
        <v>33</v>
      </c>
      <c r="CJ36" s="66" t="s">
        <v>33</v>
      </c>
      <c r="CK36" s="109" t="str">
        <f t="shared" si="51"/>
        <v>NA</v>
      </c>
      <c r="CL36" s="109">
        <v>73850.261538461549</v>
      </c>
      <c r="CM36" s="109" t="s">
        <v>33</v>
      </c>
      <c r="CN36" s="109" t="s">
        <v>33</v>
      </c>
      <c r="CO36" s="109" t="s">
        <v>33</v>
      </c>
      <c r="CP36" s="109" t="s">
        <v>33</v>
      </c>
      <c r="CQ36" s="109" t="s">
        <v>33</v>
      </c>
      <c r="CR36" s="109" t="s">
        <v>124</v>
      </c>
      <c r="CS36" s="57"/>
      <c r="CT36" s="51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65"/>
      <c r="DM36" s="65"/>
    </row>
    <row r="37" spans="1:126">
      <c r="A37" s="51" t="s">
        <v>47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66">
        <v>42499.890471950137</v>
      </c>
      <c r="S37" s="51"/>
      <c r="T37" s="66">
        <v>43807</v>
      </c>
      <c r="U37" s="51">
        <v>46979.571302037199</v>
      </c>
      <c r="V37" s="51">
        <v>47672.382716049382</v>
      </c>
      <c r="W37" s="66">
        <v>47566.148237179485</v>
      </c>
      <c r="X37" s="66">
        <v>47881.288601455133</v>
      </c>
      <c r="Y37" s="66">
        <v>47994</v>
      </c>
      <c r="Z37" s="66">
        <v>47460.166771061697</v>
      </c>
      <c r="AA37" s="66">
        <v>50632.880829015543</v>
      </c>
      <c r="AB37" s="66">
        <v>51281.216574585633</v>
      </c>
      <c r="AC37" s="66">
        <v>51499.462061155151</v>
      </c>
      <c r="AD37" s="66" t="s">
        <v>33</v>
      </c>
      <c r="AE37" s="66">
        <v>51512.71659199753</v>
      </c>
      <c r="AF37" s="66">
        <v>52907.812748693141</v>
      </c>
      <c r="AG37" s="66">
        <v>55094.924392097266</v>
      </c>
      <c r="AH37" s="57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90"/>
      <c r="AY37" s="51"/>
      <c r="AZ37" s="51"/>
      <c r="BA37" s="51"/>
      <c r="BB37" s="51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57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66" t="s">
        <v>33</v>
      </c>
      <c r="CG37" s="51"/>
      <c r="CH37" s="51"/>
      <c r="CI37" s="66">
        <v>49983.823529411762</v>
      </c>
      <c r="CJ37" s="66" t="s">
        <v>33</v>
      </c>
      <c r="CK37" s="109" t="str">
        <f t="shared" si="51"/>
        <v>NA</v>
      </c>
      <c r="CL37" s="109">
        <v>39731.311046511626</v>
      </c>
      <c r="CM37" s="109">
        <v>47286.675744018678</v>
      </c>
      <c r="CN37" s="109">
        <v>49215.920930232554</v>
      </c>
      <c r="CO37" s="109" t="s">
        <v>33</v>
      </c>
      <c r="CP37" s="109" t="s">
        <v>33</v>
      </c>
      <c r="CQ37" s="109" t="s">
        <v>33</v>
      </c>
      <c r="CR37" s="109" t="s">
        <v>124</v>
      </c>
      <c r="CS37" s="57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66"/>
      <c r="DM37" s="66"/>
    </row>
    <row r="38" spans="1:126">
      <c r="A38" s="51" t="s">
        <v>48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66">
        <v>52134.301362397819</v>
      </c>
      <c r="S38" s="51"/>
      <c r="T38" s="66">
        <v>56182</v>
      </c>
      <c r="U38" s="51">
        <v>58723.264608599777</v>
      </c>
      <c r="V38" s="51">
        <v>59704.645474137928</v>
      </c>
      <c r="W38" s="66">
        <v>61416.76877040261</v>
      </c>
      <c r="X38" s="66">
        <v>63489.568884232584</v>
      </c>
      <c r="Y38" s="66">
        <v>64228</v>
      </c>
      <c r="Z38" s="66">
        <v>59785.279522507946</v>
      </c>
      <c r="AA38" s="66">
        <v>60699.184878301399</v>
      </c>
      <c r="AB38" s="66">
        <v>61671.950364221579</v>
      </c>
      <c r="AC38" s="66">
        <v>62988.828126814537</v>
      </c>
      <c r="AD38" s="66" t="s">
        <v>33</v>
      </c>
      <c r="AE38" s="66">
        <v>65393.610277136264</v>
      </c>
      <c r="AF38" s="66">
        <v>67525.581456259824</v>
      </c>
      <c r="AG38" s="66">
        <v>69562.619660620243</v>
      </c>
      <c r="AH38" s="57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90"/>
      <c r="AY38" s="51"/>
      <c r="AZ38" s="51"/>
      <c r="BA38" s="51"/>
      <c r="BB38" s="51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57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66" t="s">
        <v>33</v>
      </c>
      <c r="CG38" s="51"/>
      <c r="CH38" s="51"/>
      <c r="CI38" s="66" t="s">
        <v>33</v>
      </c>
      <c r="CJ38" s="66" t="s">
        <v>33</v>
      </c>
      <c r="CK38" s="109" t="str">
        <f t="shared" si="51"/>
        <v>NA</v>
      </c>
      <c r="CL38" s="109">
        <v>56617.727540500739</v>
      </c>
      <c r="CM38" s="109">
        <v>61238.396284829716</v>
      </c>
      <c r="CN38" s="109">
        <v>59166.9</v>
      </c>
      <c r="CO38" s="109" t="s">
        <v>33</v>
      </c>
      <c r="CP38" s="109" t="s">
        <v>33</v>
      </c>
      <c r="CQ38" s="109" t="s">
        <v>33</v>
      </c>
      <c r="CR38" s="109" t="s">
        <v>124</v>
      </c>
      <c r="CS38" s="57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66"/>
      <c r="DM38" s="66"/>
    </row>
    <row r="39" spans="1:126">
      <c r="A39" s="51" t="s">
        <v>49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66">
        <v>41494.762269938648</v>
      </c>
      <c r="S39" s="51"/>
      <c r="T39" s="66">
        <v>44561</v>
      </c>
      <c r="U39" s="51">
        <v>48026.838414634149</v>
      </c>
      <c r="V39" s="51">
        <v>48471.031636863823</v>
      </c>
      <c r="W39" s="66">
        <v>50007.495238095238</v>
      </c>
      <c r="X39" s="66">
        <v>51626.400537634407</v>
      </c>
      <c r="Y39" s="66">
        <v>50270</v>
      </c>
      <c r="Z39" s="66">
        <v>48502.840525328334</v>
      </c>
      <c r="AA39" s="66">
        <v>51584.453370108604</v>
      </c>
      <c r="AB39" s="66">
        <v>52633.1869456067</v>
      </c>
      <c r="AC39" s="66">
        <v>55245.491692208423</v>
      </c>
      <c r="AD39" s="66" t="s">
        <v>33</v>
      </c>
      <c r="AE39" s="66">
        <v>55536.654166666667</v>
      </c>
      <c r="AF39" s="66">
        <v>57639.147347740669</v>
      </c>
      <c r="AG39" s="66">
        <v>58887.339679358716</v>
      </c>
      <c r="AH39" s="57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90"/>
      <c r="AY39" s="51"/>
      <c r="AZ39" s="51"/>
      <c r="BA39" s="51"/>
      <c r="BB39" s="51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57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66" t="s">
        <v>33</v>
      </c>
      <c r="CG39" s="51"/>
      <c r="CH39" s="51"/>
      <c r="CI39" s="66">
        <v>46344.662499999999</v>
      </c>
      <c r="CJ39" s="66" t="s">
        <v>33</v>
      </c>
      <c r="CK39" s="109" t="str">
        <f t="shared" si="51"/>
        <v>NA</v>
      </c>
      <c r="CL39" s="109" t="str">
        <f>IF(BT39&gt;0,BT39/BC39,"NA")</f>
        <v>NA</v>
      </c>
      <c r="CM39" s="109" t="s">
        <v>33</v>
      </c>
      <c r="CN39" s="109" t="s">
        <v>33</v>
      </c>
      <c r="CO39" s="109" t="s">
        <v>33</v>
      </c>
      <c r="CP39" s="109" t="s">
        <v>33</v>
      </c>
      <c r="CQ39" s="109" t="s">
        <v>33</v>
      </c>
      <c r="CR39" s="109" t="s">
        <v>124</v>
      </c>
      <c r="CS39" s="57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66"/>
      <c r="DM39" s="66"/>
    </row>
    <row r="40" spans="1:126">
      <c r="A40" s="51" t="s">
        <v>50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66">
        <v>47761.115372999091</v>
      </c>
      <c r="S40" s="51"/>
      <c r="T40" s="66">
        <v>50537</v>
      </c>
      <c r="U40" s="51">
        <v>52003.076379066479</v>
      </c>
      <c r="V40" s="51">
        <v>55029.47315541601</v>
      </c>
      <c r="W40" s="66">
        <v>55455.252413401475</v>
      </c>
      <c r="X40" s="66">
        <v>55723.955999999998</v>
      </c>
      <c r="Y40" s="66">
        <v>55849</v>
      </c>
      <c r="Z40" s="66">
        <v>55383.589755111214</v>
      </c>
      <c r="AA40" s="66">
        <v>55510.140375178089</v>
      </c>
      <c r="AB40" s="66">
        <v>56416.618135022771</v>
      </c>
      <c r="AC40" s="66">
        <v>57654.290865853181</v>
      </c>
      <c r="AD40" s="66" t="s">
        <v>33</v>
      </c>
      <c r="AE40" s="66">
        <v>61015.766828909909</v>
      </c>
      <c r="AF40" s="66">
        <v>63042.396792503831</v>
      </c>
      <c r="AG40" s="66">
        <v>68380.287128712866</v>
      </c>
      <c r="AH40" s="57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90"/>
      <c r="AY40" s="51"/>
      <c r="AZ40" s="51"/>
      <c r="BA40" s="51"/>
      <c r="BB40" s="51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57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1"/>
      <c r="CA40" s="51"/>
      <c r="CB40" s="51"/>
      <c r="CC40" s="51"/>
      <c r="CD40" s="51"/>
      <c r="CE40" s="51"/>
      <c r="CF40" s="66" t="s">
        <v>33</v>
      </c>
      <c r="CG40" s="51"/>
      <c r="CH40" s="51"/>
      <c r="CI40" s="66">
        <v>54011.179141104294</v>
      </c>
      <c r="CJ40" s="66" t="s">
        <v>33</v>
      </c>
      <c r="CK40" s="109" t="str">
        <f t="shared" si="51"/>
        <v>NA</v>
      </c>
      <c r="CL40" s="109">
        <v>55271.783351708931</v>
      </c>
      <c r="CM40" s="109">
        <v>54347.707792207788</v>
      </c>
      <c r="CN40" s="109">
        <v>57148.763312817769</v>
      </c>
      <c r="CO40" s="109" t="s">
        <v>33</v>
      </c>
      <c r="CP40" s="109" t="s">
        <v>33</v>
      </c>
      <c r="CQ40" s="109" t="s">
        <v>33</v>
      </c>
      <c r="CR40" s="109" t="s">
        <v>124</v>
      </c>
      <c r="CS40" s="57"/>
      <c r="CT40" s="51"/>
      <c r="CU40" s="51"/>
      <c r="CV40" s="51"/>
      <c r="CW40" s="51"/>
      <c r="CX40" s="51"/>
      <c r="CY40" s="51"/>
      <c r="CZ40" s="51"/>
      <c r="DA40" s="51"/>
      <c r="DB40" s="51"/>
      <c r="DC40" s="51"/>
      <c r="DD40" s="51"/>
      <c r="DE40" s="51"/>
      <c r="DF40" s="51"/>
      <c r="DG40" s="51"/>
      <c r="DH40" s="51"/>
      <c r="DI40" s="51"/>
      <c r="DJ40" s="51"/>
      <c r="DK40" s="51"/>
      <c r="DL40" s="66"/>
      <c r="DM40" s="66"/>
    </row>
    <row r="41" spans="1:126">
      <c r="A41" s="55" t="s">
        <v>51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67">
        <v>44719.185873605951</v>
      </c>
      <c r="S41" s="55"/>
      <c r="T41" s="67">
        <v>47803</v>
      </c>
      <c r="U41" s="55">
        <v>56834.684027777781</v>
      </c>
      <c r="V41" s="55">
        <v>57976.787307032588</v>
      </c>
      <c r="W41" s="67">
        <v>59048.695876288657</v>
      </c>
      <c r="X41" s="67">
        <v>57607.411764705881</v>
      </c>
      <c r="Y41" s="67">
        <v>58769</v>
      </c>
      <c r="Z41" s="67">
        <v>58062.303233786894</v>
      </c>
      <c r="AA41" s="67">
        <v>58262.155145929341</v>
      </c>
      <c r="AB41" s="67">
        <v>58181.117253218879</v>
      </c>
      <c r="AC41" s="67">
        <v>57875.11015638426</v>
      </c>
      <c r="AD41" s="67" t="s">
        <v>33</v>
      </c>
      <c r="AE41" s="67">
        <v>57520.2824551874</v>
      </c>
      <c r="AF41" s="67">
        <v>58556.869565217392</v>
      </c>
      <c r="AG41" s="67">
        <v>60337.657045840409</v>
      </c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91"/>
      <c r="AY41" s="55"/>
      <c r="AZ41" s="55"/>
      <c r="BA41" s="55"/>
      <c r="BB41" s="55"/>
      <c r="BC41" s="91"/>
      <c r="BD41" s="91"/>
      <c r="BE41" s="91"/>
      <c r="BF41" s="91"/>
      <c r="BG41" s="91"/>
      <c r="BH41" s="91"/>
      <c r="BI41" s="91"/>
      <c r="BJ41" s="91"/>
      <c r="BK41" s="91"/>
      <c r="BL41" s="91"/>
      <c r="BM41" s="91"/>
      <c r="BN41" s="60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67" t="s">
        <v>33</v>
      </c>
      <c r="CG41" s="55"/>
      <c r="CH41" s="55"/>
      <c r="CI41" s="67" t="s">
        <v>33</v>
      </c>
      <c r="CJ41" s="67" t="s">
        <v>33</v>
      </c>
      <c r="CK41" s="112" t="str">
        <f t="shared" si="51"/>
        <v>NA</v>
      </c>
      <c r="CL41" s="112" t="str">
        <f>IF(BT41&gt;0,BT41/BC41,"NA")</f>
        <v>NA</v>
      </c>
      <c r="CM41" s="115" t="s">
        <v>33</v>
      </c>
      <c r="CN41" s="115" t="s">
        <v>33</v>
      </c>
      <c r="CO41" s="115" t="s">
        <v>33</v>
      </c>
      <c r="CP41" s="115" t="s">
        <v>33</v>
      </c>
      <c r="CQ41" s="115" t="s">
        <v>33</v>
      </c>
      <c r="CR41" s="115" t="s">
        <v>124</v>
      </c>
      <c r="CS41" s="60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67"/>
      <c r="DM41" s="67"/>
      <c r="DN41" s="108"/>
      <c r="DO41" s="108"/>
      <c r="DP41" s="108"/>
      <c r="DQ41" s="108"/>
      <c r="DR41" s="108"/>
      <c r="DS41" s="108"/>
      <c r="DT41" s="108"/>
      <c r="DU41" s="108"/>
      <c r="DV41" s="108"/>
    </row>
    <row r="42" spans="1:126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65"/>
      <c r="X42" s="65"/>
      <c r="Y42" s="65"/>
      <c r="AH42" s="57"/>
      <c r="AI42" s="51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90"/>
      <c r="AY42" s="53"/>
      <c r="AZ42" s="53"/>
      <c r="BA42" s="53"/>
      <c r="BB42" s="53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57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65"/>
      <c r="CG42" s="53"/>
      <c r="CH42" s="53"/>
      <c r="CI42" s="65"/>
      <c r="CJ42" s="65"/>
      <c r="CK42" s="65"/>
      <c r="CL42" s="65"/>
      <c r="CM42" s="65"/>
      <c r="CN42" s="65"/>
      <c r="CO42" s="65"/>
      <c r="CP42" s="65"/>
      <c r="CS42" s="57"/>
      <c r="CT42" s="51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65"/>
      <c r="DM42" s="65"/>
    </row>
    <row r="43" spans="1:126">
      <c r="A43" s="53" t="s">
        <v>53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>
        <v>58341.27598647125</v>
      </c>
      <c r="S43" s="53"/>
      <c r="T43" s="53">
        <v>61325</v>
      </c>
      <c r="U43" s="53">
        <v>62327.64698358559</v>
      </c>
      <c r="V43" s="53">
        <v>64074.283425886373</v>
      </c>
      <c r="W43" s="65">
        <v>66292.263459092836</v>
      </c>
      <c r="X43" s="65">
        <v>67641.723422459894</v>
      </c>
      <c r="Y43" s="65">
        <v>68877</v>
      </c>
      <c r="Z43" s="65">
        <v>68881.89369213504</v>
      </c>
      <c r="AA43" s="65">
        <v>68913.890048060013</v>
      </c>
      <c r="AB43" s="65">
        <v>69712.754584744776</v>
      </c>
      <c r="AC43" s="65">
        <v>70959.866741451347</v>
      </c>
      <c r="AD43" s="65" t="s">
        <v>33</v>
      </c>
      <c r="AE43" s="65">
        <v>76605.439543857923</v>
      </c>
      <c r="AF43" s="65">
        <v>77810.369766858872</v>
      </c>
      <c r="AG43" s="65">
        <v>79566.442896299675</v>
      </c>
      <c r="AH43" s="57"/>
      <c r="AI43" s="51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90"/>
      <c r="AY43" s="53"/>
      <c r="AZ43" s="53"/>
      <c r="BA43" s="53"/>
      <c r="BB43" s="53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57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65" t="s">
        <v>33</v>
      </c>
      <c r="CG43" s="53"/>
      <c r="CH43" s="53"/>
      <c r="CI43" s="65" t="s">
        <v>33</v>
      </c>
      <c r="CJ43" s="65" t="s">
        <v>33</v>
      </c>
      <c r="CK43" s="65" t="s">
        <v>33</v>
      </c>
      <c r="CL43" s="65">
        <v>72024.406147470218</v>
      </c>
      <c r="CM43" s="65">
        <v>73495.065344358984</v>
      </c>
      <c r="CN43" s="65">
        <v>75829.165186295984</v>
      </c>
      <c r="CO43" s="65" t="s">
        <v>33</v>
      </c>
      <c r="CP43" s="65" t="s">
        <v>33</v>
      </c>
      <c r="CQ43" s="65" t="s">
        <v>33</v>
      </c>
      <c r="CR43" s="65" t="s">
        <v>124</v>
      </c>
      <c r="CS43" s="57"/>
      <c r="CT43" s="51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65"/>
      <c r="DM43" s="65"/>
    </row>
    <row r="44" spans="1:126">
      <c r="A44" s="53" t="s">
        <v>54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>
        <v>43236.964867180803</v>
      </c>
      <c r="S44" s="53"/>
      <c r="T44" s="53">
        <v>45055</v>
      </c>
      <c r="U44" s="53">
        <v>44159.070450097846</v>
      </c>
      <c r="V44" s="53">
        <v>45218.876611418047</v>
      </c>
      <c r="W44" s="65">
        <v>46091.135893648447</v>
      </c>
      <c r="X44" s="65">
        <v>45950.433379120877</v>
      </c>
      <c r="Y44" s="65">
        <v>44754</v>
      </c>
      <c r="Z44" s="65">
        <v>43086.992827868853</v>
      </c>
      <c r="AA44" s="65">
        <v>46122.606958762888</v>
      </c>
      <c r="AB44" s="65">
        <v>45720.928697962801</v>
      </c>
      <c r="AC44" s="65">
        <v>50209.120570537103</v>
      </c>
      <c r="AD44" s="65" t="s">
        <v>33</v>
      </c>
      <c r="AE44" s="65">
        <v>51564.081949651845</v>
      </c>
      <c r="AF44" s="65">
        <v>50777.303095558542</v>
      </c>
      <c r="AG44" s="65">
        <v>52178.248051027636</v>
      </c>
      <c r="AH44" s="57"/>
      <c r="AI44" s="51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90"/>
      <c r="AY44" s="53"/>
      <c r="AZ44" s="53"/>
      <c r="BA44" s="53"/>
      <c r="BB44" s="53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57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65" t="s">
        <v>33</v>
      </c>
      <c r="CG44" s="53"/>
      <c r="CH44" s="53"/>
      <c r="CI44" s="65" t="s">
        <v>33</v>
      </c>
      <c r="CJ44" s="65" t="s">
        <v>33</v>
      </c>
      <c r="CK44" s="65" t="s">
        <v>33</v>
      </c>
      <c r="CL44" s="65" t="s">
        <v>33</v>
      </c>
      <c r="CM44" s="65" t="s">
        <v>33</v>
      </c>
      <c r="CN44" s="65" t="s">
        <v>33</v>
      </c>
      <c r="CO44" s="65" t="s">
        <v>33</v>
      </c>
      <c r="CP44" s="65" t="s">
        <v>33</v>
      </c>
      <c r="CQ44" s="65" t="s">
        <v>33</v>
      </c>
      <c r="CR44" s="65" t="s">
        <v>124</v>
      </c>
      <c r="CS44" s="57"/>
      <c r="CT44" s="51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65"/>
      <c r="DM44" s="65"/>
    </row>
    <row r="45" spans="1:126">
      <c r="A45" s="53" t="s">
        <v>55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>
        <v>43554.427647058823</v>
      </c>
      <c r="S45" s="53"/>
      <c r="T45" s="53">
        <v>46363</v>
      </c>
      <c r="U45" s="53">
        <v>48690.459429824565</v>
      </c>
      <c r="V45" s="53">
        <v>51081.48326133909</v>
      </c>
      <c r="W45" s="65">
        <v>52733.181415929204</v>
      </c>
      <c r="X45" s="65">
        <v>53047.239405613647</v>
      </c>
      <c r="Y45" s="65">
        <v>53881</v>
      </c>
      <c r="Z45" s="65">
        <v>51768.802193706404</v>
      </c>
      <c r="AA45" s="65">
        <v>52953.739203213932</v>
      </c>
      <c r="AB45" s="65">
        <v>56040.615537848607</v>
      </c>
      <c r="AC45" s="65">
        <v>57508.104269820004</v>
      </c>
      <c r="AD45" s="65" t="s">
        <v>33</v>
      </c>
      <c r="AE45" s="65">
        <v>58291.683750659708</v>
      </c>
      <c r="AF45" s="65">
        <v>59576.545416265639</v>
      </c>
      <c r="AG45" s="65">
        <v>60880.465306122453</v>
      </c>
      <c r="AH45" s="57"/>
      <c r="AI45" s="51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90"/>
      <c r="AY45" s="53"/>
      <c r="AZ45" s="53"/>
      <c r="BA45" s="53"/>
      <c r="BB45" s="53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57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65" t="s">
        <v>33</v>
      </c>
      <c r="CG45" s="53"/>
      <c r="CH45" s="53"/>
      <c r="CI45" s="65" t="s">
        <v>33</v>
      </c>
      <c r="CJ45" s="65" t="s">
        <v>33</v>
      </c>
      <c r="CK45" s="65" t="s">
        <v>33</v>
      </c>
      <c r="CL45" s="65">
        <v>54685.987012987011</v>
      </c>
      <c r="CM45" s="65">
        <v>55957.333333333336</v>
      </c>
      <c r="CN45" s="65">
        <v>57846.700000000004</v>
      </c>
      <c r="CO45" s="65" t="s">
        <v>33</v>
      </c>
      <c r="CP45" s="65" t="s">
        <v>33</v>
      </c>
      <c r="CQ45" s="65" t="s">
        <v>33</v>
      </c>
      <c r="CR45" s="65" t="s">
        <v>124</v>
      </c>
      <c r="CS45" s="57"/>
      <c r="CT45" s="51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65"/>
      <c r="DM45" s="65"/>
    </row>
    <row r="46" spans="1:126">
      <c r="A46" s="53" t="s">
        <v>56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>
        <v>42658.983268983269</v>
      </c>
      <c r="S46" s="53"/>
      <c r="T46" s="53">
        <v>44985</v>
      </c>
      <c r="U46" s="53">
        <v>46366.896144278609</v>
      </c>
      <c r="V46" s="53">
        <v>47036.542433234419</v>
      </c>
      <c r="W46" s="65">
        <v>48341.063668224298</v>
      </c>
      <c r="X46" s="65">
        <v>48870.7055460263</v>
      </c>
      <c r="Y46" s="65">
        <v>46269</v>
      </c>
      <c r="Z46" s="65">
        <v>46586.331936075454</v>
      </c>
      <c r="AA46" s="65">
        <v>53369.240725055053</v>
      </c>
      <c r="AB46" s="65">
        <v>53643.96710526316</v>
      </c>
      <c r="AC46" s="65">
        <v>54901.26916097814</v>
      </c>
      <c r="AD46" s="65" t="s">
        <v>33</v>
      </c>
      <c r="AE46" s="65">
        <v>51404.563911580975</v>
      </c>
      <c r="AF46" s="65">
        <v>52529.574019754567</v>
      </c>
      <c r="AG46" s="65">
        <v>53745.765453495093</v>
      </c>
      <c r="AH46" s="57"/>
      <c r="AI46" s="51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90"/>
      <c r="AY46" s="53"/>
      <c r="AZ46" s="53"/>
      <c r="BA46" s="53"/>
      <c r="BB46" s="53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57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65" t="s">
        <v>33</v>
      </c>
      <c r="CG46" s="53"/>
      <c r="CH46" s="53"/>
      <c r="CI46" s="65" t="s">
        <v>33</v>
      </c>
      <c r="CJ46" s="65">
        <v>53277</v>
      </c>
      <c r="CK46" s="65">
        <v>52300.368637724554</v>
      </c>
      <c r="CL46" s="65">
        <v>40856.301098901095</v>
      </c>
      <c r="CM46" s="65">
        <v>41087.887954634338</v>
      </c>
      <c r="CN46" s="65">
        <v>41863.719900187149</v>
      </c>
      <c r="CO46" s="65" t="s">
        <v>33</v>
      </c>
      <c r="CP46" s="65" t="s">
        <v>33</v>
      </c>
      <c r="CQ46" s="65" t="s">
        <v>33</v>
      </c>
      <c r="CR46" s="65" t="s">
        <v>124</v>
      </c>
      <c r="CS46" s="57"/>
      <c r="CT46" s="51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65"/>
      <c r="DM46" s="65"/>
    </row>
    <row r="47" spans="1:126">
      <c r="A47" s="53" t="s">
        <v>57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>
        <v>64945.685579196215</v>
      </c>
      <c r="S47" s="53"/>
      <c r="T47" s="53">
        <v>67489</v>
      </c>
      <c r="U47" s="53">
        <v>69379.722315718609</v>
      </c>
      <c r="V47" s="53">
        <v>70769.472045530638</v>
      </c>
      <c r="W47" s="65">
        <v>72638.187458305532</v>
      </c>
      <c r="X47" s="65">
        <v>72886.674347678752</v>
      </c>
      <c r="Y47" s="65">
        <v>72841</v>
      </c>
      <c r="Z47" s="65">
        <v>70838.206681952171</v>
      </c>
      <c r="AA47" s="65">
        <v>72937.707205195868</v>
      </c>
      <c r="AB47" s="65">
        <v>73289.784204856216</v>
      </c>
      <c r="AC47" s="65">
        <v>74656.920671243337</v>
      </c>
      <c r="AD47" s="65" t="s">
        <v>33</v>
      </c>
      <c r="AE47" s="65">
        <v>76018.093808411213</v>
      </c>
      <c r="AF47" s="65">
        <v>78869.518382787574</v>
      </c>
      <c r="AG47" s="65">
        <v>79736.937619229298</v>
      </c>
      <c r="AH47" s="57"/>
      <c r="AI47" s="51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90"/>
      <c r="AY47" s="53"/>
      <c r="AZ47" s="53"/>
      <c r="BA47" s="53"/>
      <c r="BB47" s="53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57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65" t="s">
        <v>33</v>
      </c>
      <c r="CG47" s="53"/>
      <c r="CH47" s="53"/>
      <c r="CI47" s="65" t="s">
        <v>33</v>
      </c>
      <c r="CJ47" s="65" t="s">
        <v>33</v>
      </c>
      <c r="CK47" s="65" t="s">
        <v>33</v>
      </c>
      <c r="CL47" s="65">
        <v>61819.120767494358</v>
      </c>
      <c r="CM47" s="65">
        <v>63981.243341404355</v>
      </c>
      <c r="CN47" s="65">
        <v>64070.125199999995</v>
      </c>
      <c r="CO47" s="65" t="s">
        <v>33</v>
      </c>
      <c r="CP47" s="65" t="s">
        <v>33</v>
      </c>
      <c r="CQ47" s="65" t="s">
        <v>33</v>
      </c>
      <c r="CR47" s="65" t="s">
        <v>124</v>
      </c>
      <c r="CS47" s="57"/>
      <c r="CT47" s="51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65"/>
      <c r="DM47" s="65"/>
    </row>
    <row r="48" spans="1:126">
      <c r="A48" s="53" t="s">
        <v>58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>
        <v>55789.18278720884</v>
      </c>
      <c r="S48" s="53"/>
      <c r="T48" s="53">
        <v>57929</v>
      </c>
      <c r="U48" s="53">
        <v>59139.654448262692</v>
      </c>
      <c r="V48" s="53">
        <v>61523.354453969434</v>
      </c>
      <c r="W48" s="65">
        <v>61247.984870848712</v>
      </c>
      <c r="X48" s="65">
        <v>60805.86348623853</v>
      </c>
      <c r="Y48" s="65">
        <v>60316</v>
      </c>
      <c r="Z48" s="65">
        <v>59564.525682786269</v>
      </c>
      <c r="AA48" s="65">
        <v>62405.927491943548</v>
      </c>
      <c r="AB48" s="65">
        <v>65276.037804246509</v>
      </c>
      <c r="AC48" s="65">
        <v>68508.172746781114</v>
      </c>
      <c r="AD48" s="65" t="s">
        <v>33</v>
      </c>
      <c r="AE48" s="65">
        <v>69919.247944612725</v>
      </c>
      <c r="AF48" s="65">
        <v>72593.594287379776</v>
      </c>
      <c r="AG48" s="65">
        <v>71907.866079295156</v>
      </c>
      <c r="AH48" s="57"/>
      <c r="AI48" s="51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90"/>
      <c r="AY48" s="53"/>
      <c r="AZ48" s="53"/>
      <c r="BA48" s="53"/>
      <c r="BB48" s="53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57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65" t="s">
        <v>33</v>
      </c>
      <c r="CG48" s="53"/>
      <c r="CH48" s="53"/>
      <c r="CI48" s="65" t="s">
        <v>33</v>
      </c>
      <c r="CJ48" s="65" t="s">
        <v>33</v>
      </c>
      <c r="CK48" s="65" t="s">
        <v>33</v>
      </c>
      <c r="CL48" s="65">
        <v>61733.305785123972</v>
      </c>
      <c r="CM48" s="65">
        <v>64494.443507588534</v>
      </c>
      <c r="CN48" s="65">
        <v>67831.748653500894</v>
      </c>
      <c r="CO48" s="65" t="s">
        <v>33</v>
      </c>
      <c r="CP48" s="65" t="s">
        <v>33</v>
      </c>
      <c r="CQ48" s="65" t="s">
        <v>33</v>
      </c>
      <c r="CR48" s="65" t="s">
        <v>124</v>
      </c>
      <c r="CS48" s="57"/>
      <c r="CT48" s="51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65"/>
      <c r="DM48" s="65"/>
    </row>
    <row r="49" spans="1:126">
      <c r="A49" s="53" t="s">
        <v>59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>
        <v>47971.448275862072</v>
      </c>
      <c r="S49" s="53"/>
      <c r="T49" s="53">
        <v>50028</v>
      </c>
      <c r="U49" s="53">
        <v>50723.069693094629</v>
      </c>
      <c r="V49" s="53">
        <v>52843.944544906568</v>
      </c>
      <c r="W49" s="65">
        <v>53717.626747720366</v>
      </c>
      <c r="X49" s="65">
        <v>53823.750450992186</v>
      </c>
      <c r="Y49" s="65">
        <v>54098</v>
      </c>
      <c r="Z49" s="65">
        <v>49884.761867657631</v>
      </c>
      <c r="AA49" s="65">
        <v>49198.631934077741</v>
      </c>
      <c r="AB49" s="65">
        <v>50723.163157894742</v>
      </c>
      <c r="AC49" s="65">
        <v>51663.437722419927</v>
      </c>
      <c r="AD49" s="65" t="s">
        <v>33</v>
      </c>
      <c r="AE49" s="65">
        <v>55397.579962779157</v>
      </c>
      <c r="AF49" s="65">
        <v>55491.918021336045</v>
      </c>
      <c r="AG49" s="65">
        <v>56673.837962962964</v>
      </c>
      <c r="AH49" s="57"/>
      <c r="AI49" s="51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90"/>
      <c r="AY49" s="53"/>
      <c r="AZ49" s="53"/>
      <c r="BA49" s="53"/>
      <c r="BB49" s="53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57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65" t="s">
        <v>33</v>
      </c>
      <c r="CG49" s="53"/>
      <c r="CH49" s="53"/>
      <c r="CI49" s="65">
        <v>49841.066666666666</v>
      </c>
      <c r="CJ49" s="65">
        <v>53755</v>
      </c>
      <c r="CK49" s="65" t="s">
        <v>33</v>
      </c>
      <c r="CL49" s="65" t="s">
        <v>33</v>
      </c>
      <c r="CM49" s="65" t="s">
        <v>33</v>
      </c>
      <c r="CN49" s="65" t="s">
        <v>33</v>
      </c>
      <c r="CO49" s="65" t="s">
        <v>33</v>
      </c>
      <c r="CP49" s="65" t="s">
        <v>33</v>
      </c>
      <c r="CQ49" s="65" t="s">
        <v>33</v>
      </c>
      <c r="CR49" s="65" t="s">
        <v>124</v>
      </c>
      <c r="CS49" s="57"/>
      <c r="CT49" s="51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65"/>
      <c r="DM49" s="65"/>
    </row>
    <row r="50" spans="1:126">
      <c r="A50" s="53" t="s">
        <v>60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>
        <v>42796.983606557376</v>
      </c>
      <c r="S50" s="53"/>
      <c r="T50" s="53">
        <v>45338</v>
      </c>
      <c r="U50" s="53">
        <v>47707.140331491712</v>
      </c>
      <c r="V50" s="53">
        <v>49160.290909090909</v>
      </c>
      <c r="W50" s="65">
        <v>50866.740425531912</v>
      </c>
      <c r="X50" s="65">
        <v>51478.96056622851</v>
      </c>
      <c r="Y50" s="65">
        <v>52358</v>
      </c>
      <c r="Z50" s="65">
        <v>50864.813573883162</v>
      </c>
      <c r="AA50" s="65">
        <v>51765.227651429857</v>
      </c>
      <c r="AB50" s="65">
        <v>55207.398017976499</v>
      </c>
      <c r="AC50" s="65">
        <v>53895.714007782102</v>
      </c>
      <c r="AD50" s="65" t="s">
        <v>33</v>
      </c>
      <c r="AE50" s="65">
        <v>53392.82095154954</v>
      </c>
      <c r="AF50" s="65">
        <v>54726.116752166992</v>
      </c>
      <c r="AG50" s="65">
        <v>58846.539179104475</v>
      </c>
      <c r="AH50" s="57"/>
      <c r="AI50" s="51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90"/>
      <c r="AY50" s="53"/>
      <c r="AZ50" s="53"/>
      <c r="BA50" s="53"/>
      <c r="BB50" s="53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57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65" t="s">
        <v>33</v>
      </c>
      <c r="CG50" s="53"/>
      <c r="CH50" s="53"/>
      <c r="CI50" s="65" t="s">
        <v>33</v>
      </c>
      <c r="CJ50" s="65" t="s">
        <v>33</v>
      </c>
      <c r="CK50" s="65" t="s">
        <v>33</v>
      </c>
      <c r="CL50" s="65">
        <v>51501.422857142854</v>
      </c>
      <c r="CM50" s="65">
        <v>54114.458333333328</v>
      </c>
      <c r="CN50" s="65">
        <v>56184.128654970766</v>
      </c>
      <c r="CO50" s="65" t="s">
        <v>33</v>
      </c>
      <c r="CP50" s="65">
        <v>43693.5</v>
      </c>
      <c r="CQ50" s="65">
        <v>43693.5</v>
      </c>
      <c r="CR50" s="65" t="s">
        <v>124</v>
      </c>
      <c r="CS50" s="57"/>
      <c r="CT50" s="51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65"/>
      <c r="DM50" s="65"/>
    </row>
    <row r="51" spans="1:126">
      <c r="A51" s="53" t="s">
        <v>61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>
        <v>37742.719298245611</v>
      </c>
      <c r="S51" s="53"/>
      <c r="T51" s="53">
        <v>40564</v>
      </c>
      <c r="U51" s="53">
        <v>41826.467647058824</v>
      </c>
      <c r="V51" s="53">
        <v>43537.870129870127</v>
      </c>
      <c r="W51" s="65">
        <v>45495.280991735541</v>
      </c>
      <c r="X51" s="65">
        <v>47985.043360433607</v>
      </c>
      <c r="Y51" s="65">
        <v>48560</v>
      </c>
      <c r="Z51" s="65">
        <v>48051.754983388702</v>
      </c>
      <c r="AA51" s="65">
        <v>49543.054699946893</v>
      </c>
      <c r="AB51" s="65">
        <v>51806.072981366458</v>
      </c>
      <c r="AC51" s="65">
        <v>52171.015585079207</v>
      </c>
      <c r="AD51" s="65" t="s">
        <v>33</v>
      </c>
      <c r="AE51" s="65">
        <v>53045.937413073712</v>
      </c>
      <c r="AF51" s="65">
        <v>53599.694253505637</v>
      </c>
      <c r="AG51" s="65">
        <v>54881.133928571428</v>
      </c>
      <c r="AH51" s="57"/>
      <c r="AI51" s="51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90"/>
      <c r="AY51" s="53"/>
      <c r="AZ51" s="53"/>
      <c r="BA51" s="53"/>
      <c r="BB51" s="53"/>
      <c r="BC51" s="89"/>
      <c r="BD51" s="89"/>
      <c r="BE51" s="89"/>
      <c r="BF51" s="89"/>
      <c r="BG51" s="89"/>
      <c r="BH51" s="89"/>
      <c r="BI51" s="89"/>
      <c r="BJ51" s="89"/>
      <c r="BK51" s="89"/>
      <c r="BL51" s="89"/>
      <c r="BM51" s="89"/>
      <c r="BN51" s="57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65" t="s">
        <v>33</v>
      </c>
      <c r="CG51" s="53"/>
      <c r="CH51" s="53"/>
      <c r="CI51" s="65" t="s">
        <v>33</v>
      </c>
      <c r="CJ51" s="65" t="s">
        <v>33</v>
      </c>
      <c r="CK51" s="65" t="s">
        <v>33</v>
      </c>
      <c r="CL51" s="65" t="s">
        <v>33</v>
      </c>
      <c r="CM51" s="65" t="s">
        <v>33</v>
      </c>
      <c r="CN51" s="65" t="s">
        <v>33</v>
      </c>
      <c r="CO51" s="65" t="s">
        <v>33</v>
      </c>
      <c r="CP51" s="65" t="s">
        <v>33</v>
      </c>
      <c r="CQ51" s="65" t="s">
        <v>33</v>
      </c>
      <c r="CR51" s="65" t="s">
        <v>124</v>
      </c>
      <c r="CS51" s="57"/>
      <c r="CT51" s="51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65"/>
      <c r="DM51" s="65"/>
    </row>
    <row r="52" spans="1:126">
      <c r="A52" s="53" t="s">
        <v>62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>
        <v>51303.314506172843</v>
      </c>
      <c r="S52" s="53"/>
      <c r="T52" s="53">
        <v>54141</v>
      </c>
      <c r="U52" s="53">
        <v>55972.269525267991</v>
      </c>
      <c r="V52" s="53">
        <v>57921.202572347269</v>
      </c>
      <c r="W52" s="65">
        <v>58681.790632840813</v>
      </c>
      <c r="X52" s="65">
        <v>59773.653400105432</v>
      </c>
      <c r="Y52" s="65">
        <v>60202</v>
      </c>
      <c r="Z52" s="65">
        <v>58865.586414757345</v>
      </c>
      <c r="AA52" s="65">
        <v>60820.254100540827</v>
      </c>
      <c r="AB52" s="65">
        <v>62069.189354249618</v>
      </c>
      <c r="AC52" s="65">
        <v>61819.510314341846</v>
      </c>
      <c r="AD52" s="65" t="s">
        <v>33</v>
      </c>
      <c r="AE52" s="65">
        <v>65761.99566780348</v>
      </c>
      <c r="AF52" s="65">
        <v>67616.903095936577</v>
      </c>
      <c r="AG52" s="65">
        <v>68597.479432213207</v>
      </c>
      <c r="AH52" s="57"/>
      <c r="AI52" s="51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90"/>
      <c r="AY52" s="53"/>
      <c r="AZ52" s="53"/>
      <c r="BA52" s="53"/>
      <c r="BB52" s="53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57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65" t="s">
        <v>33</v>
      </c>
      <c r="CG52" s="53"/>
      <c r="CH52" s="53"/>
      <c r="CI52" s="65" t="s">
        <v>33</v>
      </c>
      <c r="CJ52" s="65" t="s">
        <v>33</v>
      </c>
      <c r="CK52" s="65" t="s">
        <v>33</v>
      </c>
      <c r="CL52" s="65">
        <v>54831.801749271137</v>
      </c>
      <c r="CM52" s="65">
        <v>55567.704477611936</v>
      </c>
      <c r="CN52" s="65">
        <v>56502.925465838503</v>
      </c>
      <c r="CO52" s="65" t="s">
        <v>33</v>
      </c>
      <c r="CP52" s="65" t="s">
        <v>33</v>
      </c>
      <c r="CQ52" s="65" t="s">
        <v>33</v>
      </c>
      <c r="CR52" s="65" t="s">
        <v>124</v>
      </c>
      <c r="CS52" s="57"/>
      <c r="CT52" s="51"/>
      <c r="CU52" s="53"/>
      <c r="CV52" s="53"/>
      <c r="CW52" s="53"/>
      <c r="CX52" s="53"/>
      <c r="CY52" s="53"/>
      <c r="CZ52" s="53"/>
      <c r="DA52" s="53"/>
      <c r="DB52" s="53"/>
      <c r="DC52" s="53"/>
      <c r="DD52" s="53"/>
      <c r="DE52" s="53"/>
      <c r="DF52" s="53"/>
      <c r="DG52" s="53"/>
      <c r="DH52" s="53"/>
      <c r="DI52" s="53"/>
      <c r="DJ52" s="53"/>
      <c r="DK52" s="53"/>
      <c r="DL52" s="65"/>
      <c r="DM52" s="65"/>
    </row>
    <row r="53" spans="1:126">
      <c r="A53" s="53" t="s">
        <v>63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>
        <v>39684.03717472119</v>
      </c>
      <c r="S53" s="53"/>
      <c r="T53" s="53">
        <v>40758</v>
      </c>
      <c r="U53" s="53">
        <v>42534.568548387098</v>
      </c>
      <c r="V53" s="53">
        <v>44603.838235294119</v>
      </c>
      <c r="W53" s="65">
        <v>44395.400602409638</v>
      </c>
      <c r="X53" s="65">
        <v>45404.713068181816</v>
      </c>
      <c r="Y53" s="65">
        <v>45437</v>
      </c>
      <c r="Z53" s="65">
        <v>43449.308411214952</v>
      </c>
      <c r="AA53" s="65">
        <v>44285.669562995143</v>
      </c>
      <c r="AB53" s="65">
        <v>47465.693925233645</v>
      </c>
      <c r="AC53" s="65">
        <v>46236.135169927911</v>
      </c>
      <c r="AD53" s="65" t="s">
        <v>33</v>
      </c>
      <c r="AE53" s="65">
        <v>52909.73239436619</v>
      </c>
      <c r="AF53" s="65">
        <v>54644.009999999995</v>
      </c>
      <c r="AG53" s="65">
        <v>55281.025990099013</v>
      </c>
      <c r="AH53" s="57"/>
      <c r="AI53" s="51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90"/>
      <c r="AY53" s="53"/>
      <c r="AZ53" s="53"/>
      <c r="BA53" s="53"/>
      <c r="BB53" s="53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57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65" t="s">
        <v>33</v>
      </c>
      <c r="CG53" s="53"/>
      <c r="CH53" s="53"/>
      <c r="CI53" s="65" t="s">
        <v>33</v>
      </c>
      <c r="CJ53" s="65" t="s">
        <v>33</v>
      </c>
      <c r="CK53" s="65" t="s">
        <v>33</v>
      </c>
      <c r="CL53" s="65" t="s">
        <v>33</v>
      </c>
      <c r="CM53" s="65" t="s">
        <v>33</v>
      </c>
      <c r="CN53" s="65" t="s">
        <v>33</v>
      </c>
      <c r="CO53" s="65" t="s">
        <v>33</v>
      </c>
      <c r="CP53" s="65" t="s">
        <v>33</v>
      </c>
      <c r="CQ53" s="65" t="s">
        <v>33</v>
      </c>
      <c r="CR53" s="65" t="s">
        <v>124</v>
      </c>
      <c r="CS53" s="57"/>
      <c r="CT53" s="51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65"/>
      <c r="DM53" s="65"/>
    </row>
    <row r="54" spans="1:126">
      <c r="A54" s="55" t="s">
        <v>64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>
        <v>62653.43834841629</v>
      </c>
      <c r="S54" s="55"/>
      <c r="T54" s="55">
        <v>65765</v>
      </c>
      <c r="U54" s="55">
        <v>69004.033528918691</v>
      </c>
      <c r="V54" s="55">
        <v>69764.278688524588</v>
      </c>
      <c r="W54" s="67">
        <v>73690.65175893101</v>
      </c>
      <c r="X54" s="67">
        <v>76325.95533980582</v>
      </c>
      <c r="Y54" s="67">
        <v>75779</v>
      </c>
      <c r="Z54" s="67">
        <v>71041.093993659495</v>
      </c>
      <c r="AA54" s="67">
        <v>71128.695243287453</v>
      </c>
      <c r="AB54" s="67">
        <v>52336.045429362879</v>
      </c>
      <c r="AC54" s="67">
        <v>92400.27355072464</v>
      </c>
      <c r="AD54" s="67" t="s">
        <v>33</v>
      </c>
      <c r="AE54" s="67">
        <v>77165.901227149094</v>
      </c>
      <c r="AF54" s="67">
        <v>80327.908959983542</v>
      </c>
      <c r="AG54" s="67">
        <v>81830.101368159201</v>
      </c>
      <c r="AH54" s="60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91"/>
      <c r="AY54" s="55"/>
      <c r="AZ54" s="55"/>
      <c r="BA54" s="55"/>
      <c r="BB54" s="55"/>
      <c r="BC54" s="91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60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67" t="s">
        <v>33</v>
      </c>
      <c r="CG54" s="55"/>
      <c r="CH54" s="55"/>
      <c r="CI54" s="67" t="s">
        <v>33</v>
      </c>
      <c r="CJ54" s="67" t="s">
        <v>33</v>
      </c>
      <c r="CK54" s="67" t="s">
        <v>33</v>
      </c>
      <c r="CL54" s="67">
        <v>74496.294063187117</v>
      </c>
      <c r="CM54" s="67">
        <v>76013.107293931607</v>
      </c>
      <c r="CN54" s="67">
        <v>76483.388347205706</v>
      </c>
      <c r="CO54" s="67" t="s">
        <v>33</v>
      </c>
      <c r="CP54" s="67" t="s">
        <v>33</v>
      </c>
      <c r="CQ54" s="67" t="s">
        <v>33</v>
      </c>
      <c r="CR54" s="67" t="s">
        <v>124</v>
      </c>
      <c r="CS54" s="60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67"/>
      <c r="DM54" s="67"/>
      <c r="DN54" s="108"/>
      <c r="DO54" s="108"/>
      <c r="DP54" s="108"/>
      <c r="DQ54" s="108"/>
      <c r="DR54" s="108"/>
      <c r="DS54" s="108"/>
      <c r="DT54" s="108"/>
      <c r="DU54" s="108"/>
      <c r="DV54" s="108"/>
    </row>
    <row r="55" spans="1:126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65"/>
      <c r="X55" s="65"/>
      <c r="Y55" s="65"/>
      <c r="Z55" s="65"/>
      <c r="AA55" s="65"/>
      <c r="AB55" s="65"/>
      <c r="AC55" s="65"/>
      <c r="AD55" s="65"/>
      <c r="AE55" s="65"/>
      <c r="AH55" s="57"/>
      <c r="AI55" s="51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90"/>
      <c r="AY55" s="53"/>
      <c r="AZ55" s="53"/>
      <c r="BA55" s="53"/>
      <c r="BB55" s="53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57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65"/>
      <c r="CG55" s="53"/>
      <c r="CH55" s="53"/>
      <c r="CI55" s="65"/>
      <c r="CJ55" s="65"/>
      <c r="CK55" s="65"/>
      <c r="CL55" s="65"/>
      <c r="CM55" s="65"/>
      <c r="CN55" s="65"/>
      <c r="CO55" s="65"/>
      <c r="CP55" s="65"/>
      <c r="CS55" s="57"/>
      <c r="CT55" s="51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  <c r="DI55" s="53"/>
      <c r="DJ55" s="53"/>
      <c r="DK55" s="53"/>
      <c r="DL55" s="65"/>
      <c r="DM55" s="65"/>
    </row>
    <row r="56" spans="1:126">
      <c r="A56" s="53" t="s">
        <v>66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>
        <v>60044.533596837944</v>
      </c>
      <c r="S56" s="53"/>
      <c r="T56" s="53">
        <v>64740</v>
      </c>
      <c r="U56" s="53">
        <v>67775.202970297032</v>
      </c>
      <c r="V56" s="53">
        <v>70448.847980997627</v>
      </c>
      <c r="W56" s="65">
        <v>68849.885101010106</v>
      </c>
      <c r="X56" s="65">
        <v>68272.005903187717</v>
      </c>
      <c r="Y56" s="65">
        <v>70106</v>
      </c>
      <c r="Z56" s="65">
        <v>63235.179272054287</v>
      </c>
      <c r="AA56" s="65">
        <v>65793.320135746602</v>
      </c>
      <c r="AB56" s="65">
        <v>68541.874316939895</v>
      </c>
      <c r="AC56" s="65">
        <v>72510.611888111889</v>
      </c>
      <c r="AD56" s="65" t="s">
        <v>33</v>
      </c>
      <c r="AE56" s="65">
        <v>70816.102992615619</v>
      </c>
      <c r="AF56" s="65">
        <v>70056.133452639653</v>
      </c>
      <c r="AG56" s="65">
        <v>74121.314505776638</v>
      </c>
      <c r="AH56" s="57"/>
      <c r="AI56" s="51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90"/>
      <c r="AY56" s="53"/>
      <c r="AZ56" s="53"/>
      <c r="BA56" s="53"/>
      <c r="BB56" s="53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57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65" t="s">
        <v>33</v>
      </c>
      <c r="CG56" s="53"/>
      <c r="CH56" s="53"/>
      <c r="CI56" s="65" t="s">
        <v>33</v>
      </c>
      <c r="CJ56" s="65" t="s">
        <v>33</v>
      </c>
      <c r="CK56" s="65" t="s">
        <v>33</v>
      </c>
      <c r="CL56" s="65">
        <v>62187.554347826088</v>
      </c>
      <c r="CM56" s="65">
        <v>63737.883116883117</v>
      </c>
      <c r="CN56" s="65">
        <v>73894.14432989691</v>
      </c>
      <c r="CO56" s="65" t="s">
        <v>33</v>
      </c>
      <c r="CP56" s="65" t="s">
        <v>33</v>
      </c>
      <c r="CQ56" s="65" t="s">
        <v>33</v>
      </c>
      <c r="CR56" s="65" t="s">
        <v>124</v>
      </c>
      <c r="CS56" s="57"/>
      <c r="CT56" s="51"/>
      <c r="CU56" s="53"/>
      <c r="CV56" s="53"/>
      <c r="CW56" s="53"/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  <c r="DI56" s="53"/>
      <c r="DJ56" s="53"/>
      <c r="DK56" s="53"/>
      <c r="DL56" s="65"/>
      <c r="DM56" s="65"/>
    </row>
    <row r="57" spans="1:126">
      <c r="A57" s="53" t="s">
        <v>67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>
        <v>46167.006329113923</v>
      </c>
      <c r="S57" s="53"/>
      <c r="T57" s="53">
        <v>51297</v>
      </c>
      <c r="U57" s="53">
        <v>51782.918495297803</v>
      </c>
      <c r="V57" s="53">
        <v>54567.286567164178</v>
      </c>
      <c r="W57" s="65">
        <v>55355.410557184754</v>
      </c>
      <c r="X57" s="65">
        <v>54071.822281167108</v>
      </c>
      <c r="Y57" s="65">
        <v>53286</v>
      </c>
      <c r="Z57" s="65">
        <v>52290.150417827295</v>
      </c>
      <c r="AA57" s="65">
        <v>53628.445945945939</v>
      </c>
      <c r="AB57" s="65">
        <v>55100.285756327256</v>
      </c>
      <c r="AC57" s="65">
        <v>56147.119241192413</v>
      </c>
      <c r="AD57" s="65" t="s">
        <v>33</v>
      </c>
      <c r="AE57" s="65">
        <v>56828.024478994375</v>
      </c>
      <c r="AF57" s="65">
        <v>58402.883439704397</v>
      </c>
      <c r="AG57" s="65">
        <v>58633.448484848486</v>
      </c>
      <c r="AH57" s="57"/>
      <c r="AI57" s="51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90"/>
      <c r="AY57" s="53"/>
      <c r="AZ57" s="53"/>
      <c r="BA57" s="53"/>
      <c r="BB57" s="53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57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65" t="s">
        <v>33</v>
      </c>
      <c r="CG57" s="53"/>
      <c r="CH57" s="53"/>
      <c r="CI57" s="65" t="s">
        <v>33</v>
      </c>
      <c r="CJ57" s="65" t="s">
        <v>33</v>
      </c>
      <c r="CK57" s="65" t="s">
        <v>33</v>
      </c>
      <c r="CL57" s="65">
        <v>50339.61</v>
      </c>
      <c r="CM57" s="65">
        <v>50508.990825688074</v>
      </c>
      <c r="CN57" s="65">
        <v>52914.426605504588</v>
      </c>
      <c r="CO57" s="65" t="s">
        <v>33</v>
      </c>
      <c r="CP57" s="65" t="s">
        <v>33</v>
      </c>
      <c r="CQ57" s="65" t="s">
        <v>33</v>
      </c>
      <c r="CR57" s="65" t="s">
        <v>124</v>
      </c>
      <c r="CS57" s="57"/>
      <c r="CT57" s="51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65"/>
      <c r="DM57" s="65"/>
    </row>
    <row r="58" spans="1:126">
      <c r="A58" s="53" t="s">
        <v>68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>
        <v>52892.787920384355</v>
      </c>
      <c r="S58" s="53"/>
      <c r="T58" s="53">
        <v>56259</v>
      </c>
      <c r="U58" s="53">
        <v>59127.723709993472</v>
      </c>
      <c r="V58" s="53">
        <v>60199.977084659455</v>
      </c>
      <c r="W58" s="65">
        <v>60039.909677419353</v>
      </c>
      <c r="X58" s="65">
        <v>59348.153405474222</v>
      </c>
      <c r="Y58" s="65">
        <v>59933</v>
      </c>
      <c r="Z58" s="65">
        <v>55033.46366782007</v>
      </c>
      <c r="AA58" s="65">
        <v>59392.706042354774</v>
      </c>
      <c r="AB58" s="65">
        <v>61805.644754790512</v>
      </c>
      <c r="AC58" s="65">
        <v>61528.203228558305</v>
      </c>
      <c r="AD58" s="65" t="s">
        <v>33</v>
      </c>
      <c r="AE58" s="65">
        <v>64864.256599222834</v>
      </c>
      <c r="AF58" s="65">
        <v>64146.602137767222</v>
      </c>
      <c r="AG58" s="65">
        <v>64243.213386348572</v>
      </c>
      <c r="AH58" s="57"/>
      <c r="AI58" s="51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90"/>
      <c r="AY58" s="53"/>
      <c r="AZ58" s="53"/>
      <c r="BA58" s="53"/>
      <c r="BB58" s="53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57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65" t="s">
        <v>33</v>
      </c>
      <c r="CG58" s="53"/>
      <c r="CH58" s="53"/>
      <c r="CI58" s="65" t="s">
        <v>33</v>
      </c>
      <c r="CJ58" s="65" t="s">
        <v>33</v>
      </c>
      <c r="CK58" s="65" t="s">
        <v>33</v>
      </c>
      <c r="CL58" s="65" t="s">
        <v>33</v>
      </c>
      <c r="CM58" s="65" t="s">
        <v>33</v>
      </c>
      <c r="CN58" s="65" t="s">
        <v>33</v>
      </c>
      <c r="CO58" s="65" t="s">
        <v>33</v>
      </c>
      <c r="CP58" s="65" t="s">
        <v>33</v>
      </c>
      <c r="CQ58" s="65" t="s">
        <v>33</v>
      </c>
      <c r="CR58" s="65" t="s">
        <v>124</v>
      </c>
      <c r="CS58" s="57"/>
      <c r="CT58" s="51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65"/>
      <c r="DM58" s="65"/>
    </row>
    <row r="59" spans="1:126">
      <c r="A59" s="53" t="s">
        <v>69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>
        <v>43266.513432835818</v>
      </c>
      <c r="S59" s="53"/>
      <c r="T59" s="53">
        <v>47350</v>
      </c>
      <c r="U59" s="53">
        <v>48523.338235294119</v>
      </c>
      <c r="V59" s="53">
        <v>50115.544642857145</v>
      </c>
      <c r="W59" s="65">
        <v>54550.991124260356</v>
      </c>
      <c r="X59" s="65">
        <v>54549.474006116208</v>
      </c>
      <c r="Y59" s="65">
        <v>54360</v>
      </c>
      <c r="Z59" s="65">
        <v>46736.993953644611</v>
      </c>
      <c r="AA59" s="65">
        <v>54492.488999999994</v>
      </c>
      <c r="AB59" s="65">
        <v>56761.244193762439</v>
      </c>
      <c r="AC59" s="65">
        <v>56825.253834916002</v>
      </c>
      <c r="AD59" s="65" t="s">
        <v>33</v>
      </c>
      <c r="AE59" s="65">
        <v>56586.218105557498</v>
      </c>
      <c r="AF59" s="65">
        <v>61241.151679306604</v>
      </c>
      <c r="AG59" s="65">
        <v>60826.390510948906</v>
      </c>
      <c r="AH59" s="57"/>
      <c r="AI59" s="51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90"/>
      <c r="AY59" s="53"/>
      <c r="AZ59" s="53"/>
      <c r="BA59" s="53"/>
      <c r="BB59" s="53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57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65" t="s">
        <v>33</v>
      </c>
      <c r="CG59" s="53"/>
      <c r="CH59" s="53"/>
      <c r="CI59" s="65" t="s">
        <v>33</v>
      </c>
      <c r="CJ59" s="65" t="s">
        <v>33</v>
      </c>
      <c r="CK59" s="65" t="s">
        <v>33</v>
      </c>
      <c r="CL59" s="65">
        <v>51320.46666666666</v>
      </c>
      <c r="CM59" s="65">
        <v>52993.489864864867</v>
      </c>
      <c r="CN59" s="65">
        <v>53754.941176470587</v>
      </c>
      <c r="CO59" s="65" t="s">
        <v>33</v>
      </c>
      <c r="CP59" s="65" t="s">
        <v>33</v>
      </c>
      <c r="CQ59" s="65" t="s">
        <v>33</v>
      </c>
      <c r="CR59" s="65" t="s">
        <v>124</v>
      </c>
      <c r="CS59" s="57"/>
      <c r="CT59" s="51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65"/>
      <c r="DM59" s="65"/>
    </row>
    <row r="60" spans="1:126">
      <c r="A60" s="53" t="s">
        <v>70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>
        <v>62967.55550394798</v>
      </c>
      <c r="S60" s="53"/>
      <c r="T60" s="53">
        <v>65757</v>
      </c>
      <c r="U60" s="53">
        <v>67320.036985018727</v>
      </c>
      <c r="V60" s="53">
        <v>68460.344988344994</v>
      </c>
      <c r="W60" s="65">
        <v>69704.887619917776</v>
      </c>
      <c r="X60" s="65">
        <v>71932.729913753967</v>
      </c>
      <c r="Y60" s="65">
        <v>72713</v>
      </c>
      <c r="Z60" s="65">
        <v>66472.190575498069</v>
      </c>
      <c r="AA60" s="65">
        <v>65618.316460688933</v>
      </c>
      <c r="AB60" s="65">
        <v>65498.532770757731</v>
      </c>
      <c r="AC60" s="65">
        <v>66273.720836236927</v>
      </c>
      <c r="AD60" s="65" t="s">
        <v>33</v>
      </c>
      <c r="AE60" s="65">
        <v>67177.780813691643</v>
      </c>
      <c r="AF60" s="65">
        <v>68117.889811710091</v>
      </c>
      <c r="AG60" s="65">
        <v>69628.31713084603</v>
      </c>
      <c r="AH60" s="57"/>
      <c r="AI60" s="51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90"/>
      <c r="AY60" s="53"/>
      <c r="AZ60" s="53"/>
      <c r="BA60" s="53"/>
      <c r="BB60" s="53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57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65" t="s">
        <v>33</v>
      </c>
      <c r="CG60" s="53"/>
      <c r="CH60" s="53"/>
      <c r="CI60" s="65" t="s">
        <v>33</v>
      </c>
      <c r="CJ60" s="65" t="s">
        <v>33</v>
      </c>
      <c r="CK60" s="65" t="s">
        <v>33</v>
      </c>
      <c r="CL60" s="65" t="s">
        <v>33</v>
      </c>
      <c r="CM60" s="65" t="s">
        <v>33</v>
      </c>
      <c r="CN60" s="65" t="s">
        <v>33</v>
      </c>
      <c r="CO60" s="65" t="s">
        <v>33</v>
      </c>
      <c r="CP60" s="65" t="s">
        <v>33</v>
      </c>
      <c r="CQ60" s="65" t="s">
        <v>33</v>
      </c>
      <c r="CR60" s="65" t="s">
        <v>124</v>
      </c>
      <c r="CS60" s="57"/>
      <c r="CT60" s="51"/>
      <c r="CU60" s="53"/>
      <c r="CV60" s="53"/>
      <c r="CW60" s="53"/>
      <c r="CX60" s="53"/>
      <c r="CY60" s="53"/>
      <c r="CZ60" s="53"/>
      <c r="DA60" s="53"/>
      <c r="DB60" s="53"/>
      <c r="DC60" s="53"/>
      <c r="DD60" s="53"/>
      <c r="DE60" s="53"/>
      <c r="DF60" s="53"/>
      <c r="DG60" s="53"/>
      <c r="DH60" s="53"/>
      <c r="DI60" s="53"/>
      <c r="DJ60" s="53"/>
      <c r="DK60" s="53"/>
      <c r="DL60" s="65"/>
      <c r="DM60" s="65"/>
    </row>
    <row r="61" spans="1:126">
      <c r="A61" s="53" t="s">
        <v>71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>
        <v>60408.867498717729</v>
      </c>
      <c r="S61" s="53"/>
      <c r="T61" s="53">
        <v>64456</v>
      </c>
      <c r="U61" s="53">
        <v>65326.733843537419</v>
      </c>
      <c r="V61" s="53">
        <v>67691.463447806862</v>
      </c>
      <c r="W61" s="65">
        <v>69655.912107770666</v>
      </c>
      <c r="X61" s="65">
        <v>70082.051744885684</v>
      </c>
      <c r="Y61" s="65">
        <v>71706</v>
      </c>
      <c r="Z61" s="65">
        <v>61232.150783788951</v>
      </c>
      <c r="AA61" s="65">
        <v>61319.034000267369</v>
      </c>
      <c r="AB61" s="65">
        <v>66952.539358031121</v>
      </c>
      <c r="AC61" s="65">
        <v>70201.375275535742</v>
      </c>
      <c r="AD61" s="65" t="s">
        <v>33</v>
      </c>
      <c r="AE61" s="65">
        <v>75724.930074434582</v>
      </c>
      <c r="AF61" s="65">
        <v>77012.080606281947</v>
      </c>
      <c r="AG61" s="65">
        <v>78506.538948478992</v>
      </c>
      <c r="AH61" s="57"/>
      <c r="AI61" s="51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90"/>
      <c r="AY61" s="53"/>
      <c r="AZ61" s="53"/>
      <c r="BA61" s="53"/>
      <c r="BB61" s="53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57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65" t="s">
        <v>33</v>
      </c>
      <c r="CG61" s="53"/>
      <c r="CH61" s="53"/>
      <c r="CI61" s="65" t="s">
        <v>33</v>
      </c>
      <c r="CJ61" s="65" t="s">
        <v>33</v>
      </c>
      <c r="CK61" s="65" t="s">
        <v>33</v>
      </c>
      <c r="CL61" s="65" t="s">
        <v>33</v>
      </c>
      <c r="CM61" s="65" t="s">
        <v>33</v>
      </c>
      <c r="CN61" s="65" t="s">
        <v>33</v>
      </c>
      <c r="CO61" s="65" t="s">
        <v>33</v>
      </c>
      <c r="CP61" s="65" t="s">
        <v>33</v>
      </c>
      <c r="CQ61" s="65" t="s">
        <v>33</v>
      </c>
      <c r="CR61" s="65" t="s">
        <v>124</v>
      </c>
      <c r="CS61" s="57"/>
      <c r="CT61" s="51"/>
      <c r="CU61" s="53"/>
      <c r="CV61" s="53"/>
      <c r="CW61" s="53"/>
      <c r="CX61" s="53"/>
      <c r="CY61" s="53"/>
      <c r="CZ61" s="53"/>
      <c r="DA61" s="53"/>
      <c r="DB61" s="53"/>
      <c r="DC61" s="53"/>
      <c r="DD61" s="53"/>
      <c r="DE61" s="53"/>
      <c r="DF61" s="53"/>
      <c r="DG61" s="53"/>
      <c r="DH61" s="53"/>
      <c r="DI61" s="53"/>
      <c r="DJ61" s="53"/>
      <c r="DK61" s="53"/>
      <c r="DL61" s="65"/>
      <c r="DM61" s="65"/>
    </row>
    <row r="62" spans="1:126">
      <c r="A62" s="51" t="s">
        <v>72</v>
      </c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>
        <v>54269.369193154031</v>
      </c>
      <c r="S62" s="51"/>
      <c r="T62" s="51">
        <v>55622</v>
      </c>
      <c r="U62" s="51">
        <v>56991.532541567693</v>
      </c>
      <c r="V62" s="51">
        <v>58455.083141938449</v>
      </c>
      <c r="W62" s="66">
        <v>59798.008156606855</v>
      </c>
      <c r="X62" s="66">
        <v>61276.742888008645</v>
      </c>
      <c r="Y62" s="66">
        <v>61235</v>
      </c>
      <c r="Z62" s="66">
        <v>58984.75893949029</v>
      </c>
      <c r="AA62" s="66">
        <v>60222.177079907924</v>
      </c>
      <c r="AB62" s="66">
        <v>60551.252810171354</v>
      </c>
      <c r="AC62" s="66">
        <v>60497.66062554808</v>
      </c>
      <c r="AD62" s="66" t="s">
        <v>33</v>
      </c>
      <c r="AE62" s="66">
        <v>62322.151507631213</v>
      </c>
      <c r="AF62" s="66">
        <v>62853.542367736336</v>
      </c>
      <c r="AG62" s="66">
        <v>63732.872182254199</v>
      </c>
      <c r="AH62" s="57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90"/>
      <c r="AY62" s="51"/>
      <c r="AZ62" s="51"/>
      <c r="BA62" s="51"/>
      <c r="BB62" s="51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57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66" t="s">
        <v>33</v>
      </c>
      <c r="CG62" s="51"/>
      <c r="CH62" s="51"/>
      <c r="CI62" s="66" t="s">
        <v>33</v>
      </c>
      <c r="CJ62" s="66" t="s">
        <v>33</v>
      </c>
      <c r="CK62" s="66" t="s">
        <v>33</v>
      </c>
      <c r="CL62" s="66">
        <v>70865.429032258064</v>
      </c>
      <c r="CM62" s="66">
        <v>67377.241935483878</v>
      </c>
      <c r="CN62" s="66">
        <v>68475.3</v>
      </c>
      <c r="CO62" s="66" t="s">
        <v>33</v>
      </c>
      <c r="CP62" s="66" t="s">
        <v>33</v>
      </c>
      <c r="CQ62" s="66">
        <v>50606.25</v>
      </c>
      <c r="CR62" s="66" t="s">
        <v>124</v>
      </c>
      <c r="CS62" s="57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66"/>
      <c r="DM62" s="66"/>
    </row>
    <row r="63" spans="1:126">
      <c r="A63" s="51" t="s">
        <v>73</v>
      </c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>
        <v>52285.086805555555</v>
      </c>
      <c r="S63" s="51"/>
      <c r="T63" s="51">
        <v>57105</v>
      </c>
      <c r="U63" s="51">
        <v>56608.684887459807</v>
      </c>
      <c r="V63" s="51">
        <v>59321.321428571428</v>
      </c>
      <c r="W63" s="66">
        <v>61882.153846153844</v>
      </c>
      <c r="X63" s="66">
        <v>61504.127329192546</v>
      </c>
      <c r="Y63" s="66">
        <v>60828</v>
      </c>
      <c r="Z63" s="66">
        <v>61292.789205702647</v>
      </c>
      <c r="AA63" s="66">
        <v>61029.187122736417</v>
      </c>
      <c r="AB63" s="66">
        <v>60602.234504132233</v>
      </c>
      <c r="AC63" s="66">
        <v>59974.306598984775</v>
      </c>
      <c r="AD63" s="66" t="s">
        <v>33</v>
      </c>
      <c r="AE63" s="66">
        <v>62277.75</v>
      </c>
      <c r="AF63" s="66">
        <v>61842.964989059081</v>
      </c>
      <c r="AG63" s="66">
        <v>61017.705298013243</v>
      </c>
      <c r="AH63" s="57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90"/>
      <c r="AY63" s="51"/>
      <c r="AZ63" s="51"/>
      <c r="BA63" s="51"/>
      <c r="BB63" s="51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BM63" s="90"/>
      <c r="BN63" s="57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51"/>
      <c r="CB63" s="51"/>
      <c r="CC63" s="51"/>
      <c r="CD63" s="51"/>
      <c r="CE63" s="51"/>
      <c r="CF63" s="66" t="s">
        <v>33</v>
      </c>
      <c r="CG63" s="51"/>
      <c r="CH63" s="51"/>
      <c r="CI63" s="66" t="s">
        <v>33</v>
      </c>
      <c r="CJ63" s="66" t="s">
        <v>33</v>
      </c>
      <c r="CK63" s="66" t="s">
        <v>33</v>
      </c>
      <c r="CL63" s="66" t="s">
        <v>33</v>
      </c>
      <c r="CM63" s="66" t="s">
        <v>33</v>
      </c>
      <c r="CN63" s="66" t="s">
        <v>33</v>
      </c>
      <c r="CO63" s="66" t="s">
        <v>33</v>
      </c>
      <c r="CP63" s="66" t="s">
        <v>33</v>
      </c>
      <c r="CQ63" s="66" t="s">
        <v>33</v>
      </c>
      <c r="CR63" s="66" t="s">
        <v>124</v>
      </c>
      <c r="CS63" s="57"/>
      <c r="CT63" s="51"/>
      <c r="CU63" s="51"/>
      <c r="CV63" s="51"/>
      <c r="CW63" s="51"/>
      <c r="CX63" s="51"/>
      <c r="CY63" s="51"/>
      <c r="CZ63" s="51"/>
      <c r="DA63" s="51"/>
      <c r="DB63" s="51"/>
      <c r="DC63" s="51"/>
      <c r="DD63" s="51"/>
      <c r="DE63" s="51"/>
      <c r="DF63" s="51"/>
      <c r="DG63" s="51"/>
      <c r="DH63" s="51"/>
      <c r="DI63" s="51"/>
      <c r="DJ63" s="51"/>
      <c r="DK63" s="51"/>
      <c r="DL63" s="66"/>
      <c r="DM63" s="66"/>
    </row>
    <row r="64" spans="1:126">
      <c r="A64" s="55" t="s">
        <v>74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67" t="s">
        <v>124</v>
      </c>
      <c r="V64" s="55"/>
      <c r="W64" s="67">
        <v>53847.755813953489</v>
      </c>
      <c r="X64" s="67">
        <v>54244.707317073167</v>
      </c>
      <c r="Y64" s="67" t="s">
        <v>124</v>
      </c>
      <c r="Z64" s="67" t="s">
        <v>124</v>
      </c>
      <c r="AA64" s="67">
        <v>55527.770114942527</v>
      </c>
      <c r="AB64" s="67">
        <v>55317.378016085786</v>
      </c>
      <c r="AC64" s="67">
        <v>56022.058906030856</v>
      </c>
      <c r="AD64" s="67" t="s">
        <v>124</v>
      </c>
      <c r="AE64" s="67" t="s">
        <v>124</v>
      </c>
      <c r="AF64" s="67" t="s">
        <v>124</v>
      </c>
      <c r="AG64" s="67" t="s">
        <v>124</v>
      </c>
      <c r="AH64" s="60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91"/>
      <c r="AY64" s="55"/>
      <c r="AZ64" s="55"/>
      <c r="BA64" s="55"/>
      <c r="BB64" s="55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60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67" t="s">
        <v>33</v>
      </c>
      <c r="CG64" s="55"/>
      <c r="CH64" s="55"/>
      <c r="CI64" s="67" t="s">
        <v>33</v>
      </c>
      <c r="CJ64" s="67" t="s">
        <v>33</v>
      </c>
      <c r="CK64" s="67" t="s">
        <v>33</v>
      </c>
      <c r="CL64" s="67" t="s">
        <v>33</v>
      </c>
      <c r="CM64" s="67" t="s">
        <v>33</v>
      </c>
      <c r="CN64" s="67" t="s">
        <v>33</v>
      </c>
      <c r="CO64" s="67" t="s">
        <v>33</v>
      </c>
      <c r="CP64" s="67" t="s">
        <v>33</v>
      </c>
      <c r="CQ64" s="67" t="s">
        <v>33</v>
      </c>
      <c r="CR64" s="67" t="s">
        <v>124</v>
      </c>
      <c r="CS64" s="60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  <c r="DG64" s="55"/>
      <c r="DH64" s="55"/>
      <c r="DI64" s="55"/>
      <c r="DJ64" s="55"/>
      <c r="DK64" s="55"/>
      <c r="DL64" s="67"/>
      <c r="DM64" s="67"/>
      <c r="DN64" s="108"/>
      <c r="DO64" s="108"/>
      <c r="DP64" s="108"/>
      <c r="DQ64" s="108"/>
      <c r="DR64" s="108"/>
      <c r="DS64" s="108"/>
      <c r="DT64" s="108"/>
      <c r="DU64" s="108"/>
      <c r="DV64" s="108"/>
    </row>
    <row r="65" spans="1:126">
      <c r="A65" s="56" t="s">
        <v>75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68"/>
      <c r="V65" s="56"/>
      <c r="W65" s="68"/>
      <c r="X65" s="68"/>
      <c r="Y65" s="68"/>
      <c r="Z65" s="110"/>
      <c r="AA65" s="113"/>
      <c r="AB65" s="113"/>
      <c r="AC65" s="113"/>
      <c r="AD65" s="113" t="s">
        <v>33</v>
      </c>
      <c r="AE65" s="113" t="s">
        <v>33</v>
      </c>
      <c r="AF65" s="113" t="s">
        <v>33</v>
      </c>
      <c r="AG65" s="113" t="s">
        <v>33</v>
      </c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92"/>
      <c r="AY65" s="56"/>
      <c r="AZ65" s="56"/>
      <c r="BA65" s="56"/>
      <c r="BB65" s="56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BM65" s="92"/>
      <c r="BN65" s="61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68" t="s">
        <v>33</v>
      </c>
      <c r="CG65" s="56"/>
      <c r="CH65" s="56"/>
      <c r="CI65" s="68" t="s">
        <v>33</v>
      </c>
      <c r="CJ65" s="68" t="s">
        <v>33</v>
      </c>
      <c r="CK65" s="68" t="s">
        <v>33</v>
      </c>
      <c r="CL65" s="68" t="s">
        <v>33</v>
      </c>
      <c r="CM65" s="68" t="s">
        <v>33</v>
      </c>
      <c r="CN65" s="68" t="s">
        <v>33</v>
      </c>
      <c r="CO65" s="68" t="s">
        <v>33</v>
      </c>
      <c r="CP65" s="68" t="s">
        <v>33</v>
      </c>
      <c r="CQ65" s="68" t="s">
        <v>33</v>
      </c>
      <c r="CR65" s="68" t="s">
        <v>33</v>
      </c>
      <c r="CS65" s="61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  <c r="DF65" s="56"/>
      <c r="DG65" s="56"/>
      <c r="DH65" s="56"/>
      <c r="DI65" s="56"/>
      <c r="DJ65" s="56"/>
      <c r="DK65" s="56"/>
      <c r="DL65" s="68"/>
      <c r="DM65" s="67"/>
      <c r="DN65" s="108"/>
      <c r="DO65" s="108"/>
      <c r="DP65" s="108"/>
      <c r="DQ65" s="108"/>
      <c r="DR65" s="108"/>
      <c r="DS65" s="108"/>
      <c r="DT65" s="108"/>
      <c r="DU65" s="108"/>
      <c r="DV65" s="108"/>
    </row>
    <row r="66" spans="1:126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29"/>
      <c r="CC66" s="29"/>
      <c r="CD66" s="29"/>
      <c r="CE66" s="29"/>
      <c r="CF66" s="29"/>
      <c r="CG66" s="29"/>
      <c r="CH66" s="29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1"/>
      <c r="DE66" s="11"/>
      <c r="DF66" s="11"/>
      <c r="DG66" s="11"/>
      <c r="DH66" s="11"/>
      <c r="DI66" s="11"/>
      <c r="DJ66" s="11"/>
      <c r="DK66" s="11"/>
      <c r="DL66" s="11"/>
      <c r="DM66" s="11"/>
    </row>
    <row r="67" spans="1:126" ht="13">
      <c r="A67" s="5"/>
      <c r="B67" s="4"/>
      <c r="C67" s="5"/>
      <c r="D67" s="5"/>
      <c r="E67" s="5"/>
      <c r="F67" s="5"/>
      <c r="G67" s="5"/>
      <c r="H67" s="5"/>
      <c r="I67" s="8"/>
      <c r="J67" s="5"/>
      <c r="K67" s="5"/>
      <c r="L67" s="5"/>
      <c r="M67" s="5"/>
      <c r="R67" s="2" t="s">
        <v>125</v>
      </c>
      <c r="S67" s="2" t="s">
        <v>126</v>
      </c>
      <c r="T67" s="2" t="s">
        <v>127</v>
      </c>
      <c r="U67" s="2" t="s">
        <v>128</v>
      </c>
      <c r="V67" s="2" t="s">
        <v>129</v>
      </c>
      <c r="W67" s="2" t="s">
        <v>130</v>
      </c>
      <c r="X67" s="2" t="s">
        <v>131</v>
      </c>
      <c r="Y67" s="2" t="s">
        <v>131</v>
      </c>
      <c r="Z67" s="2"/>
      <c r="AA67" s="2"/>
      <c r="AB67" s="2"/>
      <c r="AC67" s="2"/>
      <c r="AD67" s="2"/>
      <c r="AE67" s="2"/>
      <c r="AH67" s="12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19"/>
      <c r="AU67" s="3"/>
      <c r="AV67" s="19"/>
      <c r="AW67" s="19"/>
      <c r="BN67" s="12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12"/>
      <c r="CA67" s="117"/>
      <c r="CB67" s="117"/>
      <c r="CC67" s="2" t="s">
        <v>132</v>
      </c>
      <c r="CD67" s="2" t="s">
        <v>132</v>
      </c>
      <c r="CE67" s="2" t="s">
        <v>133</v>
      </c>
      <c r="CF67" s="2" t="s">
        <v>134</v>
      </c>
      <c r="CG67" s="2" t="s">
        <v>135</v>
      </c>
      <c r="CH67" s="2" t="s">
        <v>136</v>
      </c>
      <c r="CI67" s="2" t="s">
        <v>137</v>
      </c>
      <c r="CJ67" s="2" t="s">
        <v>137</v>
      </c>
      <c r="CK67" s="2"/>
      <c r="CL67" s="2"/>
      <c r="CM67" s="2"/>
      <c r="CN67" s="2"/>
      <c r="CO67" s="2"/>
      <c r="CP67" s="2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</row>
    <row r="68" spans="1:126">
      <c r="A68" s="5" t="s">
        <v>138</v>
      </c>
      <c r="B68" s="5"/>
      <c r="C68" s="5"/>
      <c r="D68" s="5"/>
      <c r="E68" s="5"/>
      <c r="F68" s="5"/>
      <c r="G68" s="5"/>
      <c r="H68" s="5"/>
      <c r="I68" s="8"/>
      <c r="J68" s="5"/>
      <c r="K68" s="5"/>
      <c r="L68" s="5"/>
      <c r="M68" s="5"/>
      <c r="U68" s="1" t="s">
        <v>139</v>
      </c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117"/>
      <c r="AU68" s="117"/>
      <c r="AV68" s="117"/>
      <c r="AW68" s="117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12"/>
      <c r="CA68" s="117"/>
      <c r="CB68" s="117"/>
      <c r="CC68" s="117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</row>
    <row r="69" spans="1:126">
      <c r="A69" s="5" t="s">
        <v>140</v>
      </c>
      <c r="B69" s="5"/>
      <c r="C69" s="5"/>
      <c r="D69" s="5"/>
      <c r="E69" s="5"/>
      <c r="F69" s="5"/>
      <c r="G69" s="5"/>
      <c r="H69" s="5"/>
      <c r="I69" s="8"/>
      <c r="J69" s="5"/>
      <c r="K69" s="5"/>
      <c r="L69" s="5"/>
      <c r="M69" s="5"/>
      <c r="N69" s="5"/>
      <c r="O69" s="5"/>
      <c r="P69" s="5"/>
      <c r="Q69" s="5"/>
      <c r="R69" s="5"/>
      <c r="S69" s="5"/>
      <c r="T69" s="5" t="s">
        <v>141</v>
      </c>
      <c r="U69" s="5"/>
      <c r="V69" s="5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117"/>
      <c r="AU69" s="117"/>
      <c r="AV69" s="117"/>
      <c r="AW69" s="117"/>
      <c r="AY69" s="12"/>
      <c r="AZ69" s="12"/>
      <c r="BA69" s="12"/>
      <c r="BB69" s="12"/>
      <c r="BC69" s="12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12"/>
      <c r="CA69" s="117"/>
      <c r="CB69" s="117"/>
      <c r="CC69" s="117"/>
      <c r="CD69" s="12"/>
      <c r="CE69" s="12"/>
      <c r="CF69" s="12"/>
      <c r="CG69" s="12"/>
      <c r="CH69" s="5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G69" s="12"/>
      <c r="DL69" s="8"/>
      <c r="DM69" s="8"/>
    </row>
    <row r="70" spans="1:126">
      <c r="A70" s="5"/>
      <c r="B70" s="5"/>
      <c r="C70" s="5"/>
      <c r="D70" s="5"/>
      <c r="E70" s="5"/>
      <c r="F70" s="5"/>
      <c r="G70" s="5"/>
      <c r="H70" s="5"/>
      <c r="I70" s="8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117"/>
      <c r="AU70" s="117"/>
      <c r="AV70" s="117"/>
      <c r="AW70" s="117"/>
      <c r="AY70" s="12"/>
      <c r="AZ70" s="12"/>
      <c r="BA70" s="12"/>
      <c r="BB70" s="12"/>
      <c r="BC70" s="12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12"/>
      <c r="CA70" s="117"/>
      <c r="CB70" s="117"/>
      <c r="CC70" s="117"/>
      <c r="CD70" s="12"/>
      <c r="CE70" s="12"/>
      <c r="CF70" s="12"/>
      <c r="CG70" s="12"/>
      <c r="CH70" s="5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G70" s="12"/>
      <c r="DL70" s="8"/>
      <c r="DM70" s="8"/>
    </row>
    <row r="71" spans="1:126">
      <c r="A71" s="5"/>
      <c r="B71" s="5"/>
      <c r="C71" s="5"/>
      <c r="D71" s="5"/>
      <c r="E71" s="5"/>
      <c r="F71" s="5"/>
      <c r="G71" s="5"/>
      <c r="H71" s="5"/>
      <c r="I71" s="8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117"/>
      <c r="AU71" s="117"/>
      <c r="AV71" s="117"/>
      <c r="AW71" s="117"/>
      <c r="AY71" s="12"/>
      <c r="AZ71" s="12"/>
      <c r="BA71" s="12"/>
      <c r="BB71" s="12"/>
      <c r="BC71" s="12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12"/>
      <c r="CA71" s="117"/>
      <c r="CB71" s="117"/>
      <c r="CC71" s="117"/>
      <c r="CD71" s="12"/>
      <c r="CE71" s="12"/>
      <c r="CF71" s="12"/>
      <c r="CG71" s="12"/>
      <c r="CH71" s="5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G71" s="12"/>
      <c r="DL71" s="8"/>
      <c r="DM71" s="8"/>
    </row>
    <row r="72" spans="1:126">
      <c r="A72" s="5"/>
      <c r="B72" s="5"/>
      <c r="C72" s="5"/>
      <c r="D72" s="5"/>
      <c r="E72" s="5"/>
      <c r="F72" s="5"/>
      <c r="G72" s="5"/>
      <c r="H72" s="5"/>
      <c r="I72" s="8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117"/>
      <c r="AU72" s="117"/>
      <c r="AV72" s="117"/>
      <c r="AW72" s="117"/>
      <c r="AY72" s="12"/>
      <c r="AZ72" s="12"/>
      <c r="BA72" s="12"/>
      <c r="BB72" s="12"/>
      <c r="BC72" s="12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12"/>
      <c r="CA72" s="117"/>
      <c r="CB72" s="117"/>
      <c r="CC72" s="117"/>
      <c r="CD72" s="12"/>
      <c r="CE72" s="12"/>
      <c r="CF72" s="12"/>
      <c r="CG72" s="12"/>
      <c r="CH72" s="5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G72" s="12"/>
      <c r="DL72" s="8"/>
      <c r="DM72" s="8"/>
    </row>
    <row r="73" spans="1:126">
      <c r="A73" s="5"/>
      <c r="B73" s="5"/>
      <c r="C73" s="5"/>
      <c r="D73" s="5"/>
      <c r="E73" s="5"/>
      <c r="F73" s="5"/>
      <c r="G73" s="5"/>
      <c r="H73" s="5"/>
      <c r="I73" s="8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117"/>
      <c r="AU73" s="117"/>
      <c r="AV73" s="117"/>
      <c r="AW73" s="117"/>
      <c r="AY73" s="12"/>
      <c r="AZ73" s="12"/>
      <c r="BA73" s="12"/>
      <c r="BB73" s="12"/>
      <c r="BC73" s="12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12"/>
      <c r="CA73" s="117"/>
      <c r="CB73" s="117"/>
      <c r="CC73" s="117"/>
      <c r="CD73" s="12"/>
      <c r="CE73" s="12"/>
      <c r="CF73" s="12"/>
      <c r="CG73" s="12"/>
      <c r="CH73" s="5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G73" s="12"/>
      <c r="DL73" s="8"/>
      <c r="DM73" s="8"/>
    </row>
    <row r="74" spans="1:126">
      <c r="A74" s="5"/>
      <c r="B74" s="5"/>
      <c r="C74" s="5"/>
      <c r="D74" s="5"/>
      <c r="E74" s="5"/>
      <c r="F74" s="5"/>
      <c r="G74" s="5"/>
      <c r="H74" s="5"/>
      <c r="I74" s="8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117"/>
      <c r="AU74" s="117"/>
      <c r="AV74" s="117"/>
      <c r="AW74" s="117"/>
      <c r="AY74" s="12"/>
      <c r="AZ74" s="12"/>
      <c r="BA74" s="12"/>
      <c r="BB74" s="12"/>
      <c r="BC74" s="12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12"/>
      <c r="CA74" s="117"/>
      <c r="CB74" s="117"/>
      <c r="CC74" s="117"/>
      <c r="CD74" s="12"/>
      <c r="CE74" s="12"/>
      <c r="CF74" s="12"/>
      <c r="CG74" s="12"/>
      <c r="CH74" s="5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G74" s="12"/>
      <c r="DL74" s="8"/>
      <c r="DM74" s="8"/>
    </row>
    <row r="75" spans="1:126">
      <c r="A75" s="5"/>
      <c r="B75" s="5"/>
      <c r="C75" s="5"/>
      <c r="D75" s="5"/>
      <c r="E75" s="5"/>
      <c r="F75" s="5"/>
      <c r="G75" s="5"/>
      <c r="H75" s="5"/>
      <c r="I75" s="8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117"/>
      <c r="AU75" s="117"/>
      <c r="AV75" s="117"/>
      <c r="AW75" s="117"/>
      <c r="AY75" s="12"/>
      <c r="AZ75" s="12"/>
      <c r="BA75" s="12"/>
      <c r="BB75" s="12"/>
      <c r="BC75" s="12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12"/>
      <c r="CA75" s="117"/>
      <c r="CB75" s="117"/>
      <c r="CC75" s="117"/>
      <c r="CD75" s="12"/>
      <c r="CE75" s="12"/>
      <c r="CF75" s="12"/>
      <c r="CG75" s="12"/>
      <c r="CH75" s="5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G75" s="12"/>
      <c r="DL75" s="8"/>
      <c r="DM75" s="8"/>
    </row>
    <row r="76" spans="1:126">
      <c r="A76" s="5"/>
      <c r="B76" s="5"/>
      <c r="C76" s="5"/>
      <c r="D76" s="5"/>
      <c r="E76" s="5"/>
      <c r="F76" s="5"/>
      <c r="G76" s="5"/>
      <c r="H76" s="5"/>
      <c r="I76" s="8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117"/>
      <c r="AU76" s="117"/>
      <c r="AV76" s="117"/>
      <c r="AW76" s="117"/>
      <c r="AY76" s="12"/>
      <c r="AZ76" s="12"/>
      <c r="BA76" s="12"/>
      <c r="BB76" s="12"/>
      <c r="BC76" s="12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12"/>
      <c r="CA76" s="117"/>
      <c r="CB76" s="117"/>
      <c r="CC76" s="117"/>
      <c r="CD76" s="12"/>
      <c r="CE76" s="12"/>
      <c r="CF76" s="12"/>
      <c r="CG76" s="12"/>
      <c r="CH76" s="5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G76" s="12"/>
      <c r="DL76" s="8"/>
      <c r="DM76" s="8"/>
    </row>
    <row r="77" spans="1:126">
      <c r="A77" s="5"/>
      <c r="B77" s="5"/>
      <c r="C77" s="5"/>
      <c r="D77" s="5"/>
      <c r="E77" s="5"/>
      <c r="F77" s="5"/>
      <c r="G77" s="5"/>
      <c r="H77" s="5"/>
      <c r="I77" s="8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117"/>
      <c r="AU77" s="117"/>
      <c r="AV77" s="117"/>
      <c r="AW77" s="117"/>
      <c r="AY77" s="12"/>
      <c r="AZ77" s="12"/>
      <c r="BA77" s="12"/>
      <c r="BB77" s="12"/>
      <c r="BC77" s="12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12"/>
      <c r="CA77" s="117"/>
      <c r="CB77" s="117"/>
      <c r="CC77" s="117"/>
      <c r="CD77" s="12"/>
      <c r="CE77" s="12"/>
      <c r="CF77" s="12"/>
      <c r="CG77" s="12"/>
      <c r="CH77" s="5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G77" s="12"/>
      <c r="DL77" s="8"/>
      <c r="DM77" s="8"/>
    </row>
    <row r="78" spans="1:126">
      <c r="A78" s="5"/>
      <c r="B78" s="5"/>
      <c r="C78" s="5"/>
      <c r="D78" s="5"/>
      <c r="E78" s="5"/>
      <c r="F78" s="5"/>
      <c r="G78" s="5"/>
      <c r="H78" s="5"/>
      <c r="I78" s="8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117"/>
      <c r="AU78" s="117"/>
      <c r="AV78" s="117"/>
      <c r="AW78" s="117"/>
      <c r="AY78" s="12"/>
      <c r="AZ78" s="12"/>
      <c r="BA78" s="12"/>
      <c r="BB78" s="12"/>
      <c r="BC78" s="12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12"/>
      <c r="CA78" s="117"/>
      <c r="CB78" s="117"/>
      <c r="CC78" s="117"/>
      <c r="CD78" s="12"/>
      <c r="CE78" s="12"/>
      <c r="CF78" s="12"/>
      <c r="CG78" s="12"/>
      <c r="CH78" s="5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G78" s="12"/>
      <c r="DL78" s="8"/>
      <c r="DM78" s="8"/>
    </row>
    <row r="79" spans="1:126">
      <c r="A79" s="5"/>
      <c r="B79" s="5"/>
      <c r="C79" s="5"/>
      <c r="D79" s="5"/>
      <c r="E79" s="5"/>
      <c r="F79" s="5"/>
      <c r="G79" s="5"/>
      <c r="H79" s="5"/>
      <c r="I79" s="8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117"/>
      <c r="AU79" s="117"/>
      <c r="AV79" s="117"/>
      <c r="AW79" s="117"/>
      <c r="AY79" s="12"/>
      <c r="AZ79" s="12"/>
      <c r="BA79" s="12"/>
      <c r="BB79" s="12"/>
      <c r="BC79" s="12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12"/>
      <c r="CA79" s="117"/>
      <c r="CB79" s="117"/>
      <c r="CC79" s="117"/>
      <c r="CD79" s="12"/>
      <c r="CE79" s="12"/>
      <c r="CF79" s="12"/>
      <c r="CG79" s="12"/>
      <c r="CH79" s="5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G79" s="12"/>
      <c r="DL79" s="8"/>
      <c r="DM79" s="8"/>
    </row>
    <row r="80" spans="1:126">
      <c r="A80" s="5"/>
      <c r="B80" s="5"/>
      <c r="C80" s="5"/>
      <c r="D80" s="5"/>
      <c r="E80" s="5"/>
      <c r="F80" s="5"/>
      <c r="G80" s="5"/>
      <c r="H80" s="5"/>
      <c r="I80" s="8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117"/>
      <c r="AU80" s="117"/>
      <c r="AV80" s="117"/>
      <c r="AW80" s="117"/>
      <c r="AY80" s="12"/>
      <c r="AZ80" s="12"/>
      <c r="BA80" s="12"/>
      <c r="BB80" s="12"/>
      <c r="BC80" s="12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12"/>
      <c r="CA80" s="117"/>
      <c r="CB80" s="117"/>
      <c r="CC80" s="117"/>
      <c r="CD80" s="12"/>
      <c r="CE80" s="12"/>
      <c r="CF80" s="12"/>
      <c r="CG80" s="12"/>
      <c r="CH80" s="5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G80" s="12"/>
      <c r="DL80" s="8"/>
      <c r="DM80" s="8"/>
    </row>
    <row r="81" spans="1:117">
      <c r="A81" s="5"/>
      <c r="B81" s="5"/>
      <c r="C81" s="5"/>
      <c r="D81" s="5"/>
      <c r="E81" s="5"/>
      <c r="F81" s="5"/>
      <c r="G81" s="5"/>
      <c r="H81" s="5"/>
      <c r="I81" s="8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117"/>
      <c r="AU81" s="117"/>
      <c r="AV81" s="117"/>
      <c r="AW81" s="117"/>
      <c r="AY81" s="12"/>
      <c r="AZ81" s="12"/>
      <c r="BA81" s="12"/>
      <c r="BB81" s="12"/>
      <c r="BC81" s="12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12"/>
      <c r="CA81" s="117"/>
      <c r="CB81" s="117"/>
      <c r="CC81" s="117"/>
      <c r="CD81" s="12"/>
      <c r="CE81" s="12"/>
      <c r="CF81" s="12"/>
      <c r="CG81" s="12"/>
      <c r="CH81" s="5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G81" s="12"/>
      <c r="DL81" s="8"/>
      <c r="DM81" s="8"/>
    </row>
    <row r="82" spans="1:117">
      <c r="A82" s="5"/>
      <c r="B82" s="5"/>
      <c r="C82" s="5"/>
      <c r="D82" s="5"/>
      <c r="E82" s="5"/>
      <c r="F82" s="5"/>
      <c r="G82" s="5"/>
      <c r="H82" s="5"/>
      <c r="I82" s="8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117"/>
      <c r="AU82" s="117"/>
      <c r="AV82" s="117"/>
      <c r="AW82" s="117"/>
      <c r="AY82" s="12"/>
      <c r="AZ82" s="12"/>
      <c r="BA82" s="12"/>
      <c r="BB82" s="12"/>
      <c r="BC82" s="12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12"/>
      <c r="CA82" s="117"/>
      <c r="CB82" s="117"/>
      <c r="CC82" s="117"/>
      <c r="CD82" s="12"/>
      <c r="CE82" s="12"/>
      <c r="CF82" s="12"/>
      <c r="CG82" s="12"/>
      <c r="CH82" s="5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G82" s="12"/>
      <c r="DL82" s="8"/>
      <c r="DM82" s="8"/>
    </row>
    <row r="83" spans="1:117">
      <c r="A83" s="5"/>
      <c r="B83" s="5"/>
      <c r="C83" s="5"/>
      <c r="D83" s="5"/>
      <c r="E83" s="5"/>
      <c r="F83" s="5"/>
      <c r="G83" s="5"/>
      <c r="H83" s="5"/>
      <c r="I83" s="8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117"/>
      <c r="AU83" s="117"/>
      <c r="AV83" s="117"/>
      <c r="AW83" s="117"/>
      <c r="AY83" s="12"/>
      <c r="AZ83" s="12"/>
      <c r="BA83" s="12"/>
      <c r="BB83" s="12"/>
      <c r="BC83" s="12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12"/>
      <c r="CA83" s="117"/>
      <c r="CB83" s="117"/>
      <c r="CC83" s="117"/>
      <c r="CD83" s="12"/>
      <c r="CE83" s="12"/>
      <c r="CF83" s="12"/>
      <c r="CG83" s="12"/>
      <c r="CH83" s="5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G83" s="12"/>
      <c r="DL83" s="8"/>
      <c r="DM83" s="8"/>
    </row>
    <row r="84" spans="1:117">
      <c r="A84" s="5"/>
      <c r="B84" s="5"/>
      <c r="C84" s="5"/>
      <c r="D84" s="5"/>
      <c r="E84" s="5"/>
      <c r="F84" s="5"/>
      <c r="G84" s="5"/>
      <c r="H84" s="5"/>
      <c r="I84" s="8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117"/>
      <c r="AU84" s="117"/>
      <c r="AV84" s="117"/>
      <c r="AW84" s="117"/>
      <c r="AY84" s="12"/>
      <c r="AZ84" s="12"/>
      <c r="BA84" s="12"/>
      <c r="BB84" s="12"/>
      <c r="BC84" s="12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12"/>
      <c r="CA84" s="117"/>
      <c r="CB84" s="117"/>
      <c r="CC84" s="117"/>
      <c r="CD84" s="12"/>
      <c r="CE84" s="12"/>
      <c r="CF84" s="12"/>
      <c r="CG84" s="12"/>
      <c r="CH84" s="5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G84" s="12"/>
      <c r="DL84" s="8"/>
      <c r="DM84" s="8"/>
    </row>
    <row r="85" spans="1:117">
      <c r="A85" s="5"/>
      <c r="B85" s="5"/>
      <c r="C85" s="5"/>
      <c r="D85" s="5"/>
      <c r="E85" s="5"/>
      <c r="F85" s="5"/>
      <c r="G85" s="5"/>
      <c r="H85" s="5"/>
      <c r="I85" s="8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117"/>
      <c r="AU85" s="117"/>
      <c r="AV85" s="117"/>
      <c r="AW85" s="117"/>
      <c r="AY85" s="12"/>
      <c r="AZ85" s="12"/>
      <c r="BA85" s="12"/>
      <c r="BB85" s="12"/>
      <c r="BC85" s="12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12"/>
      <c r="CA85" s="117"/>
      <c r="CB85" s="117"/>
      <c r="CC85" s="117"/>
      <c r="CD85" s="12"/>
      <c r="CE85" s="12"/>
      <c r="CF85" s="12"/>
      <c r="CG85" s="12"/>
      <c r="CH85" s="5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G85" s="12"/>
      <c r="DL85" s="8"/>
      <c r="DM85" s="8"/>
    </row>
    <row r="86" spans="1:117">
      <c r="A86" s="5"/>
      <c r="B86" s="5"/>
      <c r="C86" s="5"/>
      <c r="D86" s="5"/>
      <c r="E86" s="5"/>
      <c r="F86" s="5"/>
      <c r="G86" s="5"/>
      <c r="H86" s="5"/>
      <c r="I86" s="8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117"/>
      <c r="AU86" s="117"/>
      <c r="AV86" s="117"/>
      <c r="AW86" s="117"/>
      <c r="AY86" s="12"/>
      <c r="AZ86" s="12"/>
      <c r="BA86" s="12"/>
      <c r="BB86" s="12"/>
      <c r="BC86" s="12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12"/>
      <c r="CA86" s="117"/>
      <c r="CB86" s="117"/>
      <c r="CC86" s="117"/>
      <c r="CD86" s="12"/>
      <c r="CE86" s="12"/>
      <c r="CF86" s="12"/>
      <c r="CG86" s="12"/>
      <c r="CH86" s="5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G86" s="12"/>
      <c r="DL86" s="8"/>
      <c r="DM86" s="8"/>
    </row>
    <row r="87" spans="1:117">
      <c r="A87" s="5"/>
      <c r="B87" s="5"/>
      <c r="C87" s="5"/>
      <c r="D87" s="5"/>
      <c r="E87" s="5"/>
      <c r="F87" s="5"/>
      <c r="G87" s="5"/>
      <c r="H87" s="5"/>
      <c r="I87" s="8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117"/>
      <c r="AU87" s="117"/>
      <c r="AV87" s="117"/>
      <c r="AW87" s="117"/>
      <c r="AY87" s="12"/>
      <c r="AZ87" s="12"/>
      <c r="BA87" s="12"/>
      <c r="BB87" s="12"/>
      <c r="BC87" s="12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12"/>
      <c r="CA87" s="117"/>
      <c r="CB87" s="117"/>
      <c r="CC87" s="117"/>
      <c r="CD87" s="12"/>
      <c r="CE87" s="12"/>
      <c r="CF87" s="12"/>
      <c r="CG87" s="12"/>
      <c r="CH87" s="5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G87" s="12"/>
      <c r="DL87" s="8"/>
      <c r="DM87" s="8"/>
    </row>
    <row r="88" spans="1:117">
      <c r="A88" s="5"/>
      <c r="B88" s="5"/>
      <c r="C88" s="5"/>
      <c r="D88" s="5"/>
      <c r="E88" s="5"/>
      <c r="F88" s="5"/>
      <c r="G88" s="5"/>
      <c r="H88" s="5"/>
      <c r="I88" s="8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117"/>
      <c r="AU88" s="117"/>
      <c r="AV88" s="117"/>
      <c r="AW88" s="117"/>
      <c r="AY88" s="12"/>
      <c r="AZ88" s="12"/>
      <c r="BA88" s="12"/>
      <c r="BB88" s="12"/>
      <c r="BC88" s="12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12"/>
      <c r="CA88" s="117"/>
      <c r="CB88" s="117"/>
      <c r="CC88" s="117"/>
      <c r="CD88" s="12"/>
      <c r="CE88" s="12"/>
      <c r="CF88" s="12"/>
      <c r="CG88" s="12"/>
      <c r="CH88" s="5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G88" s="12"/>
      <c r="DL88" s="8"/>
      <c r="DM88" s="8"/>
    </row>
    <row r="89" spans="1:117">
      <c r="A89" s="5"/>
      <c r="B89" s="5"/>
      <c r="C89" s="5"/>
      <c r="D89" s="5"/>
      <c r="E89" s="5"/>
      <c r="F89" s="5"/>
      <c r="G89" s="5"/>
      <c r="H89" s="5"/>
      <c r="I89" s="8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117"/>
      <c r="AU89" s="117"/>
      <c r="AV89" s="117"/>
      <c r="AW89" s="117"/>
      <c r="AY89" s="12"/>
      <c r="AZ89" s="12"/>
      <c r="BA89" s="12"/>
      <c r="BB89" s="12"/>
      <c r="BC89" s="12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12"/>
      <c r="CA89" s="117"/>
      <c r="CB89" s="117"/>
      <c r="CC89" s="117"/>
      <c r="CD89" s="12"/>
      <c r="CE89" s="12"/>
      <c r="CF89" s="12"/>
      <c r="CG89" s="12"/>
      <c r="CH89" s="5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G89" s="12"/>
      <c r="DL89" s="8"/>
      <c r="DM89" s="8"/>
    </row>
    <row r="90" spans="1:117">
      <c r="A90" s="5"/>
      <c r="B90" s="5"/>
      <c r="C90" s="5"/>
      <c r="D90" s="5"/>
      <c r="E90" s="5"/>
      <c r="F90" s="5"/>
      <c r="G90" s="5"/>
      <c r="H90" s="5"/>
      <c r="I90" s="8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117"/>
      <c r="AU90" s="117"/>
      <c r="AV90" s="117"/>
      <c r="AW90" s="117"/>
      <c r="AY90" s="12"/>
      <c r="AZ90" s="12"/>
      <c r="BA90" s="12"/>
      <c r="BB90" s="12"/>
      <c r="BC90" s="12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12"/>
      <c r="CA90" s="117"/>
      <c r="CB90" s="117"/>
      <c r="CC90" s="117"/>
      <c r="CD90" s="12"/>
      <c r="CE90" s="12"/>
      <c r="CF90" s="12"/>
      <c r="CG90" s="12"/>
      <c r="CH90" s="5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G90" s="12"/>
      <c r="DL90" s="8"/>
      <c r="DM90" s="8"/>
    </row>
    <row r="91" spans="1:117">
      <c r="A91" s="5"/>
      <c r="B91" s="5"/>
      <c r="C91" s="5"/>
      <c r="D91" s="5"/>
      <c r="E91" s="5"/>
      <c r="F91" s="5"/>
      <c r="G91" s="5"/>
      <c r="H91" s="5"/>
      <c r="I91" s="8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117"/>
      <c r="AU91" s="117"/>
      <c r="AV91" s="117"/>
      <c r="AW91" s="117"/>
      <c r="AY91" s="12"/>
      <c r="AZ91" s="12"/>
      <c r="BA91" s="12"/>
      <c r="BB91" s="12"/>
      <c r="BC91" s="12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12"/>
      <c r="CA91" s="117"/>
      <c r="CB91" s="117"/>
      <c r="CC91" s="117"/>
      <c r="CD91" s="12"/>
      <c r="CE91" s="12"/>
      <c r="CF91" s="12"/>
      <c r="CG91" s="12"/>
      <c r="CH91" s="5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G91" s="12"/>
      <c r="DL91" s="8"/>
      <c r="DM91" s="8"/>
    </row>
    <row r="92" spans="1:117">
      <c r="A92" s="5"/>
      <c r="B92" s="5"/>
      <c r="C92" s="5"/>
      <c r="D92" s="5"/>
      <c r="E92" s="5"/>
      <c r="F92" s="5"/>
      <c r="G92" s="5"/>
      <c r="H92" s="5"/>
      <c r="I92" s="8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117"/>
      <c r="AU92" s="117"/>
      <c r="AV92" s="117"/>
      <c r="AW92" s="117"/>
      <c r="AY92" s="12"/>
      <c r="AZ92" s="12"/>
      <c r="BA92" s="12"/>
      <c r="BB92" s="12"/>
      <c r="BC92" s="12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12"/>
      <c r="CA92" s="117"/>
      <c r="CB92" s="117"/>
      <c r="CC92" s="117"/>
      <c r="CD92" s="12"/>
      <c r="CE92" s="12"/>
      <c r="CF92" s="12"/>
      <c r="CG92" s="12"/>
      <c r="CH92" s="5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G92" s="12"/>
      <c r="DL92" s="8"/>
      <c r="DM92" s="8"/>
    </row>
    <row r="93" spans="1:117">
      <c r="A93" s="5"/>
      <c r="B93" s="5"/>
      <c r="C93" s="5"/>
      <c r="D93" s="5"/>
      <c r="E93" s="5"/>
      <c r="F93" s="5"/>
      <c r="G93" s="5"/>
      <c r="H93" s="5"/>
      <c r="I93" s="8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117"/>
      <c r="AU93" s="117"/>
      <c r="AV93" s="117"/>
      <c r="AW93" s="117"/>
      <c r="AY93" s="12"/>
      <c r="AZ93" s="12"/>
      <c r="BA93" s="12"/>
      <c r="BB93" s="12"/>
      <c r="BC93" s="12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12"/>
      <c r="CA93" s="117"/>
      <c r="CB93" s="117"/>
      <c r="CC93" s="117"/>
      <c r="CD93" s="12"/>
      <c r="CE93" s="12"/>
      <c r="CF93" s="12"/>
      <c r="CG93" s="12"/>
      <c r="CH93" s="5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G93" s="12"/>
      <c r="DL93" s="8"/>
      <c r="DM93" s="8"/>
    </row>
    <row r="94" spans="1:117">
      <c r="A94" s="5"/>
      <c r="B94" s="5"/>
      <c r="C94" s="5"/>
      <c r="D94" s="5"/>
      <c r="E94" s="5"/>
      <c r="F94" s="5"/>
      <c r="G94" s="5"/>
      <c r="H94" s="5"/>
      <c r="I94" s="8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117"/>
      <c r="AU94" s="117"/>
      <c r="AV94" s="117"/>
      <c r="AW94" s="117"/>
      <c r="AY94" s="12"/>
      <c r="AZ94" s="12"/>
      <c r="BA94" s="12"/>
      <c r="BB94" s="12"/>
      <c r="BC94" s="12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12"/>
      <c r="CA94" s="117"/>
      <c r="CB94" s="117"/>
      <c r="CC94" s="117"/>
      <c r="CD94" s="12"/>
      <c r="CE94" s="12"/>
      <c r="CF94" s="12"/>
      <c r="CG94" s="12"/>
      <c r="CH94" s="5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G94" s="12"/>
      <c r="DL94" s="8"/>
      <c r="DM94" s="8"/>
    </row>
    <row r="95" spans="1:117">
      <c r="A95" s="5"/>
      <c r="B95" s="5"/>
      <c r="C95" s="5"/>
      <c r="D95" s="5"/>
      <c r="E95" s="5"/>
      <c r="F95" s="5"/>
      <c r="G95" s="5"/>
      <c r="H95" s="5"/>
      <c r="I95" s="8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117"/>
      <c r="AU95" s="117"/>
      <c r="AV95" s="117"/>
      <c r="AW95" s="117"/>
      <c r="AY95" s="12"/>
      <c r="AZ95" s="12"/>
      <c r="BA95" s="12"/>
      <c r="BB95" s="12"/>
      <c r="BC95" s="12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12"/>
      <c r="CA95" s="117"/>
      <c r="CB95" s="117"/>
      <c r="CC95" s="117"/>
      <c r="CD95" s="12"/>
      <c r="CE95" s="12"/>
      <c r="CF95" s="12"/>
      <c r="CG95" s="12"/>
      <c r="CH95" s="5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G95" s="12"/>
      <c r="DL95" s="8"/>
      <c r="DM95" s="8"/>
    </row>
    <row r="96" spans="1:117">
      <c r="A96" s="5"/>
      <c r="B96" s="5"/>
      <c r="C96" s="5"/>
      <c r="D96" s="5"/>
      <c r="E96" s="5"/>
      <c r="F96" s="5"/>
      <c r="G96" s="5"/>
      <c r="H96" s="5"/>
      <c r="I96" s="8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117"/>
      <c r="AU96" s="117"/>
      <c r="AV96" s="117"/>
      <c r="AW96" s="117"/>
      <c r="AY96" s="12"/>
      <c r="AZ96" s="12"/>
      <c r="BA96" s="12"/>
      <c r="BB96" s="12"/>
      <c r="BC96" s="12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12"/>
      <c r="CA96" s="117"/>
      <c r="CB96" s="117"/>
      <c r="CC96" s="117"/>
      <c r="CD96" s="12"/>
      <c r="CE96" s="12"/>
      <c r="CF96" s="12"/>
      <c r="CG96" s="12"/>
      <c r="CH96" s="5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G96" s="12"/>
      <c r="DL96" s="8"/>
      <c r="DM96" s="8"/>
    </row>
    <row r="97" spans="1:117">
      <c r="A97" s="5"/>
      <c r="B97" s="5"/>
      <c r="C97" s="5"/>
      <c r="D97" s="5"/>
      <c r="E97" s="5"/>
      <c r="F97" s="5"/>
      <c r="G97" s="5"/>
      <c r="H97" s="5"/>
      <c r="I97" s="8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117"/>
      <c r="AU97" s="117"/>
      <c r="AV97" s="117"/>
      <c r="AW97" s="117"/>
      <c r="AY97" s="12"/>
      <c r="AZ97" s="12"/>
      <c r="BA97" s="12"/>
      <c r="BB97" s="12"/>
      <c r="BC97" s="12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12"/>
      <c r="CA97" s="117"/>
      <c r="CB97" s="117"/>
      <c r="CC97" s="117"/>
      <c r="CD97" s="12"/>
      <c r="CE97" s="12"/>
      <c r="CF97" s="12"/>
      <c r="CG97" s="12"/>
      <c r="CH97" s="5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G97" s="12"/>
      <c r="DL97" s="8"/>
      <c r="DM97" s="8"/>
    </row>
    <row r="98" spans="1:117">
      <c r="A98" s="5"/>
      <c r="B98" s="5"/>
      <c r="C98" s="5"/>
      <c r="D98" s="5"/>
      <c r="E98" s="5"/>
      <c r="F98" s="5"/>
      <c r="G98" s="5"/>
      <c r="H98" s="5"/>
      <c r="I98" s="8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117"/>
      <c r="AU98" s="117"/>
      <c r="AV98" s="117"/>
      <c r="AW98" s="117"/>
      <c r="AY98" s="12"/>
      <c r="AZ98" s="12"/>
      <c r="BA98" s="12"/>
      <c r="BB98" s="12"/>
      <c r="BC98" s="12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12"/>
      <c r="CA98" s="117"/>
      <c r="CB98" s="117"/>
      <c r="CC98" s="117"/>
      <c r="CD98" s="12"/>
      <c r="CE98" s="12"/>
      <c r="CF98" s="12"/>
      <c r="CG98" s="12"/>
      <c r="CH98" s="5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G98" s="12"/>
      <c r="DL98" s="8"/>
      <c r="DM98" s="8"/>
    </row>
    <row r="99" spans="1:117">
      <c r="A99" s="5"/>
      <c r="B99" s="5"/>
      <c r="C99" s="5"/>
      <c r="D99" s="5"/>
      <c r="E99" s="5"/>
      <c r="F99" s="5"/>
      <c r="G99" s="5"/>
      <c r="H99" s="5"/>
      <c r="I99" s="8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117"/>
      <c r="AU99" s="117"/>
      <c r="AV99" s="117"/>
      <c r="AW99" s="117"/>
      <c r="AY99" s="12"/>
      <c r="AZ99" s="12"/>
      <c r="BA99" s="12"/>
      <c r="BB99" s="12"/>
      <c r="BC99" s="12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12"/>
      <c r="CA99" s="117"/>
      <c r="CB99" s="117"/>
      <c r="CC99" s="117"/>
      <c r="CD99" s="12"/>
      <c r="CE99" s="12"/>
      <c r="CF99" s="12"/>
      <c r="CG99" s="12"/>
      <c r="CH99" s="5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G99" s="12"/>
      <c r="DL99" s="8"/>
      <c r="DM99" s="8"/>
    </row>
    <row r="100" spans="1:117">
      <c r="A100" s="5"/>
      <c r="B100" s="5"/>
      <c r="C100" s="5"/>
      <c r="D100" s="5"/>
      <c r="E100" s="5"/>
      <c r="F100" s="5"/>
      <c r="G100" s="5"/>
      <c r="H100" s="5"/>
      <c r="I100" s="8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117"/>
      <c r="AU100" s="117"/>
      <c r="AV100" s="117"/>
      <c r="AW100" s="117"/>
      <c r="AY100" s="12"/>
      <c r="AZ100" s="12"/>
      <c r="BA100" s="12"/>
      <c r="BB100" s="12"/>
      <c r="BC100" s="12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12"/>
      <c r="CA100" s="117"/>
      <c r="CB100" s="117"/>
      <c r="CC100" s="117"/>
      <c r="CD100" s="12"/>
      <c r="CE100" s="12"/>
      <c r="CF100" s="12"/>
      <c r="CG100" s="12"/>
      <c r="CH100" s="5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G100" s="12"/>
      <c r="DL100" s="8"/>
      <c r="DM100" s="8"/>
    </row>
    <row r="101" spans="1:117">
      <c r="A101" s="5"/>
      <c r="B101" s="5"/>
      <c r="C101" s="5"/>
      <c r="D101" s="5"/>
      <c r="E101" s="5"/>
      <c r="F101" s="5"/>
      <c r="G101" s="5"/>
      <c r="H101" s="5"/>
      <c r="I101" s="8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117"/>
      <c r="AU101" s="117"/>
      <c r="AV101" s="117"/>
      <c r="AW101" s="117"/>
      <c r="AY101" s="12"/>
      <c r="AZ101" s="12"/>
      <c r="BA101" s="12"/>
      <c r="BB101" s="12"/>
      <c r="BC101" s="12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12"/>
      <c r="CA101" s="117"/>
      <c r="CB101" s="117"/>
      <c r="CC101" s="117"/>
      <c r="CD101" s="12"/>
      <c r="CE101" s="12"/>
      <c r="CF101" s="12"/>
      <c r="CG101" s="12"/>
      <c r="CH101" s="5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G101" s="12"/>
      <c r="DL101" s="8"/>
      <c r="DM101" s="8"/>
    </row>
    <row r="102" spans="1:117">
      <c r="A102" s="5"/>
      <c r="B102" s="5"/>
      <c r="C102" s="5"/>
      <c r="D102" s="5"/>
      <c r="E102" s="5"/>
      <c r="F102" s="5"/>
      <c r="G102" s="5"/>
      <c r="H102" s="5"/>
      <c r="I102" s="8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117"/>
      <c r="AU102" s="117"/>
      <c r="AV102" s="117"/>
      <c r="AW102" s="117"/>
      <c r="AY102" s="12"/>
      <c r="AZ102" s="12"/>
      <c r="BA102" s="12"/>
      <c r="BB102" s="12"/>
      <c r="BC102" s="12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12"/>
      <c r="CA102" s="117"/>
      <c r="CB102" s="117"/>
      <c r="CC102" s="117"/>
      <c r="CD102" s="12"/>
      <c r="CE102" s="12"/>
      <c r="CF102" s="12"/>
      <c r="CG102" s="12"/>
      <c r="CH102" s="5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G102" s="12"/>
      <c r="DL102" s="8"/>
      <c r="DM102" s="8"/>
    </row>
    <row r="103" spans="1:117">
      <c r="A103" s="5"/>
      <c r="B103" s="5"/>
      <c r="C103" s="5"/>
      <c r="D103" s="5"/>
      <c r="E103" s="5"/>
      <c r="F103" s="5"/>
      <c r="G103" s="5"/>
      <c r="H103" s="5"/>
      <c r="I103" s="8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117"/>
      <c r="AU103" s="117"/>
      <c r="AV103" s="117"/>
      <c r="AW103" s="117"/>
      <c r="AY103" s="12"/>
      <c r="AZ103" s="12"/>
      <c r="BA103" s="12"/>
      <c r="BB103" s="12"/>
      <c r="BC103" s="12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12"/>
      <c r="CA103" s="117"/>
      <c r="CB103" s="117"/>
      <c r="CC103" s="117"/>
      <c r="CD103" s="12"/>
      <c r="CE103" s="12"/>
      <c r="CF103" s="12"/>
      <c r="CG103" s="12"/>
      <c r="CH103" s="5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G103" s="12"/>
      <c r="DL103" s="8"/>
      <c r="DM103" s="8"/>
    </row>
    <row r="104" spans="1:117">
      <c r="A104" s="5"/>
      <c r="B104" s="5"/>
      <c r="C104" s="5"/>
      <c r="D104" s="5"/>
      <c r="E104" s="5"/>
      <c r="F104" s="5"/>
      <c r="G104" s="5"/>
      <c r="H104" s="5"/>
      <c r="I104" s="8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117"/>
      <c r="AU104" s="117"/>
      <c r="AV104" s="117"/>
      <c r="AW104" s="117"/>
      <c r="AY104" s="12"/>
      <c r="AZ104" s="12"/>
      <c r="BA104" s="12"/>
      <c r="BB104" s="12"/>
      <c r="BC104" s="12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12"/>
      <c r="CA104" s="117"/>
      <c r="CB104" s="117"/>
      <c r="CC104" s="117"/>
      <c r="CD104" s="12"/>
      <c r="CE104" s="12"/>
      <c r="CF104" s="12"/>
      <c r="CG104" s="12"/>
      <c r="CH104" s="5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G104" s="12"/>
      <c r="DL104" s="8"/>
      <c r="DM104" s="8"/>
    </row>
    <row r="105" spans="1:117">
      <c r="A105" s="5"/>
      <c r="B105" s="5"/>
      <c r="C105" s="5"/>
      <c r="D105" s="5"/>
      <c r="E105" s="5"/>
      <c r="F105" s="5"/>
      <c r="G105" s="5"/>
      <c r="H105" s="5"/>
      <c r="I105" s="8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117"/>
      <c r="AU105" s="117"/>
      <c r="AV105" s="117"/>
      <c r="AW105" s="117"/>
      <c r="AY105" s="12"/>
      <c r="AZ105" s="12"/>
      <c r="BA105" s="12"/>
      <c r="BB105" s="12"/>
      <c r="BC105" s="12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12"/>
      <c r="CA105" s="117"/>
      <c r="CB105" s="117"/>
      <c r="CC105" s="117"/>
      <c r="CD105" s="12"/>
      <c r="CE105" s="12"/>
      <c r="CF105" s="12"/>
      <c r="CG105" s="12"/>
      <c r="CH105" s="5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G105" s="12"/>
      <c r="DL105" s="8"/>
      <c r="DM105" s="8"/>
    </row>
    <row r="106" spans="1:117">
      <c r="A106" s="5"/>
      <c r="B106" s="5"/>
      <c r="C106" s="5"/>
      <c r="D106" s="5"/>
      <c r="E106" s="5"/>
      <c r="F106" s="5"/>
      <c r="G106" s="5"/>
      <c r="H106" s="5"/>
      <c r="I106" s="8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117"/>
      <c r="AU106" s="117"/>
      <c r="AV106" s="117"/>
      <c r="AW106" s="117"/>
      <c r="AY106" s="12"/>
      <c r="AZ106" s="12"/>
      <c r="BA106" s="12"/>
      <c r="BB106" s="12"/>
      <c r="BC106" s="12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12"/>
      <c r="CA106" s="117"/>
      <c r="CB106" s="117"/>
      <c r="CC106" s="117"/>
      <c r="CD106" s="12"/>
      <c r="CE106" s="12"/>
      <c r="CF106" s="12"/>
      <c r="CG106" s="12"/>
      <c r="CH106" s="5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G106" s="12"/>
      <c r="DL106" s="8"/>
      <c r="DM106" s="8"/>
    </row>
    <row r="107" spans="1:117">
      <c r="A107" s="5"/>
      <c r="B107" s="5"/>
      <c r="C107" s="5"/>
      <c r="D107" s="5"/>
      <c r="E107" s="5"/>
      <c r="F107" s="5"/>
      <c r="G107" s="5"/>
      <c r="H107" s="5"/>
      <c r="I107" s="8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117"/>
      <c r="AU107" s="117"/>
      <c r="AV107" s="117"/>
      <c r="AW107" s="117"/>
      <c r="AY107" s="12"/>
      <c r="AZ107" s="12"/>
      <c r="BA107" s="12"/>
      <c r="BB107" s="12"/>
      <c r="BC107" s="12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12"/>
      <c r="CA107" s="117"/>
      <c r="CB107" s="117"/>
      <c r="CC107" s="117"/>
      <c r="CD107" s="12"/>
      <c r="CE107" s="12"/>
      <c r="CF107" s="12"/>
      <c r="CG107" s="12"/>
      <c r="CH107" s="5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G107" s="12"/>
      <c r="DL107" s="8"/>
      <c r="DM107" s="8"/>
    </row>
    <row r="108" spans="1:117">
      <c r="A108" s="5"/>
      <c r="B108" s="5"/>
      <c r="C108" s="5"/>
      <c r="D108" s="5"/>
      <c r="E108" s="5"/>
      <c r="F108" s="5"/>
      <c r="G108" s="5"/>
      <c r="H108" s="5"/>
      <c r="I108" s="8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117"/>
      <c r="AU108" s="117"/>
      <c r="AV108" s="117"/>
      <c r="AW108" s="117"/>
      <c r="AY108" s="12"/>
      <c r="AZ108" s="12"/>
      <c r="BA108" s="12"/>
      <c r="BB108" s="12"/>
      <c r="BC108" s="12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12"/>
      <c r="CA108" s="117"/>
      <c r="CB108" s="117"/>
      <c r="CC108" s="117"/>
      <c r="CD108" s="12"/>
      <c r="CE108" s="12"/>
      <c r="CF108" s="12"/>
      <c r="CG108" s="12"/>
      <c r="CH108" s="5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G108" s="12"/>
      <c r="DL108" s="8"/>
      <c r="DM108" s="8"/>
    </row>
    <row r="109" spans="1:117">
      <c r="A109" s="5"/>
      <c r="B109" s="5"/>
      <c r="C109" s="5"/>
      <c r="D109" s="5"/>
      <c r="E109" s="5"/>
      <c r="F109" s="5"/>
      <c r="G109" s="5"/>
      <c r="H109" s="5"/>
      <c r="I109" s="8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117"/>
      <c r="AU109" s="117"/>
      <c r="AV109" s="117"/>
      <c r="AW109" s="117"/>
      <c r="AY109" s="12"/>
      <c r="AZ109" s="12"/>
      <c r="BA109" s="12"/>
      <c r="BB109" s="12"/>
      <c r="BC109" s="12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12"/>
      <c r="CA109" s="117"/>
      <c r="CB109" s="117"/>
      <c r="CC109" s="117"/>
      <c r="CD109" s="12"/>
      <c r="CE109" s="12"/>
      <c r="CF109" s="12"/>
      <c r="CG109" s="12"/>
      <c r="CH109" s="5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G109" s="12"/>
      <c r="DL109" s="8"/>
      <c r="DM109" s="8"/>
    </row>
    <row r="110" spans="1:117">
      <c r="A110" s="5"/>
      <c r="B110" s="5"/>
      <c r="C110" s="5"/>
      <c r="D110" s="5"/>
      <c r="E110" s="5"/>
      <c r="F110" s="5"/>
      <c r="G110" s="5"/>
      <c r="H110" s="5"/>
      <c r="I110" s="8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117"/>
      <c r="AU110" s="117"/>
      <c r="AV110" s="117"/>
      <c r="AW110" s="117"/>
      <c r="AY110" s="12"/>
      <c r="AZ110" s="12"/>
      <c r="BA110" s="12"/>
      <c r="BB110" s="12"/>
      <c r="BC110" s="12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12"/>
      <c r="CA110" s="117"/>
      <c r="CB110" s="117"/>
      <c r="CC110" s="117"/>
      <c r="CD110" s="12"/>
      <c r="CE110" s="12"/>
      <c r="CF110" s="12"/>
      <c r="CG110" s="12"/>
      <c r="CH110" s="5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G110" s="12"/>
      <c r="DL110" s="8"/>
      <c r="DM110" s="8"/>
    </row>
    <row r="111" spans="1:117">
      <c r="A111" s="5"/>
      <c r="B111" s="5"/>
      <c r="C111" s="5"/>
      <c r="D111" s="5"/>
      <c r="E111" s="5"/>
      <c r="F111" s="5"/>
      <c r="G111" s="5"/>
      <c r="H111" s="5"/>
      <c r="I111" s="8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117"/>
      <c r="AU111" s="117"/>
      <c r="AV111" s="117"/>
      <c r="AW111" s="117"/>
      <c r="AY111" s="12"/>
      <c r="AZ111" s="12"/>
      <c r="BA111" s="12"/>
      <c r="BB111" s="12"/>
      <c r="BC111" s="12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12"/>
      <c r="CA111" s="117"/>
      <c r="CB111" s="117"/>
      <c r="CC111" s="117"/>
      <c r="CD111" s="12"/>
      <c r="CE111" s="12"/>
      <c r="CF111" s="12"/>
      <c r="CG111" s="12"/>
      <c r="CH111" s="5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G111" s="12"/>
      <c r="DL111" s="8"/>
      <c r="DM111" s="8"/>
    </row>
    <row r="112" spans="1:117">
      <c r="A112" s="5"/>
      <c r="B112" s="5"/>
      <c r="C112" s="5"/>
      <c r="D112" s="5"/>
      <c r="E112" s="5"/>
      <c r="F112" s="5"/>
      <c r="G112" s="5"/>
      <c r="H112" s="5"/>
      <c r="I112" s="8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117"/>
      <c r="AU112" s="117"/>
      <c r="AV112" s="117"/>
      <c r="AW112" s="117"/>
      <c r="AY112" s="12"/>
      <c r="AZ112" s="12"/>
      <c r="BA112" s="12"/>
      <c r="BB112" s="12"/>
      <c r="BC112" s="12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12"/>
      <c r="CA112" s="117"/>
      <c r="CB112" s="117"/>
      <c r="CC112" s="117"/>
      <c r="CD112" s="12"/>
      <c r="CE112" s="12"/>
      <c r="CF112" s="12"/>
      <c r="CG112" s="12"/>
      <c r="CH112" s="5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G112" s="12"/>
      <c r="DL112" s="8"/>
      <c r="DM112" s="8"/>
    </row>
    <row r="113" spans="1:117">
      <c r="A113" s="5"/>
      <c r="B113" s="5"/>
      <c r="C113" s="5"/>
      <c r="D113" s="5"/>
      <c r="E113" s="5"/>
      <c r="F113" s="5"/>
      <c r="G113" s="5"/>
      <c r="H113" s="5"/>
      <c r="I113" s="8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117"/>
      <c r="AU113" s="117"/>
      <c r="AV113" s="117"/>
      <c r="AW113" s="117"/>
      <c r="AY113" s="12"/>
      <c r="AZ113" s="12"/>
      <c r="BA113" s="12"/>
      <c r="BB113" s="12"/>
      <c r="BC113" s="12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12"/>
      <c r="CA113" s="117"/>
      <c r="CB113" s="117"/>
      <c r="CC113" s="117"/>
      <c r="CD113" s="12"/>
      <c r="CE113" s="12"/>
      <c r="CF113" s="12"/>
      <c r="CG113" s="12"/>
      <c r="CH113" s="5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G113" s="12"/>
      <c r="DL113" s="8"/>
      <c r="DM113" s="8"/>
    </row>
    <row r="114" spans="1:117">
      <c r="A114" s="5"/>
      <c r="B114" s="5"/>
      <c r="C114" s="5"/>
      <c r="D114" s="5"/>
      <c r="E114" s="5"/>
      <c r="F114" s="5"/>
      <c r="G114" s="5"/>
      <c r="H114" s="5"/>
      <c r="I114" s="8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117"/>
      <c r="AU114" s="117"/>
      <c r="AV114" s="117"/>
      <c r="AW114" s="117"/>
      <c r="AY114" s="12"/>
      <c r="AZ114" s="12"/>
      <c r="BA114" s="12"/>
      <c r="BB114" s="12"/>
      <c r="BC114" s="12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12"/>
      <c r="CA114" s="117"/>
      <c r="CB114" s="117"/>
      <c r="CC114" s="117"/>
      <c r="CD114" s="12"/>
      <c r="CE114" s="12"/>
      <c r="CF114" s="12"/>
      <c r="CG114" s="12"/>
      <c r="CH114" s="5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G114" s="12"/>
      <c r="DL114" s="8"/>
      <c r="DM114" s="8"/>
    </row>
    <row r="115" spans="1:117">
      <c r="A115" s="5"/>
      <c r="B115" s="5"/>
      <c r="C115" s="5"/>
      <c r="D115" s="5"/>
      <c r="E115" s="5"/>
      <c r="F115" s="5"/>
      <c r="G115" s="5"/>
      <c r="H115" s="5"/>
      <c r="I115" s="8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117"/>
      <c r="AU115" s="117"/>
      <c r="AV115" s="117"/>
      <c r="AW115" s="117"/>
      <c r="AY115" s="12"/>
      <c r="AZ115" s="12"/>
      <c r="BA115" s="12"/>
      <c r="BB115" s="12"/>
      <c r="BC115" s="12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12"/>
      <c r="CA115" s="117"/>
      <c r="CB115" s="117"/>
      <c r="CC115" s="117"/>
      <c r="CD115" s="12"/>
      <c r="CE115" s="12"/>
      <c r="CF115" s="12"/>
      <c r="CG115" s="12"/>
      <c r="CH115" s="5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5"/>
      <c r="CT115" s="5"/>
      <c r="CU115" s="5"/>
      <c r="CV115" s="5"/>
      <c r="CW115" s="5"/>
      <c r="CX115" s="5"/>
      <c r="CY115" s="13"/>
      <c r="CZ115" s="13"/>
      <c r="DA115" s="13"/>
      <c r="DB115" s="13"/>
      <c r="DC115" s="13"/>
      <c r="DG115" s="12"/>
      <c r="DL115" s="8"/>
      <c r="DM115" s="8"/>
    </row>
  </sheetData>
  <phoneticPr fontId="9" type="noConversion"/>
  <pageMargins left="0.5" right="0.5" top="0.5" bottom="0.55000000000000004" header="0.5" footer="0.5"/>
  <pageSetup scale="75" orientation="landscape" verticalDpi="300" r:id="rId1"/>
  <headerFooter alignWithMargins="0">
    <oddFooter>&amp;LSREB Fact Book 1996/1997&amp;CUPDATE&amp;R&amp;D</oddFooter>
  </headerFooter>
  <colBreaks count="2" manualBreakCount="2">
    <brk id="33" max="26" man="1"/>
    <brk id="65" max="26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AC68"/>
  <sheetViews>
    <sheetView showGridLines="0" zoomScale="95" zoomScaleNormal="95" zoomScaleSheetLayoutView="85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AC5" sqref="AC5"/>
    </sheetView>
  </sheetViews>
  <sheetFormatPr defaultRowHeight="12.5"/>
  <cols>
    <col min="1" max="1" width="13.7265625" style="23" customWidth="1"/>
    <col min="2" max="2" width="9.1796875" style="69"/>
    <col min="3" max="12" width="8.7265625" style="69" customWidth="1"/>
    <col min="13" max="13" width="9.1796875" style="69"/>
    <col min="14" max="14" width="12" style="69" bestFit="1" customWidth="1"/>
    <col min="15" max="15" width="8.7265625" style="69"/>
    <col min="16" max="27" width="9.1796875" style="37"/>
    <col min="28" max="29" width="8.7265625" style="37"/>
  </cols>
  <sheetData>
    <row r="1" spans="1:29">
      <c r="A1" s="28" t="s">
        <v>142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3"/>
      <c r="O1" s="292"/>
    </row>
    <row r="2" spans="1:29">
      <c r="A2" s="304" t="s">
        <v>143</v>
      </c>
      <c r="B2" s="305"/>
      <c r="C2" s="305"/>
      <c r="D2" s="305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29" s="129" customFormat="1">
      <c r="A3" s="294"/>
      <c r="B3" s="124" t="s">
        <v>144</v>
      </c>
      <c r="C3" s="124"/>
      <c r="D3" s="124"/>
      <c r="E3" s="124"/>
      <c r="F3" s="124"/>
      <c r="G3" s="125"/>
      <c r="H3" s="125"/>
      <c r="I3" s="125"/>
      <c r="J3" s="125"/>
      <c r="K3" s="125"/>
      <c r="L3" s="125"/>
      <c r="M3" s="125"/>
      <c r="N3" s="125"/>
      <c r="O3" s="125"/>
      <c r="P3" s="126" t="s">
        <v>5</v>
      </c>
      <c r="Q3" s="127"/>
      <c r="R3" s="127"/>
      <c r="S3" s="127"/>
      <c r="T3" s="127"/>
      <c r="U3" s="128"/>
      <c r="V3" s="128"/>
      <c r="W3" s="128"/>
      <c r="X3" s="128"/>
      <c r="Y3" s="128"/>
      <c r="Z3" s="128"/>
      <c r="AA3" s="128"/>
      <c r="AB3" s="128"/>
      <c r="AC3" s="128"/>
    </row>
    <row r="4" spans="1:29" s="121" customFormat="1">
      <c r="A4" s="42"/>
      <c r="B4" s="106" t="s">
        <v>110</v>
      </c>
      <c r="C4" s="106" t="s">
        <v>111</v>
      </c>
      <c r="D4" s="106" t="s">
        <v>112</v>
      </c>
      <c r="E4" s="106" t="s">
        <v>113</v>
      </c>
      <c r="F4" s="106" t="s">
        <v>114</v>
      </c>
      <c r="G4" s="106" t="s">
        <v>115</v>
      </c>
      <c r="H4" s="106" t="s">
        <v>116</v>
      </c>
      <c r="I4" s="106" t="s">
        <v>117</v>
      </c>
      <c r="J4" s="106" t="s">
        <v>17</v>
      </c>
      <c r="K4" s="106" t="s">
        <v>118</v>
      </c>
      <c r="L4" s="106" t="s">
        <v>119</v>
      </c>
      <c r="M4" s="155" t="s">
        <v>120</v>
      </c>
      <c r="N4" s="155" t="s">
        <v>145</v>
      </c>
      <c r="O4" s="155" t="s">
        <v>14</v>
      </c>
      <c r="P4" s="107" t="s">
        <v>110</v>
      </c>
      <c r="Q4" s="106" t="s">
        <v>111</v>
      </c>
      <c r="R4" s="106" t="s">
        <v>112</v>
      </c>
      <c r="S4" s="106" t="s">
        <v>113</v>
      </c>
      <c r="T4" s="106" t="s">
        <v>114</v>
      </c>
      <c r="U4" s="106" t="s">
        <v>115</v>
      </c>
      <c r="V4" s="106" t="s">
        <v>116</v>
      </c>
      <c r="W4" s="106" t="s">
        <v>117</v>
      </c>
      <c r="X4" s="119" t="s">
        <v>17</v>
      </c>
      <c r="Y4" s="119" t="s">
        <v>118</v>
      </c>
      <c r="Z4" s="119" t="s">
        <v>119</v>
      </c>
      <c r="AA4" s="156" t="s">
        <v>120</v>
      </c>
      <c r="AB4" s="155" t="s">
        <v>145</v>
      </c>
      <c r="AC4" s="155" t="s">
        <v>14</v>
      </c>
    </row>
    <row r="5" spans="1:29">
      <c r="A5" s="5" t="str">
        <f>+DATA!A6</f>
        <v>50 States and D.C.</v>
      </c>
      <c r="B5" s="71">
        <f>+DATA!T6*($O$67/$B$67)</f>
        <v>71589.657744008102</v>
      </c>
      <c r="C5" s="71">
        <f>+DATA!U6*($O$67/$C$67)</f>
        <v>72486.09193169263</v>
      </c>
      <c r="D5" s="71">
        <f>+DATA!V6*($O$67/$D$67)</f>
        <v>70224.213718000261</v>
      </c>
      <c r="E5" s="71">
        <f>+DATA!W6*($O$67/$E$67)</f>
        <v>72994.02830510831</v>
      </c>
      <c r="F5" s="71">
        <f>+DATA!X6*($O$67/$F$67)</f>
        <v>72305.976440006969</v>
      </c>
      <c r="G5" s="71">
        <f>+DATA!Y6*($O$67/$G$67)</f>
        <v>69995.345728198328</v>
      </c>
      <c r="H5" s="71">
        <f>+DATA!Z6*($O$67/$H$67)</f>
        <v>65467.181886161823</v>
      </c>
      <c r="I5" s="71">
        <f>+DATA!AA6*($O$67/$I$67)</f>
        <v>63662.143062495823</v>
      </c>
      <c r="J5" s="71">
        <f>+DATA!AB6*($O$67/$J$67)</f>
        <v>63541.208417172165</v>
      </c>
      <c r="K5" s="71">
        <f>+DATA!AC6*($O$67/$K$67)</f>
        <v>64953.167208881081</v>
      </c>
      <c r="L5" s="71">
        <f>+DATA!AD6</f>
        <v>46387.167628138617</v>
      </c>
      <c r="M5" s="71">
        <f>+DATA!AE6*($O$67/$M$67)</f>
        <v>67294.199800012153</v>
      </c>
      <c r="N5" s="71">
        <f>+DATA!AF6*($O$67/$N$67)</f>
        <v>67040.367585336789</v>
      </c>
      <c r="O5" s="71">
        <f>+DATA!AG6*($O$67/$O$67)</f>
        <v>67269.265465993434</v>
      </c>
      <c r="P5" s="93" t="s">
        <v>124</v>
      </c>
      <c r="Q5" s="76"/>
      <c r="R5" s="76"/>
      <c r="S5" s="76"/>
      <c r="T5" s="76">
        <f>+DATA!CI6*($O$67/$F$67)</f>
        <v>55695.439988660968</v>
      </c>
      <c r="U5" s="71" t="s">
        <v>124</v>
      </c>
      <c r="V5" s="71">
        <f>+DATA!CK6*($O$67/$H$67)</f>
        <v>48165.937581348626</v>
      </c>
      <c r="W5" s="71">
        <f>+DATA!CL6*($O$67/$I$67)</f>
        <v>68260.637607749246</v>
      </c>
      <c r="X5" s="71">
        <f>+DATA!CM6*($O$67/$J$67)</f>
        <v>67611.192488492627</v>
      </c>
      <c r="Y5" s="71">
        <f>+DATA!CN6*($O$67/$K$67)</f>
        <v>68434.676103074889</v>
      </c>
      <c r="Z5" s="71">
        <f>+DATA!CO6*($O$67/$L$67)</f>
        <v>0</v>
      </c>
      <c r="AA5" s="71">
        <f>+DATA!CP6*($O$67/$M$67)</f>
        <v>48642.186881212489</v>
      </c>
      <c r="AB5" s="71">
        <f>+DATA!CQ6*($O$67/$N$67)</f>
        <v>42587.851013796077</v>
      </c>
      <c r="AC5" s="71">
        <f>+DATA!CR6*($O$67/$O$67)</f>
        <v>42393.161311262578</v>
      </c>
    </row>
    <row r="6" spans="1:29">
      <c r="A6" s="53" t="str">
        <f>+DATA!A7</f>
        <v>West</v>
      </c>
      <c r="B6" s="71">
        <f>+DATA!T7*($O$67/$B$67)</f>
        <v>83230.44815724816</v>
      </c>
      <c r="C6" s="71">
        <f>+DATA!U7*($O$67/$C$67)</f>
        <v>84953.193263760288</v>
      </c>
      <c r="D6" s="71">
        <f>+DATA!V7*($O$67/$D$67)</f>
        <v>83383.373188473561</v>
      </c>
      <c r="E6" s="71">
        <f>+DATA!W7*($O$67/$E$67)</f>
        <v>86073.940261851239</v>
      </c>
      <c r="F6" s="94">
        <f>+DATA!X7*($O$67/$F$67)</f>
        <v>85369.335840262094</v>
      </c>
      <c r="G6" s="71">
        <f>+DATA!Y7*($O$67/$G$67)</f>
        <v>82419.829127932724</v>
      </c>
      <c r="H6" s="71">
        <f>+DATA!Z7*($O$67/$H$67)</f>
        <v>75032.316129863364</v>
      </c>
      <c r="I6" s="71">
        <f>+DATA!AA7*($O$67/$I$67)</f>
        <v>73049.974614547129</v>
      </c>
      <c r="J6" s="71">
        <f>+DATA!AB7*($O$67/$J$67)</f>
        <v>72998.927738813116</v>
      </c>
      <c r="K6" s="71">
        <f>+DATA!AC7*($O$67/$K$67)</f>
        <v>74905.16706639943</v>
      </c>
      <c r="L6" s="94" t="str">
        <f>+DATA!AD7</f>
        <v>NA</v>
      </c>
      <c r="M6" s="94">
        <f>+DATA!AE7*($O$67/$M$67)</f>
        <v>76609.618928418917</v>
      </c>
      <c r="N6" s="71">
        <f>+DATA!AF7*($O$67/$N$67)</f>
        <v>78138.812042572841</v>
      </c>
      <c r="O6" s="71">
        <f>+DATA!AG7*($O$67/$O$67)</f>
        <v>78561.401636900322</v>
      </c>
      <c r="P6" s="88"/>
      <c r="Q6" s="96"/>
      <c r="R6" s="96"/>
      <c r="S6" s="96"/>
      <c r="T6" s="76">
        <f>+DATA!CI7*($O$67/$F$67)</f>
        <v>66476.893680452165</v>
      </c>
      <c r="U6" s="94"/>
      <c r="V6" s="94" t="str">
        <f>+DATA!CK7</f>
        <v>NA</v>
      </c>
      <c r="W6" s="71">
        <f>+DATA!CL7*($O$67/$I$67)</f>
        <v>73037.044388616734</v>
      </c>
      <c r="X6" s="71">
        <f>+DATA!CM7*($O$67/$J$67)</f>
        <v>72593.039974226573</v>
      </c>
      <c r="Y6" s="71">
        <f>+DATA!CN7*($O$67/$K$67)</f>
        <v>75191.479245210998</v>
      </c>
      <c r="Z6" s="71">
        <f>+DATA!CO7*($O$67/$L$67)</f>
        <v>98787.401040064535</v>
      </c>
      <c r="AA6" s="94">
        <f>+DATA!CP7*($O$67/$M$67)</f>
        <v>102300.41564878893</v>
      </c>
      <c r="AB6" s="76" t="str">
        <f>+DATA!CQ7</f>
        <v>NA</v>
      </c>
      <c r="AC6" s="76" t="str">
        <f>+DATA!CR7</f>
        <v>—</v>
      </c>
    </row>
    <row r="7" spans="1:29">
      <c r="A7" s="53" t="str">
        <f>+DATA!A8</f>
        <v>Midwest</v>
      </c>
      <c r="B7" s="71">
        <f>+DATA!T8*($O$67/$B$67)</f>
        <v>71443.240294840303</v>
      </c>
      <c r="C7" s="71">
        <f>+DATA!U8*($O$67/$C$67)</f>
        <v>71948.660600113944</v>
      </c>
      <c r="D7" s="71">
        <f>+DATA!V8*($O$67/$D$67)</f>
        <v>69791.868829147512</v>
      </c>
      <c r="E7" s="71">
        <f>+DATA!W8*($O$67/$E$67)</f>
        <v>73096.562397275542</v>
      </c>
      <c r="F7" s="94">
        <f>+DATA!X8*($O$67/$F$67)</f>
        <v>73015.437865292552</v>
      </c>
      <c r="G7" s="71">
        <f>+DATA!Y8*($O$67/$G$67)</f>
        <v>71325.485613103156</v>
      </c>
      <c r="H7" s="71">
        <f>+DATA!Z8*($O$67/$H$67)</f>
        <v>68012.253483349545</v>
      </c>
      <c r="I7" s="71">
        <f>+DATA!AA8*($O$67/$I$67)</f>
        <v>65590.812540120372</v>
      </c>
      <c r="J7" s="71">
        <f>+DATA!AB8*($O$67/$J$67)</f>
        <v>65065.034107512394</v>
      </c>
      <c r="K7" s="71">
        <f>+DATA!AC8*($O$67/$K$67)</f>
        <v>67352.75561764992</v>
      </c>
      <c r="L7" s="94" t="str">
        <f>+DATA!AD8</f>
        <v>NA</v>
      </c>
      <c r="M7" s="94">
        <f>+DATA!AE8*($O$67/$M$67)</f>
        <v>69923.82778788518</v>
      </c>
      <c r="N7" s="71">
        <f>+DATA!AF8*($O$67/$N$67)</f>
        <v>69543.214990703564</v>
      </c>
      <c r="O7" s="71">
        <f>+DATA!AG8*($O$67/$O$67)</f>
        <v>69612.751585536607</v>
      </c>
      <c r="P7" s="88"/>
      <c r="Q7" s="96"/>
      <c r="R7" s="96"/>
      <c r="S7" s="96"/>
      <c r="T7" s="76">
        <f>+DATA!CI8*($O$67/$F$67)</f>
        <v>58666.136269113158</v>
      </c>
      <c r="U7" s="94"/>
      <c r="V7" s="71">
        <f>+DATA!CK8*($O$67/$H$67)</f>
        <v>58450.673312021441</v>
      </c>
      <c r="W7" s="71">
        <f>+DATA!CL8*($O$67/$I$67)</f>
        <v>74269.264757526893</v>
      </c>
      <c r="X7" s="71">
        <f>+DATA!CM8*($O$67/$J$67)</f>
        <v>74358.868000557835</v>
      </c>
      <c r="Y7" s="71">
        <f>+DATA!CN8*($O$67/$K$67)</f>
        <v>75867.13346886792</v>
      </c>
      <c r="Z7" s="71">
        <f>+DATA!CO8*($O$67/$L$67)</f>
        <v>0</v>
      </c>
      <c r="AA7" s="94">
        <f>+DATA!CP8*($O$67/$M$67)</f>
        <v>45799.640931372553</v>
      </c>
      <c r="AB7" s="71">
        <f>+DATA!CQ8*($O$67/$N$67)</f>
        <v>44491.079761904766</v>
      </c>
      <c r="AC7" s="76" t="str">
        <f>+DATA!CR8</f>
        <v>—</v>
      </c>
    </row>
    <row r="8" spans="1:29">
      <c r="A8" s="53" t="str">
        <f>+DATA!A9</f>
        <v>Northeast</v>
      </c>
      <c r="B8" s="71">
        <f>+DATA!T9*($O$67/$B$67)</f>
        <v>77486.895331695341</v>
      </c>
      <c r="C8" s="71">
        <f>+DATA!U9*($O$67/$C$67)</f>
        <v>77397.550934648432</v>
      </c>
      <c r="D8" s="71">
        <f>+DATA!V9*($O$67/$D$67)</f>
        <v>75453.953443994236</v>
      </c>
      <c r="E8" s="71">
        <f>+DATA!W9*($O$67/$E$67)</f>
        <v>78480.284152332533</v>
      </c>
      <c r="F8" s="94">
        <f>+DATA!X9*($O$67/$F$67)</f>
        <v>78300.813557022528</v>
      </c>
      <c r="G8" s="71">
        <f>+DATA!Y9*($O$67/$G$67)</f>
        <v>76792.576361221785</v>
      </c>
      <c r="H8" s="71">
        <f>+DATA!Z9*($O$67/$H$67)</f>
        <v>67786.057454370239</v>
      </c>
      <c r="I8" s="71">
        <f>+DATA!AA9*($O$67/$I$67)</f>
        <v>67539.207333128972</v>
      </c>
      <c r="J8" s="71">
        <f>+DATA!AB9*($O$67/$J$67)</f>
        <v>69438.686897896696</v>
      </c>
      <c r="K8" s="71">
        <f>+DATA!AC9*($O$67/$K$67)</f>
        <v>71158.822667563392</v>
      </c>
      <c r="L8" s="94" t="str">
        <f>+DATA!AD9</f>
        <v>NA</v>
      </c>
      <c r="M8" s="94">
        <f>+DATA!AE9*($O$67/$M$67)</f>
        <v>72639.779187787994</v>
      </c>
      <c r="N8" s="71">
        <f>+DATA!AF9*($O$67/$N$67)</f>
        <v>71422.822236620079</v>
      </c>
      <c r="O8" s="71">
        <f>+DATA!AG9*($O$67/$O$67)</f>
        <v>71565.680472453183</v>
      </c>
      <c r="P8" s="88"/>
      <c r="Q8" s="96"/>
      <c r="R8" s="96"/>
      <c r="S8" s="96"/>
      <c r="T8" s="76" t="str">
        <f>+DATA!CI9</f>
        <v>NA</v>
      </c>
      <c r="U8" s="94"/>
      <c r="V8" s="94" t="str">
        <f>+DATA!CK9</f>
        <v>NA</v>
      </c>
      <c r="W8" s="71">
        <f>+DATA!CL9*($O$67/$I$67)</f>
        <v>70123.795723060452</v>
      </c>
      <c r="X8" s="71">
        <f>+DATA!CM9*($O$67/$J$67)</f>
        <v>66985.641007363811</v>
      </c>
      <c r="Y8" s="71">
        <f>+DATA!CN9*($O$67/$K$67)</f>
        <v>69716.971564455525</v>
      </c>
      <c r="Z8" s="71">
        <f>+DATA!CO9*($O$67/$L$67)</f>
        <v>0</v>
      </c>
      <c r="AA8" s="94" t="str">
        <f>+DATA!CP9</f>
        <v>NA</v>
      </c>
      <c r="AB8" s="71">
        <f>+DATA!CQ9*($O$67/$N$67)</f>
        <v>51530.014880952389</v>
      </c>
      <c r="AC8" s="76" t="str">
        <f>+DATA!CR9</f>
        <v>—</v>
      </c>
    </row>
    <row r="9" spans="1:29">
      <c r="A9" s="5" t="str">
        <f>+DATA!A10</f>
        <v>SREB</v>
      </c>
      <c r="B9" s="71">
        <f>+DATA!T10*($O$67/$B$67)</f>
        <v>61079.220660640334</v>
      </c>
      <c r="C9" s="71">
        <f>+DATA!U10*($O$67/$C$67)</f>
        <v>61829.06416861069</v>
      </c>
      <c r="D9" s="71">
        <f>+DATA!V10*($O$67/$D$67)</f>
        <v>60011.382691370651</v>
      </c>
      <c r="E9" s="71">
        <f>+DATA!W10*($O$67/$E$67)</f>
        <v>61554.62113580625</v>
      </c>
      <c r="F9" s="71">
        <f>+DATA!X10*($O$67/$F$67)</f>
        <v>60829.629168097803</v>
      </c>
      <c r="G9" s="71">
        <f>+DATA!Y10*($O$67/$G$67)</f>
        <v>58878.399564915315</v>
      </c>
      <c r="H9" s="71">
        <f>+DATA!Z10*($O$67/$H$67)</f>
        <v>57335.132074873814</v>
      </c>
      <c r="I9" s="71">
        <f>+DATA!AA10*($O$67/$I$67)</f>
        <v>57293.454353588451</v>
      </c>
      <c r="J9" s="71">
        <f>+DATA!AB10*($O$67/$J$67)</f>
        <v>56099.591221458824</v>
      </c>
      <c r="K9" s="71">
        <f>+DATA!AC10*($O$67/$K$67)</f>
        <v>56579.222648257099</v>
      </c>
      <c r="L9" s="71">
        <f>+DATA!AD10</f>
        <v>46387.167628138617</v>
      </c>
      <c r="M9" s="71">
        <f>+DATA!AE10*($O$67/$M$67)</f>
        <v>57316.842835035306</v>
      </c>
      <c r="N9" s="71">
        <f>+DATA!AF10*($O$67/$N$67)</f>
        <v>56176.928966492378</v>
      </c>
      <c r="O9" s="71">
        <f>+DATA!AG10*($O$67/$O$67)</f>
        <v>56304.575815781835</v>
      </c>
      <c r="P9" s="87">
        <f>+DATA!CE10*($O$67/$B$67)</f>
        <v>53640.416626371072</v>
      </c>
      <c r="Q9" s="76">
        <f>+DATA!CF10*($O$67/$C$67)</f>
        <v>53964.232171115458</v>
      </c>
      <c r="R9" s="76">
        <f>+DATA!CG10*($O$67/$D$67)</f>
        <v>51133.854613785283</v>
      </c>
      <c r="S9" s="76">
        <f>+DATA!CH10*($O$67/$E$67)</f>
        <v>53190.579988183781</v>
      </c>
      <c r="T9" s="76">
        <f>+DATA!CI10*($O$67/$F$67)</f>
        <v>52517.846074758352</v>
      </c>
      <c r="U9" s="71">
        <f>+DATA!CJ10*($O$67/$G$67)</f>
        <v>50681.232599811068</v>
      </c>
      <c r="V9" s="71">
        <f>+DATA!CK10*($O$67/$H$67)</f>
        <v>47187.611296976764</v>
      </c>
      <c r="W9" s="71">
        <f>+DATA!CL10*($O$67/$I$67)</f>
        <v>46175.478024405886</v>
      </c>
      <c r="X9" s="71">
        <f>+DATA!CM10*($O$67/$J$67)</f>
        <v>43273.948370491693</v>
      </c>
      <c r="Y9" s="71">
        <f>+DATA!CN10*($O$67/$K$67)</f>
        <v>42755.645421390858</v>
      </c>
      <c r="Z9" s="71">
        <f>+DATA!CO10*($O$67/$L$67)</f>
        <v>0</v>
      </c>
      <c r="AA9" s="71">
        <f>+DATA!CP10*($O$67/$M$67)</f>
        <v>43489.54983251253</v>
      </c>
      <c r="AB9" s="71">
        <f>+DATA!CQ10*($O$67/$N$67)</f>
        <v>42522.382418338682</v>
      </c>
      <c r="AC9" s="71">
        <f>+DATA!CR10*($O$67/$O$67)</f>
        <v>42393.161311262578</v>
      </c>
    </row>
    <row r="10" spans="1:29">
      <c r="A10" s="5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>
        <f>+DATA!AG11*($O$67/$O$67)</f>
        <v>83.700298235373822</v>
      </c>
      <c r="P10" s="87"/>
      <c r="Q10" s="76"/>
      <c r="R10" s="76"/>
      <c r="S10" s="76"/>
      <c r="T10" s="76"/>
      <c r="U10" s="71"/>
      <c r="V10" s="71"/>
      <c r="W10" s="71"/>
      <c r="X10" s="71"/>
      <c r="Y10" s="71"/>
      <c r="Z10" s="71"/>
      <c r="AA10" s="71"/>
      <c r="AB10" s="71"/>
      <c r="AC10" s="71"/>
    </row>
    <row r="11" spans="1:29" ht="15.75" customHeight="1">
      <c r="A11" s="5" t="str">
        <f>+DATA!A12</f>
        <v>Alabama</v>
      </c>
      <c r="B11" s="71">
        <f>+DATA!T12*($O$67/$B$67)</f>
        <v>62432.583984246696</v>
      </c>
      <c r="C11" s="71">
        <f>+DATA!U12*($O$67/$C$67)</f>
        <v>65520.01454703528</v>
      </c>
      <c r="D11" s="71">
        <f>+DATA!V12*($O$67/$D$67)</f>
        <v>61912.004024542373</v>
      </c>
      <c r="E11" s="71">
        <f>+DATA!W12*($O$67/$E$67)</f>
        <v>63641.020741760811</v>
      </c>
      <c r="F11" s="71">
        <f>+DATA!X12*($O$67/$F$67)</f>
        <v>62406.699940971674</v>
      </c>
      <c r="G11" s="71">
        <f>+DATA!Y12*($O$67/$G$67)</f>
        <v>60388.380721074245</v>
      </c>
      <c r="H11" s="71">
        <f>+DATA!Z12*($O$67/$H$67)</f>
        <v>60227.886937965195</v>
      </c>
      <c r="I11" s="71">
        <f>+DATA!AA12*($O$67/$I$67)</f>
        <v>57719.680021375323</v>
      </c>
      <c r="J11" s="71">
        <f>+DATA!AB12*($O$67/$J$67)</f>
        <v>57185.255418252331</v>
      </c>
      <c r="K11" s="71">
        <f>+DATA!AC12*($O$67/$K$67)</f>
        <v>55191.013095080991</v>
      </c>
      <c r="L11" s="71">
        <f>+DATA!AD12</f>
        <v>51617.529069767443</v>
      </c>
      <c r="M11" s="71">
        <f>+DATA!AE12*($O$67/$M$67)</f>
        <v>55959.980997950239</v>
      </c>
      <c r="N11" s="71">
        <f>+DATA!AF12*($O$67/$N$67)</f>
        <v>56307.871040173268</v>
      </c>
      <c r="O11" s="71">
        <f>+DATA!AG12*($O$67/$O$67)</f>
        <v>59025.725627553998</v>
      </c>
      <c r="P11" s="87">
        <f>+DATA!CE12*($O$67/$B$67)</f>
        <v>65007.136695547139</v>
      </c>
      <c r="Q11" s="76">
        <f>+DATA!CF12*($O$67/$C$67)</f>
        <v>66201.484348730344</v>
      </c>
      <c r="R11" s="76">
        <f>+DATA!CG12*($O$67/$D$67)</f>
        <v>65517.411435492089</v>
      </c>
      <c r="S11" s="76">
        <f>+DATA!CH12*($O$67/$E$67)</f>
        <v>63956.956752364844</v>
      </c>
      <c r="T11" s="76">
        <f>+DATA!CI12*($O$67/$F$67)</f>
        <v>62880.988870170389</v>
      </c>
      <c r="U11" s="71">
        <f>+DATA!CJ12*($O$67/$G$67)</f>
        <v>60326.637361267538</v>
      </c>
      <c r="V11" s="71">
        <f>+DATA!CK12*($O$67/$H$67)</f>
        <v>56845.648480120166</v>
      </c>
      <c r="W11" s="71">
        <f>+DATA!CL12*($O$67/$I$67)</f>
        <v>61887.389266041071</v>
      </c>
      <c r="X11" s="71">
        <f>+DATA!CM12*($O$67/$J$67)</f>
        <v>56461.035705814749</v>
      </c>
      <c r="Y11" s="71">
        <f>+DATA!CN12*($O$67/$K$67)</f>
        <v>56130.505776481601</v>
      </c>
      <c r="Z11" s="71" t="e">
        <f>+DATA!CO12*($O$67/$L$67)</f>
        <v>#VALUE!</v>
      </c>
      <c r="AA11" s="76">
        <f>+DATA!CP12*($O$67/$M$67)</f>
        <v>55050.304508845111</v>
      </c>
      <c r="AB11" s="71">
        <f>+DATA!CQ12*($O$67/$N$67)</f>
        <v>52033.426425137368</v>
      </c>
      <c r="AC11" s="71">
        <f>+DATA!CR12*($O$67/$O$67)</f>
        <v>46209.586956521736</v>
      </c>
    </row>
    <row r="12" spans="1:29">
      <c r="A12" s="5" t="str">
        <f>+DATA!A13</f>
        <v>Arkansas</v>
      </c>
      <c r="B12" s="71">
        <f>+DATA!T13*($O$67/$B$67)</f>
        <v>53784.367407305232</v>
      </c>
      <c r="C12" s="71">
        <f>+DATA!U13*($O$67/$C$67)</f>
        <v>54220.439485789117</v>
      </c>
      <c r="D12" s="71">
        <f>+DATA!V13*($O$67/$D$67)</f>
        <v>49424.206305010608</v>
      </c>
      <c r="E12" s="71">
        <f>+DATA!W13*($O$67/$E$67)</f>
        <v>51886.979423684425</v>
      </c>
      <c r="F12" s="71">
        <f>+DATA!X13*($O$67/$F$67)</f>
        <v>51291.913640427709</v>
      </c>
      <c r="G12" s="71">
        <f>+DATA!Y13*($O$67/$G$67)</f>
        <v>49976.156503089762</v>
      </c>
      <c r="H12" s="71">
        <f>+DATA!Z13*($O$67/$H$67)</f>
        <v>48667.249479522798</v>
      </c>
      <c r="I12" s="71">
        <f>+DATA!AA13*($O$67/$I$67)</f>
        <v>48162.338537051197</v>
      </c>
      <c r="J12" s="71">
        <f>+DATA!AB13*($O$67/$J$67)</f>
        <v>47601.928514686057</v>
      </c>
      <c r="K12" s="71">
        <f>+DATA!AC13*($O$67/$K$67)</f>
        <v>48178.34963777841</v>
      </c>
      <c r="L12" s="71">
        <f>+DATA!AD13</f>
        <v>41733.331669865649</v>
      </c>
      <c r="M12" s="71">
        <f>+DATA!AE13*($O$67/$M$67)</f>
        <v>47512.856141966411</v>
      </c>
      <c r="N12" s="71">
        <f>+DATA!AF13*($O$67/$N$67)</f>
        <v>45926.499290423395</v>
      </c>
      <c r="O12" s="71">
        <f>+DATA!AG13*($O$67/$O$67)</f>
        <v>45517.277056277053</v>
      </c>
      <c r="P12" s="87"/>
      <c r="Q12" s="76"/>
      <c r="R12" s="76"/>
      <c r="S12" s="76"/>
      <c r="T12" s="76"/>
      <c r="U12" s="71"/>
      <c r="V12" s="71"/>
      <c r="W12" s="71"/>
      <c r="X12" s="71"/>
      <c r="Y12" s="71"/>
      <c r="Z12" s="71" t="e">
        <f>+DATA!CO13*($O$67/$L$67)</f>
        <v>#VALUE!</v>
      </c>
      <c r="AA12" s="76" t="str">
        <f>+DATA!CP13</f>
        <v>NA</v>
      </c>
      <c r="AB12" s="76" t="str">
        <f>+DATA!CQ13</f>
        <v>NA</v>
      </c>
      <c r="AC12" s="76" t="str">
        <f>+DATA!CR13</f>
        <v>—</v>
      </c>
    </row>
    <row r="13" spans="1:29">
      <c r="A13" s="5" t="str">
        <f>+DATA!A14</f>
        <v>Delaware</v>
      </c>
      <c r="B13" s="71">
        <f>+DATA!T14*($O$67/$B$67)</f>
        <v>79008.355147168753</v>
      </c>
      <c r="C13" s="71">
        <f>+DATA!U14*($O$67/$C$67)</f>
        <v>78553.415634437682</v>
      </c>
      <c r="D13" s="71">
        <f>+DATA!V14*($O$67/$D$67)</f>
        <v>74446.649718958826</v>
      </c>
      <c r="E13" s="71">
        <f>+DATA!W14*($O$67/$E$67)</f>
        <v>74787.481123210164</v>
      </c>
      <c r="F13" s="71">
        <f>+DATA!X14*($O$67/$F$67)</f>
        <v>75101.900629294731</v>
      </c>
      <c r="G13" s="71">
        <f>+DATA!Y14*($O$67/$G$67)</f>
        <v>72886.963995156257</v>
      </c>
      <c r="H13" s="71">
        <f>+DATA!Z14*($O$67/$H$67)</f>
        <v>77067.604402051249</v>
      </c>
      <c r="I13" s="71">
        <f>+DATA!AA14*($O$67/$I$67)</f>
        <v>66305.813970375486</v>
      </c>
      <c r="J13" s="71">
        <f>+DATA!AB14*($O$67/$J$67)</f>
        <v>62801.051088303597</v>
      </c>
      <c r="K13" s="71">
        <f>+DATA!AC14*($O$67/$K$67)</f>
        <v>66048.405830311851</v>
      </c>
      <c r="L13" s="71" t="str">
        <f>+DATA!AD14</f>
        <v>NA</v>
      </c>
      <c r="M13" s="71">
        <f>+DATA!AE14*($O$67/$M$67)</f>
        <v>66567.1238051252</v>
      </c>
      <c r="N13" s="71">
        <f>+DATA!AF14*($O$67/$N$67)</f>
        <v>65976.737404892701</v>
      </c>
      <c r="O13" s="71">
        <f>+DATA!AG14*($O$67/$O$67)</f>
        <v>65574.35567010309</v>
      </c>
      <c r="P13" s="87"/>
      <c r="Q13" s="76"/>
      <c r="R13" s="76"/>
      <c r="S13" s="76"/>
      <c r="T13" s="76"/>
      <c r="U13" s="71"/>
      <c r="V13" s="71"/>
      <c r="W13" s="71"/>
      <c r="X13" s="71"/>
      <c r="Y13" s="71"/>
      <c r="Z13" s="71" t="e">
        <f>+DATA!CO14*($O$67/$L$67)</f>
        <v>#VALUE!</v>
      </c>
      <c r="AA13" s="76" t="str">
        <f>+DATA!CP14</f>
        <v>NA</v>
      </c>
      <c r="AB13" s="76" t="str">
        <f>+DATA!CQ14</f>
        <v>NA</v>
      </c>
      <c r="AC13" s="76" t="str">
        <f>+DATA!CR14</f>
        <v>—</v>
      </c>
    </row>
    <row r="14" spans="1:29">
      <c r="A14" s="5" t="str">
        <f>+DATA!A15</f>
        <v>Florida</v>
      </c>
      <c r="B14" s="71">
        <f>+DATA!T15*($O$67/$B$67)</f>
        <v>64379.271669075686</v>
      </c>
      <c r="C14" s="71">
        <f>+DATA!U15*($O$67/$C$67)</f>
        <v>65362.015078842822</v>
      </c>
      <c r="D14" s="71">
        <f>+DATA!V15*($O$67/$D$67)</f>
        <v>62438.945640015023</v>
      </c>
      <c r="E14" s="71">
        <f>+DATA!W15*($O$67/$E$67)</f>
        <v>63882.579102692805</v>
      </c>
      <c r="F14" s="71">
        <f>+DATA!X15*($O$67/$F$67)</f>
        <v>63848.579845908986</v>
      </c>
      <c r="G14" s="71">
        <f>+DATA!Y15*($O$67/$G$67)</f>
        <v>62004.00367720241</v>
      </c>
      <c r="H14" s="71">
        <f>+DATA!Z15*($O$67/$H$67)</f>
        <v>61770.391556989198</v>
      </c>
      <c r="I14" s="71">
        <f>+DATA!AA15*($O$67/$I$67)</f>
        <v>61190.58597017514</v>
      </c>
      <c r="J14" s="71">
        <f>+DATA!AB15*($O$67/$J$67)</f>
        <v>60007.779778963632</v>
      </c>
      <c r="K14" s="71">
        <f>+DATA!AC15*($O$67/$K$67)</f>
        <v>61072.208476356718</v>
      </c>
      <c r="L14" s="71">
        <f>+DATA!AD15</f>
        <v>50693.433027522937</v>
      </c>
      <c r="M14" s="71">
        <f>+DATA!AE15*($O$67/$M$67)</f>
        <v>60647.851061105961</v>
      </c>
      <c r="N14" s="71">
        <f>+DATA!AF15*($O$67/$N$67)</f>
        <v>58723.292566972792</v>
      </c>
      <c r="O14" s="71">
        <f>+DATA!AG15*($O$67/$O$67)</f>
        <v>58164.78021327014</v>
      </c>
      <c r="P14" s="87"/>
      <c r="Q14" s="76"/>
      <c r="R14" s="76"/>
      <c r="S14" s="76"/>
      <c r="T14" s="76"/>
      <c r="U14" s="71"/>
      <c r="V14" s="71"/>
      <c r="W14" s="71"/>
      <c r="X14" s="71"/>
      <c r="Y14" s="71"/>
      <c r="Z14" s="71" t="e">
        <f>+DATA!CO15*($O$67/$L$67)</f>
        <v>#VALUE!</v>
      </c>
      <c r="AA14" s="76" t="str">
        <f>+DATA!CP15</f>
        <v>NA</v>
      </c>
      <c r="AB14" s="76" t="str">
        <f>+DATA!CQ15</f>
        <v>NA</v>
      </c>
      <c r="AC14" s="76" t="str">
        <f>+DATA!CR15</f>
        <v>—</v>
      </c>
    </row>
    <row r="15" spans="1:29">
      <c r="A15" s="16" t="str">
        <f>+DATA!A16</f>
        <v>Georgia</v>
      </c>
      <c r="B15" s="71">
        <f>+DATA!T16*($O$67/$B$67)</f>
        <v>57285.898094505064</v>
      </c>
      <c r="C15" s="71">
        <f>+DATA!U16*($O$67/$C$67)</f>
        <v>57406.855216335796</v>
      </c>
      <c r="D15" s="71">
        <f>+DATA!V16*($O$67/$D$67)</f>
        <v>55745.526341195757</v>
      </c>
      <c r="E15" s="71">
        <f>+DATA!W16*($O$67/$E$67)</f>
        <v>57375.436885570991</v>
      </c>
      <c r="F15" s="71">
        <f>+DATA!X16*($O$67/$F$67)</f>
        <v>56465.835645966785</v>
      </c>
      <c r="G15" s="71">
        <f>+DATA!Y16*($O$67/$G$67)</f>
        <v>53027.202889289765</v>
      </c>
      <c r="H15" s="71">
        <f>+DATA!Z16*($O$67/$H$67)</f>
        <v>53163.883464528342</v>
      </c>
      <c r="I15" s="71">
        <f>+DATA!AA16*($O$67/$I$67)</f>
        <v>51218.137689683535</v>
      </c>
      <c r="J15" s="71">
        <f>+DATA!AB16*($O$67/$J$67)</f>
        <v>45148.176816025989</v>
      </c>
      <c r="K15" s="71">
        <f>+DATA!AC16*($O$67/$K$67)</f>
        <v>45645.320941139493</v>
      </c>
      <c r="L15" s="95">
        <f>+DATA!AD16</f>
        <v>41721.627009646298</v>
      </c>
      <c r="M15" s="95">
        <f>+DATA!AE16*($O$67/$M$67)</f>
        <v>46482.749801239312</v>
      </c>
      <c r="N15" s="71">
        <f>+DATA!AF16*($O$67/$N$67)</f>
        <v>45501.623656953059</v>
      </c>
      <c r="O15" s="71">
        <f>+DATA!AG16*($O$67/$O$67)</f>
        <v>45252.609848484848</v>
      </c>
      <c r="P15" s="87">
        <f>+DATA!CE16*($O$67/$B$67)</f>
        <v>53895.34693523412</v>
      </c>
      <c r="Q15" s="76">
        <f>+DATA!CF16*($O$67/$C$67)</f>
        <v>53996.824055505902</v>
      </c>
      <c r="R15" s="76">
        <f>+DATA!CG16*($O$67/$D$67)</f>
        <v>51574.125475109948</v>
      </c>
      <c r="S15" s="76">
        <f>+DATA!CH16*($O$67/$E$67)</f>
        <v>53463.17719484352</v>
      </c>
      <c r="T15" s="76">
        <f>+DATA!CI16*($O$67/$F$67)</f>
        <v>52995.746130276872</v>
      </c>
      <c r="U15" s="71">
        <f>+DATA!CJ16*($O$67/$G$67)</f>
        <v>50762.239356481929</v>
      </c>
      <c r="V15" s="71">
        <f>+DATA!CK16*($O$67/$H$67)</f>
        <v>46470.284163448392</v>
      </c>
      <c r="W15" s="71">
        <f>+DATA!CL16*($O$67/$I$67)</f>
        <v>44533.539671344144</v>
      </c>
      <c r="X15" s="71">
        <f>+DATA!CM16*($O$67/$J$67)</f>
        <v>43102.058988044177</v>
      </c>
      <c r="Y15" s="71">
        <f>+DATA!CN16*($O$67/$K$67)</f>
        <v>43012.947494980392</v>
      </c>
      <c r="Z15" s="71" t="e">
        <f>+DATA!CO16*($O$67/$L$67)</f>
        <v>#VALUE!</v>
      </c>
      <c r="AA15" s="76">
        <f>+DATA!CP16*($O$67/$M$67)</f>
        <v>42654.016593338332</v>
      </c>
      <c r="AB15" s="71">
        <f>+DATA!CQ16*($O$67/$N$67)</f>
        <v>41711.377530780614</v>
      </c>
      <c r="AC15" s="71">
        <f>+DATA!CR16*($O$67/$O$67)</f>
        <v>41727.461378737542</v>
      </c>
    </row>
    <row r="16" spans="1:29">
      <c r="A16" s="5" t="str">
        <f>+DATA!A17</f>
        <v>Kentucky</v>
      </c>
      <c r="B16" s="71">
        <f>+DATA!T17*($O$67/$B$67)</f>
        <v>60683.155844810441</v>
      </c>
      <c r="C16" s="71">
        <f>+DATA!U17*($O$67/$C$67)</f>
        <v>60596.250250275858</v>
      </c>
      <c r="D16" s="71">
        <f>+DATA!V17*($O$67/$D$67)</f>
        <v>57250.754991535701</v>
      </c>
      <c r="E16" s="71">
        <f>+DATA!W17*($O$67/$E$67)</f>
        <v>58248.386998794696</v>
      </c>
      <c r="F16" s="71">
        <f>+DATA!X17*($O$67/$F$67)</f>
        <v>57209.424215886196</v>
      </c>
      <c r="G16" s="71">
        <f>+DATA!Y17*($O$67/$G$67)</f>
        <v>56049.005154225539</v>
      </c>
      <c r="H16" s="71">
        <f>+DATA!Z17*($O$67/$H$67)</f>
        <v>49161.268546055704</v>
      </c>
      <c r="I16" s="71">
        <f>+DATA!AA17*($O$67/$I$67)</f>
        <v>50554.279223463454</v>
      </c>
      <c r="J16" s="71">
        <f>+DATA!AB17*($O$67/$J$67)</f>
        <v>49662.421405470566</v>
      </c>
      <c r="K16" s="71">
        <f>+DATA!AC17*($O$67/$K$67)</f>
        <v>50442.114399139973</v>
      </c>
      <c r="L16" s="71">
        <f>+DATA!AD17</f>
        <v>53701.96946564885</v>
      </c>
      <c r="M16" s="71">
        <f>+DATA!AE17*($O$67/$M$67)</f>
        <v>55859.143707765594</v>
      </c>
      <c r="N16" s="71">
        <f>+DATA!AF17*($O$67/$N$67)</f>
        <v>53525.470546986151</v>
      </c>
      <c r="O16" s="71">
        <f>+DATA!AG17*($O$67/$O$67)</f>
        <v>52015.545058139534</v>
      </c>
      <c r="P16" s="87">
        <f>+DATA!CE17*($O$67/$B$67)</f>
        <v>55837.940538815958</v>
      </c>
      <c r="Q16" s="76">
        <f>+DATA!CF17*($O$67/$C$67)</f>
        <v>54832.826423141938</v>
      </c>
      <c r="R16" s="76">
        <f>+DATA!CG17*($O$67/$D$67)</f>
        <v>51674.341433426263</v>
      </c>
      <c r="S16" s="76">
        <f>+DATA!CH17*($O$67/$E$67)</f>
        <v>52828.512339421774</v>
      </c>
      <c r="T16" s="76">
        <f>+DATA!CI17*($O$67/$F$67)</f>
        <v>51880.840054731168</v>
      </c>
      <c r="U16" s="71">
        <f>+DATA!CJ17*($O$67/$G$67)</f>
        <v>50620.546081799723</v>
      </c>
      <c r="V16" s="71">
        <f>+DATA!CK17*($O$67/$H$67)</f>
        <v>45555.083010542963</v>
      </c>
      <c r="W16" s="71">
        <f>+DATA!CL17*($O$67/$I$67)</f>
        <v>45063.908601804746</v>
      </c>
      <c r="X16" s="71">
        <f>+DATA!CM17*($O$67/$J$67)</f>
        <v>44285.900101651001</v>
      </c>
      <c r="Y16" s="71">
        <f>+DATA!CN17*($O$67/$K$67)</f>
        <v>44749.190279107934</v>
      </c>
      <c r="Z16" s="71" t="e">
        <f>+DATA!CO17*($O$67/$L$67)</f>
        <v>#VALUE!</v>
      </c>
      <c r="AA16" s="76">
        <f>+DATA!CP17*($O$67/$M$67)</f>
        <v>49895.155513553393</v>
      </c>
      <c r="AB16" s="71">
        <f>+DATA!CQ17*($O$67/$N$67)</f>
        <v>48173.059450202796</v>
      </c>
      <c r="AC16" s="71">
        <f>+DATA!CR17*($O$67/$O$67)</f>
        <v>46681.336257309944</v>
      </c>
    </row>
    <row r="17" spans="1:29">
      <c r="A17" s="5" t="str">
        <f>+DATA!A18</f>
        <v>Louisiana</v>
      </c>
      <c r="B17" s="71">
        <f>+DATA!T18*($O$67/$B$67)</f>
        <v>57378.088468535796</v>
      </c>
      <c r="C17" s="71">
        <f>+DATA!U18*($O$67/$C$67)</f>
        <v>62136.551461720206</v>
      </c>
      <c r="D17" s="71">
        <f>+DATA!V18*($O$67/$D$67)</f>
        <v>59582.147162744797</v>
      </c>
      <c r="E17" s="71">
        <f>+DATA!W18*($O$67/$E$67)</f>
        <v>60262.372618773952</v>
      </c>
      <c r="F17" s="71">
        <f>+DATA!X18*($O$67/$F$67)</f>
        <v>58780.399684855707</v>
      </c>
      <c r="G17" s="71">
        <f>+DATA!Y18*($O$67/$G$67)</f>
        <v>57024.546984153058</v>
      </c>
      <c r="H17" s="71">
        <f>+DATA!Z18*($O$67/$H$67)</f>
        <v>47543.188969685383</v>
      </c>
      <c r="I17" s="71">
        <f>+DATA!AA18*($O$67/$I$67)</f>
        <v>48082.291902760648</v>
      </c>
      <c r="J17" s="71">
        <f>+DATA!AB18*($O$67/$J$67)</f>
        <v>47237.705834950219</v>
      </c>
      <c r="K17" s="71">
        <f>+DATA!AC18*($O$67/$K$67)</f>
        <v>47462.499032599102</v>
      </c>
      <c r="L17" s="71">
        <f>+DATA!AD18</f>
        <v>43843.877505567929</v>
      </c>
      <c r="M17" s="71">
        <f>+DATA!AE18*($O$67/$M$67)</f>
        <v>47295.10401416228</v>
      </c>
      <c r="N17" s="71">
        <f>+DATA!AF18*($O$67/$N$67)</f>
        <v>46001.424222576847</v>
      </c>
      <c r="O17" s="71">
        <f>+DATA!AG18*($O$67/$O$67)</f>
        <v>46541.503659652335</v>
      </c>
      <c r="P17" s="87">
        <f>+DATA!CE18*($O$67/$B$67)</f>
        <v>48044.795549142153</v>
      </c>
      <c r="Q17" s="76">
        <f>+DATA!CF18*($O$67/$C$67)</f>
        <v>48774.533222016769</v>
      </c>
      <c r="R17" s="76">
        <f>+DATA!CG18*($O$67/$D$67)</f>
        <v>41509.141693364094</v>
      </c>
      <c r="S17" s="76">
        <f>+DATA!CH18*($O$67/$E$67)</f>
        <v>47783.734549275869</v>
      </c>
      <c r="T17" s="76">
        <f>+DATA!CI18*($O$67/$F$67)</f>
        <v>45983.573864146179</v>
      </c>
      <c r="U17" s="71">
        <f>+DATA!CJ18*($O$67/$G$67)</f>
        <v>43164.169362430817</v>
      </c>
      <c r="V17" s="71">
        <f>+DATA!CK18*($O$67/$H$67)</f>
        <v>43237.073954865184</v>
      </c>
      <c r="W17" s="71">
        <f>+DATA!CL18*($O$67/$I$67)</f>
        <v>40792.489907952862</v>
      </c>
      <c r="X17" s="71">
        <f>+DATA!CM18*($O$67/$J$67)</f>
        <v>40060.612996254931</v>
      </c>
      <c r="Y17" s="71">
        <f>+DATA!CN18*($O$67/$K$67)</f>
        <v>39863.536406357198</v>
      </c>
      <c r="Z17" s="71" t="e">
        <f>+DATA!CO18*($O$67/$L$67)</f>
        <v>#VALUE!</v>
      </c>
      <c r="AA17" s="76">
        <f>+DATA!CP18*($O$67/$M$67)</f>
        <v>42766.143433076883</v>
      </c>
      <c r="AB17" s="71">
        <f>+DATA!CQ18*($O$67/$N$67)</f>
        <v>42336.012437257217</v>
      </c>
      <c r="AC17" s="71">
        <f>+DATA!CR18*($O$67/$O$67)</f>
        <v>43211.669034090912</v>
      </c>
    </row>
    <row r="18" spans="1:29">
      <c r="A18" s="5" t="str">
        <f>+DATA!A19</f>
        <v>Maryland</v>
      </c>
      <c r="B18" s="71">
        <f>+DATA!T19*($O$67/$B$67)</f>
        <v>77328.535712174009</v>
      </c>
      <c r="C18" s="71">
        <f>+DATA!U19*($O$67/$C$67)</f>
        <v>77777.209337410881</v>
      </c>
      <c r="D18" s="71">
        <f>+DATA!V19*($O$67/$D$67)</f>
        <v>75771.207500204633</v>
      </c>
      <c r="E18" s="71">
        <f>+DATA!W19*($O$67/$E$67)</f>
        <v>78654.287276882693</v>
      </c>
      <c r="F18" s="71">
        <f>+DATA!X19*($O$67/$F$67)</f>
        <v>77386.23320223183</v>
      </c>
      <c r="G18" s="71">
        <f>+DATA!Y19*($O$67/$G$67)</f>
        <v>75065.586292804335</v>
      </c>
      <c r="H18" s="71">
        <f>+DATA!Z19*($O$67/$H$67)</f>
        <v>67194.943983739344</v>
      </c>
      <c r="I18" s="71">
        <f>+DATA!AA19*($O$67/$I$67)</f>
        <v>67938.370444670625</v>
      </c>
      <c r="J18" s="71">
        <f>+DATA!AB19*($O$67/$J$67)</f>
        <v>66633.779539280775</v>
      </c>
      <c r="K18" s="71">
        <f>+DATA!AC19*($O$67/$K$67)</f>
        <v>68665.669523752629</v>
      </c>
      <c r="L18" s="71">
        <f>+DATA!AD19</f>
        <v>55319.31578947368</v>
      </c>
      <c r="M18" s="71">
        <f>+DATA!AE19*($O$67/$M$67)</f>
        <v>69576.806702222806</v>
      </c>
      <c r="N18" s="71">
        <f>+DATA!AF19*($O$67/$N$67)</f>
        <v>68625.204213771853</v>
      </c>
      <c r="O18" s="71">
        <f>+DATA!AG19*($O$67/$O$67)</f>
        <v>68849.847799511001</v>
      </c>
      <c r="P18" s="87"/>
      <c r="Q18" s="76"/>
      <c r="R18" s="76"/>
      <c r="S18" s="76"/>
      <c r="T18" s="76"/>
      <c r="U18" s="71"/>
      <c r="V18" s="71"/>
      <c r="W18" s="71"/>
      <c r="X18" s="71"/>
      <c r="Y18" s="71"/>
      <c r="Z18" s="71" t="e">
        <f>+DATA!CO19*($O$67/$L$67)</f>
        <v>#VALUE!</v>
      </c>
      <c r="AA18" s="76" t="str">
        <f>+DATA!CP19</f>
        <v>NA</v>
      </c>
      <c r="AB18" s="76" t="str">
        <f>+DATA!CQ19</f>
        <v>NA</v>
      </c>
      <c r="AC18" s="76" t="str">
        <f>+DATA!CR19</f>
        <v>—</v>
      </c>
    </row>
    <row r="19" spans="1:29">
      <c r="A19" s="5" t="str">
        <f>+DATA!A20</f>
        <v>Mississippi</v>
      </c>
      <c r="B19" s="71">
        <f>+DATA!T20*($O$67/$B$67)</f>
        <v>56623.348002983621</v>
      </c>
      <c r="C19" s="71">
        <f>+DATA!U20*($O$67/$C$67)</f>
        <v>56213.199846158328</v>
      </c>
      <c r="D19" s="71">
        <f>+DATA!V20*($O$67/$D$67)</f>
        <v>55830.774347042054</v>
      </c>
      <c r="E19" s="71">
        <f>+DATA!W20*($O$67/$E$67)</f>
        <v>58152.718132744289</v>
      </c>
      <c r="F19" s="71">
        <f>+DATA!X20*($O$67/$F$67)</f>
        <v>58040.311159053279</v>
      </c>
      <c r="G19" s="71">
        <f>+DATA!Y20*($O$67/$G$67)</f>
        <v>56739.87428875055</v>
      </c>
      <c r="H19" s="71">
        <f>+DATA!Z20*($O$67/$H$67)</f>
        <v>54382.904240335753</v>
      </c>
      <c r="I19" s="71">
        <f>+DATA!AA20*($O$67/$I$67)</f>
        <v>53741.858266083567</v>
      </c>
      <c r="J19" s="71">
        <f>+DATA!AB20*($O$67/$J$67)</f>
        <v>51827.537292911336</v>
      </c>
      <c r="K19" s="71">
        <f>+DATA!AC20*($O$67/$K$67)</f>
        <v>49279.167639125037</v>
      </c>
      <c r="L19" s="71">
        <f>+DATA!AD20</f>
        <v>51485.919315403422</v>
      </c>
      <c r="M19" s="71">
        <f>+DATA!AE20*($O$67/$M$67)</f>
        <v>51914.263488816476</v>
      </c>
      <c r="N19" s="71">
        <f>+DATA!AF20*($O$67/$N$67)</f>
        <v>50088.511943595629</v>
      </c>
      <c r="O19" s="71">
        <f>+DATA!AG20*($O$67/$O$67)</f>
        <v>49905.45788336933</v>
      </c>
      <c r="P19" s="87"/>
      <c r="Q19" s="76"/>
      <c r="R19" s="76"/>
      <c r="S19" s="76"/>
      <c r="T19" s="76"/>
      <c r="U19" s="71"/>
      <c r="V19" s="71"/>
      <c r="W19" s="71"/>
      <c r="X19" s="71"/>
      <c r="Y19" s="71"/>
      <c r="Z19" s="71" t="e">
        <f>+DATA!CO20*($O$67/$L$67)</f>
        <v>#VALUE!</v>
      </c>
      <c r="AA19" s="76" t="str">
        <f>+DATA!CP20</f>
        <v>NA</v>
      </c>
      <c r="AB19" s="76" t="str">
        <f>+DATA!CQ20</f>
        <v>NA</v>
      </c>
      <c r="AC19" s="76" t="str">
        <f>+DATA!CR20</f>
        <v>—</v>
      </c>
    </row>
    <row r="20" spans="1:29">
      <c r="A20" s="5" t="str">
        <f>+DATA!A21</f>
        <v>North Carolina</v>
      </c>
      <c r="B20" s="71">
        <f>+DATA!T21*($O$67/$B$67)</f>
        <v>55491.552837998031</v>
      </c>
      <c r="C20" s="71">
        <f>+DATA!U21*($O$67/$C$67)</f>
        <v>56977.791420119844</v>
      </c>
      <c r="D20" s="71">
        <f>+DATA!V21*($O$67/$D$67)</f>
        <v>55511.352978444243</v>
      </c>
      <c r="E20" s="71">
        <f>+DATA!W21*($O$67/$E$67)</f>
        <v>56099.764138767838</v>
      </c>
      <c r="F20" s="71">
        <f>+DATA!X21*($O$67/$F$67)</f>
        <v>55656.531630687794</v>
      </c>
      <c r="G20" s="71">
        <f>+DATA!Y21*($O$67/$G$67)</f>
        <v>53696.557823762872</v>
      </c>
      <c r="H20" s="71">
        <f>+DATA!Z21*($O$67/$H$67)</f>
        <v>52932.911048855203</v>
      </c>
      <c r="I20" s="71">
        <f>+DATA!AA21*($O$67/$I$67)</f>
        <v>52078.420987299745</v>
      </c>
      <c r="J20" s="71">
        <f>+DATA!AB21*($O$67/$J$67)</f>
        <v>51352.615849439222</v>
      </c>
      <c r="K20" s="71">
        <f>+DATA!AC21*($O$67/$K$67)</f>
        <v>50913.981453559143</v>
      </c>
      <c r="L20" s="71">
        <f>+DATA!AD21</f>
        <v>45701.43972039473</v>
      </c>
      <c r="M20" s="71">
        <f>+DATA!AE21*($O$67/$M$67)</f>
        <v>51937.386082334851</v>
      </c>
      <c r="N20" s="71">
        <f>+DATA!AF21*($O$67/$N$67)</f>
        <v>51015.307395270916</v>
      </c>
      <c r="O20" s="71">
        <f>+DATA!AG21*($O$67/$O$67)</f>
        <v>50140.299590034687</v>
      </c>
      <c r="P20" s="87"/>
      <c r="Q20" s="76"/>
      <c r="R20" s="76"/>
      <c r="S20" s="76"/>
      <c r="T20" s="76"/>
      <c r="U20" s="71"/>
      <c r="V20" s="71"/>
      <c r="W20" s="71"/>
      <c r="X20" s="71"/>
      <c r="Y20" s="71"/>
      <c r="Z20" s="71" t="e">
        <f>+DATA!CO21*($O$67/$L$67)</f>
        <v>#VALUE!</v>
      </c>
      <c r="AA20" s="76" t="str">
        <f>+DATA!CP21</f>
        <v>NA</v>
      </c>
      <c r="AB20" s="76" t="str">
        <f>+DATA!CQ21</f>
        <v>NA</v>
      </c>
      <c r="AC20" s="76" t="str">
        <f>+DATA!CR21</f>
        <v>—</v>
      </c>
    </row>
    <row r="21" spans="1:29">
      <c r="A21" s="5" t="str">
        <f>+DATA!A22</f>
        <v>Oklahoma</v>
      </c>
      <c r="B21" s="71">
        <f>+DATA!T22*($O$67/$B$67)</f>
        <v>56675.434041645916</v>
      </c>
      <c r="C21" s="71">
        <f>+DATA!U22*($O$67/$C$67)</f>
        <v>56584.763214420957</v>
      </c>
      <c r="D21" s="71">
        <f>+DATA!V22*($O$67/$D$67)</f>
        <v>53521.706331703623</v>
      </c>
      <c r="E21" s="71">
        <f>+DATA!W22*($O$67/$E$67)</f>
        <v>58239.679713393394</v>
      </c>
      <c r="F21" s="71">
        <f>+DATA!X22*($O$67/$F$67)</f>
        <v>57056.868395463927</v>
      </c>
      <c r="G21" s="71">
        <f>+DATA!Y22*($O$67/$G$67)</f>
        <v>56006.985145322469</v>
      </c>
      <c r="H21" s="71">
        <f>+DATA!Z22*($O$67/$H$67)</f>
        <v>55439.419988485955</v>
      </c>
      <c r="I21" s="71">
        <f>+DATA!AA22*($O$67/$I$67)</f>
        <v>55338.652462762831</v>
      </c>
      <c r="J21" s="71">
        <f>+DATA!AB22*($O$67/$J$67)</f>
        <v>49291.466368588655</v>
      </c>
      <c r="K21" s="71">
        <f>+DATA!AC22*($O$67/$K$67)</f>
        <v>49427.275179707671</v>
      </c>
      <c r="L21" s="71">
        <f>+DATA!AD22</f>
        <v>38626.583428899081</v>
      </c>
      <c r="M21" s="71">
        <f>+DATA!AE22*($O$67/$M$67)</f>
        <v>49031.675877394911</v>
      </c>
      <c r="N21" s="71">
        <f>+DATA!AF22*($O$67/$N$67)</f>
        <v>48439.193967126455</v>
      </c>
      <c r="O21" s="71">
        <f>+DATA!AG22*($O$67/$O$67)</f>
        <v>50149.55068728522</v>
      </c>
      <c r="P21" s="87">
        <f>+DATA!CE22*($O$67/$B$67)</f>
        <v>57828.793144156632</v>
      </c>
      <c r="Q21" s="76">
        <f>+DATA!CF22*($O$67/$C$67)</f>
        <v>58388.213888034683</v>
      </c>
      <c r="R21" s="76">
        <f>+DATA!CG22*($O$67/$D$67)</f>
        <v>56653.720965167609</v>
      </c>
      <c r="S21" s="76">
        <f>+DATA!CH22*($O$67/$E$67)</f>
        <v>58047.103728988805</v>
      </c>
      <c r="T21" s="76">
        <f>+DATA!CI22*($O$67/$F$67)</f>
        <v>57538.18254126492</v>
      </c>
      <c r="U21" s="71">
        <f>+DATA!CJ22*($O$67/$G$67)</f>
        <v>56656.644811681741</v>
      </c>
      <c r="V21" s="71">
        <f>+DATA!CK22*($O$67/$H$67)</f>
        <v>51806.940095257596</v>
      </c>
      <c r="W21" s="71">
        <f>+DATA!CL22*($O$67/$I$67)</f>
        <v>51969.639312600964</v>
      </c>
      <c r="X21" s="71" t="str">
        <f>+DATA!CM22</f>
        <v>NA</v>
      </c>
      <c r="Y21" s="71">
        <f>+DATA!CN22*($O$67/$K$67)</f>
        <v>35474.654377880193</v>
      </c>
      <c r="Z21" s="71" t="e">
        <f>+DATA!CO22*($O$67/$L$67)</f>
        <v>#VALUE!</v>
      </c>
      <c r="AA21" s="76" t="str">
        <f>+DATA!CP22</f>
        <v>NA</v>
      </c>
      <c r="AB21" s="76" t="str">
        <f>+DATA!CQ22</f>
        <v>NA</v>
      </c>
      <c r="AC21" s="76" t="str">
        <f>+DATA!CR22</f>
        <v>—</v>
      </c>
    </row>
    <row r="22" spans="1:29">
      <c r="A22" s="5" t="str">
        <f>+DATA!A23</f>
        <v>South Carolina</v>
      </c>
      <c r="B22" s="71">
        <f>+DATA!T23*($O$67/$B$67)</f>
        <v>56406.103647415177</v>
      </c>
      <c r="C22" s="71">
        <f>+DATA!U23*($O$67/$C$67)</f>
        <v>57139.379393189309</v>
      </c>
      <c r="D22" s="71">
        <f>+DATA!V23*($O$67/$D$67)</f>
        <v>54194.501801973311</v>
      </c>
      <c r="E22" s="71">
        <f>+DATA!W23*($O$67/$E$67)</f>
        <v>55528.186209626088</v>
      </c>
      <c r="F22" s="71">
        <f>+DATA!X23*($O$67/$F$67)</f>
        <v>54406.126410703255</v>
      </c>
      <c r="G22" s="71">
        <f>+DATA!Y23*($O$67/$G$67)</f>
        <v>52721.676244644979</v>
      </c>
      <c r="H22" s="71">
        <f>+DATA!Z23*($O$67/$H$67)</f>
        <v>53731.605443348446</v>
      </c>
      <c r="I22" s="71">
        <f>+DATA!AA23*($O$67/$I$67)</f>
        <v>52505.725500698725</v>
      </c>
      <c r="J22" s="71">
        <f>+DATA!AB23*($O$67/$J$67)</f>
        <v>54916.375360217018</v>
      </c>
      <c r="K22" s="71">
        <f>+DATA!AC23*($O$67/$K$67)</f>
        <v>52323.819014492117</v>
      </c>
      <c r="L22" s="71">
        <f>+DATA!AD23</f>
        <v>49432.436812144209</v>
      </c>
      <c r="M22" s="71">
        <f>+DATA!AE23*($O$67/$M$67)</f>
        <v>52117.094971208055</v>
      </c>
      <c r="N22" s="71">
        <f>+DATA!AF23*($O$67/$N$67)</f>
        <v>50934.183075793873</v>
      </c>
      <c r="O22" s="71">
        <f>+DATA!AG23*($O$67/$O$67)</f>
        <v>50962.232436472346</v>
      </c>
      <c r="P22" s="87"/>
      <c r="Q22" s="76"/>
      <c r="R22" s="76"/>
      <c r="S22" s="76"/>
      <c r="T22" s="76"/>
      <c r="U22" s="71"/>
      <c r="V22" s="71"/>
      <c r="W22" s="71"/>
      <c r="X22" s="71"/>
      <c r="Y22" s="71"/>
      <c r="Z22" s="71" t="e">
        <f>+DATA!CO23*($O$67/$L$67)</f>
        <v>#VALUE!</v>
      </c>
      <c r="AA22" s="76" t="str">
        <f>+DATA!CP23</f>
        <v>NA</v>
      </c>
      <c r="AB22" s="76" t="str">
        <f>+DATA!CQ23</f>
        <v>NA</v>
      </c>
      <c r="AC22" s="76" t="str">
        <f>+DATA!CR23</f>
        <v>—</v>
      </c>
    </row>
    <row r="23" spans="1:29">
      <c r="A23" s="5" t="str">
        <f>+DATA!A24</f>
        <v>Tennessee</v>
      </c>
      <c r="B23" s="71">
        <f>+DATA!T24*($O$67/$B$67)</f>
        <v>58097.998215330575</v>
      </c>
      <c r="C23" s="71">
        <f>+DATA!U24*($O$67/$C$67)</f>
        <v>58617.296277648253</v>
      </c>
      <c r="D23" s="71">
        <f>+DATA!V24*($O$67/$D$67)</f>
        <v>55212.367217382242</v>
      </c>
      <c r="E23" s="71">
        <f>+DATA!W24*($O$67/$E$67)</f>
        <v>55812.787386152304</v>
      </c>
      <c r="F23" s="71">
        <f>+DATA!X24*($O$67/$F$67)</f>
        <v>54736.988565986292</v>
      </c>
      <c r="G23" s="71">
        <f>+DATA!Y24*($O$67/$G$67)</f>
        <v>53535.636678142939</v>
      </c>
      <c r="H23" s="71">
        <f>+DATA!Z24*($O$67/$H$67)</f>
        <v>51463.060734138227</v>
      </c>
      <c r="I23" s="71">
        <f>+DATA!AA24*($O$67/$I$67)</f>
        <v>53731.789038907322</v>
      </c>
      <c r="J23" s="71">
        <f>+DATA!AB24*($O$67/$J$67)</f>
        <v>52614.408728147158</v>
      </c>
      <c r="K23" s="71">
        <f>+DATA!AC24*($O$67/$K$67)</f>
        <v>54290.528341617894</v>
      </c>
      <c r="L23" s="71">
        <f>+DATA!AD24</f>
        <v>52992.558139534885</v>
      </c>
      <c r="M23" s="71">
        <f>+DATA!AE24*($O$67/$M$67)</f>
        <v>54893.506318834334</v>
      </c>
      <c r="N23" s="71">
        <f>+DATA!AF24*($O$67/$N$67)</f>
        <v>53785.593922266402</v>
      </c>
      <c r="O23" s="71">
        <f>+DATA!AG24*($O$67/$O$67)</f>
        <v>54010.384960422161</v>
      </c>
      <c r="P23" s="87">
        <f>+DATA!CE24*($O$67/$B$67)</f>
        <v>45387.994774363709</v>
      </c>
      <c r="Q23" s="76">
        <f>+DATA!CF24*($O$67/$C$67)</f>
        <v>45917.207077584586</v>
      </c>
      <c r="R23" s="76">
        <f>+DATA!CG24*($O$67/$D$67)</f>
        <v>43956.376799836667</v>
      </c>
      <c r="S23" s="76">
        <f>+DATA!CH24*($O$67/$E$67)</f>
        <v>44331.429487254631</v>
      </c>
      <c r="T23" s="76">
        <f>+DATA!CI24*($O$67/$F$67)</f>
        <v>43439.810757176958</v>
      </c>
      <c r="U23" s="71">
        <f>+DATA!CJ24*($O$67/$G$67)</f>
        <v>43614.700225957145</v>
      </c>
      <c r="V23" s="71">
        <f>+DATA!CK24*($O$67/$H$67)</f>
        <v>40869.106276468505</v>
      </c>
      <c r="W23" s="71">
        <f>+DATA!CL24*($O$67/$I$67)</f>
        <v>40735.061006834185</v>
      </c>
      <c r="X23" s="71" t="str">
        <f>+DATA!CM24</f>
        <v>NA</v>
      </c>
      <c r="Y23" s="71"/>
      <c r="Z23" s="71" t="e">
        <f>+DATA!CO24*($O$67/$L$67)</f>
        <v>#VALUE!</v>
      </c>
      <c r="AA23" s="76" t="str">
        <f>+DATA!CP24</f>
        <v>NA</v>
      </c>
      <c r="AB23" s="76" t="str">
        <f>+DATA!CQ24</f>
        <v>NA</v>
      </c>
      <c r="AC23" s="76" t="str">
        <f>+DATA!CR24</f>
        <v>—</v>
      </c>
    </row>
    <row r="24" spans="1:29">
      <c r="A24" s="5" t="str">
        <f>+DATA!A25</f>
        <v>Texas</v>
      </c>
      <c r="B24" s="71">
        <f>+DATA!T25*($O$67/$B$67)</f>
        <v>62275.754967750509</v>
      </c>
      <c r="C24" s="71">
        <f>+DATA!U25*($O$67/$C$67)</f>
        <v>62333.536494969601</v>
      </c>
      <c r="D24" s="71">
        <f>+DATA!V25*($O$67/$D$67)</f>
        <v>61748.251278388772</v>
      </c>
      <c r="E24" s="71">
        <f>+DATA!W25*($O$67/$E$67)</f>
        <v>63475.827679831986</v>
      </c>
      <c r="F24" s="71">
        <f>+DATA!X25*($O$67/$F$67)</f>
        <v>62757.157802531488</v>
      </c>
      <c r="G24" s="71">
        <f>+DATA!Y25*($O$67/$G$67)</f>
        <v>59996.082893203384</v>
      </c>
      <c r="H24" s="71">
        <f>+DATA!Z25*($O$67/$H$67)</f>
        <v>59439.373592837437</v>
      </c>
      <c r="I24" s="71">
        <f>+DATA!AA25*($O$67/$I$67)</f>
        <v>59995.086944685914</v>
      </c>
      <c r="J24" s="71">
        <f>+DATA!AB25*($O$67/$J$67)</f>
        <v>59197.185097258698</v>
      </c>
      <c r="K24" s="71">
        <f>+DATA!AC25*($O$67/$K$67)</f>
        <v>60459.231826743184</v>
      </c>
      <c r="L24" s="71">
        <f>+DATA!AD25</f>
        <v>45451.60556844547</v>
      </c>
      <c r="M24" s="71">
        <f>+DATA!AE25*($O$67/$M$67)</f>
        <v>60867.625558748259</v>
      </c>
      <c r="N24" s="71">
        <f>+DATA!AF25*($O$67/$N$67)</f>
        <v>60019.941133830544</v>
      </c>
      <c r="O24" s="71">
        <f>+DATA!AG25*($O$67/$O$67)</f>
        <v>60161.22342300912</v>
      </c>
      <c r="P24" s="87"/>
      <c r="Q24" s="76"/>
      <c r="R24" s="76"/>
      <c r="S24" s="76"/>
      <c r="T24" s="76"/>
      <c r="U24" s="71"/>
      <c r="V24" s="71"/>
      <c r="W24" s="71"/>
      <c r="X24" s="71"/>
      <c r="Y24" s="71">
        <f>+DATA!CN25*($O$67/$K$67)</f>
        <v>40509.411520203917</v>
      </c>
      <c r="Z24" s="71" t="e">
        <f>+DATA!CO25*($O$67/$L$67)</f>
        <v>#VALUE!</v>
      </c>
      <c r="AA24" s="76" t="str">
        <f>+DATA!CP25</f>
        <v>NA</v>
      </c>
      <c r="AB24" s="76" t="str">
        <f>+DATA!CQ25</f>
        <v>NA</v>
      </c>
      <c r="AC24" s="76" t="str">
        <f>+DATA!CR25</f>
        <v>—</v>
      </c>
    </row>
    <row r="25" spans="1:29">
      <c r="A25" s="5" t="str">
        <f>+DATA!A26</f>
        <v>Virginia</v>
      </c>
      <c r="B25" s="71">
        <f>+DATA!T26*($O$67/$B$67)</f>
        <v>64688.127441601995</v>
      </c>
      <c r="C25" s="71">
        <f>+DATA!U26*($O$67/$C$67)</f>
        <v>67184.546414841185</v>
      </c>
      <c r="D25" s="71">
        <f>+DATA!V26*($O$67/$D$67)</f>
        <v>66872.429577114919</v>
      </c>
      <c r="E25" s="71">
        <f>+DATA!W26*($O$67/$E$67)</f>
        <v>68124.003060980729</v>
      </c>
      <c r="F25" s="71">
        <f>+DATA!X26*($O$67/$F$67)</f>
        <v>67063.547631370398</v>
      </c>
      <c r="G25" s="71">
        <f>+DATA!Y26*($O$67/$G$67)</f>
        <v>66293.800682814428</v>
      </c>
      <c r="H25" s="71">
        <f>+DATA!Z26*($O$67/$H$67)</f>
        <v>65293.707343878021</v>
      </c>
      <c r="I25" s="71">
        <f>+DATA!AA26*($O$67/$I$67)</f>
        <v>65972.580758588563</v>
      </c>
      <c r="J25" s="71">
        <f>+DATA!AB26*($O$67/$J$67)</f>
        <v>65294.050999020241</v>
      </c>
      <c r="K25" s="71">
        <f>+DATA!AC26*($O$67/$K$67)</f>
        <v>67363.152665720045</v>
      </c>
      <c r="L25" s="71">
        <f>+DATA!AD26</f>
        <v>54921.758590308367</v>
      </c>
      <c r="M25" s="71">
        <f>+DATA!AE26*($O$67/$M$67)</f>
        <v>66338.802017100199</v>
      </c>
      <c r="N25" s="71">
        <f>+DATA!AF26*($O$67/$N$67)</f>
        <v>64342.263226006733</v>
      </c>
      <c r="O25" s="71">
        <f>+DATA!AG26*($O$67/$O$67)</f>
        <v>65720.717571297151</v>
      </c>
      <c r="P25" s="87"/>
      <c r="Q25" s="76"/>
      <c r="R25" s="76"/>
      <c r="S25" s="76"/>
      <c r="T25" s="76"/>
      <c r="U25" s="71"/>
      <c r="V25" s="71"/>
      <c r="W25" s="71"/>
      <c r="X25" s="71"/>
      <c r="Y25" s="71"/>
      <c r="Z25" s="71" t="e">
        <f>+DATA!CO26*($O$67/$L$67)</f>
        <v>#VALUE!</v>
      </c>
      <c r="AA25" s="76" t="str">
        <f>+DATA!CP26</f>
        <v>NA</v>
      </c>
      <c r="AB25" s="76" t="str">
        <f>+DATA!CQ26</f>
        <v>NA</v>
      </c>
      <c r="AC25" s="76" t="str">
        <f>+DATA!CR26</f>
        <v>—</v>
      </c>
    </row>
    <row r="26" spans="1:29">
      <c r="A26" s="12" t="str">
        <f>+DATA!A27</f>
        <v>West Virginia</v>
      </c>
      <c r="B26" s="71">
        <f>+DATA!T27*($O$67/$B$67)</f>
        <v>55848.342658010682</v>
      </c>
      <c r="C26" s="71">
        <f>+DATA!U27*($O$67/$C$67)</f>
        <v>55698.978535158552</v>
      </c>
      <c r="D26" s="71">
        <f>+DATA!V27*($O$67/$D$67)</f>
        <v>54386.94179510793</v>
      </c>
      <c r="E26" s="71">
        <f>+DATA!W27*($O$67/$E$67)</f>
        <v>55603.129142888567</v>
      </c>
      <c r="F26" s="76">
        <f>+DATA!X27*($O$67/$F$67)</f>
        <v>55366.095413952229</v>
      </c>
      <c r="G26" s="71">
        <f>+DATA!Y27*($O$67/$G$67)</f>
        <v>54350.98180224614</v>
      </c>
      <c r="H26" s="71">
        <f>+DATA!Z27*($O$67/$H$67)</f>
        <v>52764.832191065987</v>
      </c>
      <c r="I26" s="71">
        <f>+DATA!AA27*($O$67/$I$67)</f>
        <v>51714.613747022275</v>
      </c>
      <c r="J26" s="71">
        <f>+DATA!AB27*($O$67/$J$67)</f>
        <v>49721.692683769994</v>
      </c>
      <c r="K26" s="71">
        <f>+DATA!AC27*($O$67/$K$67)</f>
        <v>50340.320845614922</v>
      </c>
      <c r="L26" s="76">
        <f>+DATA!AD27</f>
        <v>45660.276275036136</v>
      </c>
      <c r="M26" s="76">
        <f>+DATA!AE27*($O$67/$M$67)</f>
        <v>48342.708556036836</v>
      </c>
      <c r="N26" s="71">
        <f>+DATA!AF27*($O$67/$N$67)</f>
        <v>48813.080027430144</v>
      </c>
      <c r="O26" s="99">
        <f>+DATA!AG27*($O$67/$O$67)</f>
        <v>51287.908006814308</v>
      </c>
      <c r="P26" s="87"/>
      <c r="Q26" s="76"/>
      <c r="R26" s="76"/>
      <c r="S26" s="76"/>
      <c r="T26" s="76"/>
      <c r="U26" s="76"/>
      <c r="V26" s="76"/>
      <c r="W26" s="76"/>
      <c r="X26" s="71">
        <f>+DATA!CM27*($O$67/$J$67)</f>
        <v>54970.997169343456</v>
      </c>
      <c r="Y26" s="71">
        <f>+DATA!CN27*($O$67/$K$67)</f>
        <v>55312.683268092806</v>
      </c>
      <c r="Z26" s="71" t="e">
        <f>+DATA!CO27*($O$67/$L$67)</f>
        <v>#VALUE!</v>
      </c>
      <c r="AA26" s="86">
        <f>+DATA!CP27*($O$67/$M$67)</f>
        <v>51292.040334612109</v>
      </c>
      <c r="AB26" s="86">
        <f>+DATA!CQ27*($O$67/$N$67)</f>
        <v>52717.990737001528</v>
      </c>
      <c r="AC26" s="86">
        <f>+DATA!CR27*($O$67/$O$67)</f>
        <v>46972</v>
      </c>
    </row>
    <row r="27" spans="1:29" s="133" customFormat="1">
      <c r="A27" s="130"/>
      <c r="B27" s="131"/>
      <c r="C27" s="114"/>
      <c r="D27" s="114"/>
      <c r="E27" s="114"/>
      <c r="F27" s="114"/>
      <c r="G27" s="131"/>
      <c r="H27" s="114"/>
      <c r="I27" s="114"/>
      <c r="J27" s="114"/>
      <c r="K27" s="114"/>
      <c r="L27" s="114"/>
      <c r="M27" s="114"/>
      <c r="N27" s="114"/>
      <c r="O27" s="71"/>
      <c r="P27" s="132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71"/>
      <c r="AC27" s="71"/>
    </row>
    <row r="28" spans="1:29">
      <c r="A28" s="54" t="str">
        <f>+DATA!A29</f>
        <v>Alaska</v>
      </c>
      <c r="B28" s="71">
        <f>+DATA!T29*($O$67/$B$67)</f>
        <v>80538.354791154794</v>
      </c>
      <c r="C28" s="71">
        <f>+DATA!U29*($O$67/$C$67)</f>
        <v>45908.096098854083</v>
      </c>
      <c r="D28" s="71">
        <f>+DATA!V29*($O$67/$D$67)</f>
        <v>76551.536318181825</v>
      </c>
      <c r="E28" s="71">
        <f>+DATA!W29*($O$67/$E$67)</f>
        <v>79756.344608038213</v>
      </c>
      <c r="F28" s="71">
        <f>+DATA!X29*($O$67/$F$67)</f>
        <v>93049.934658511746</v>
      </c>
      <c r="G28" s="71">
        <f>+DATA!Y29*($O$67/$G$67)</f>
        <v>75267.061531651183</v>
      </c>
      <c r="H28" s="71">
        <f>+DATA!Z29*($O$67/$H$67)</f>
        <v>71444.054852428788</v>
      </c>
      <c r="I28" s="71">
        <f>+DATA!AA29*($O$67/$I$67)</f>
        <v>71194.966181506854</v>
      </c>
      <c r="J28" s="76" t="str">
        <f>+DATA!AB29</f>
        <v>—</v>
      </c>
      <c r="K28" s="76" t="str">
        <f>+DATA!AC29</f>
        <v>—</v>
      </c>
      <c r="L28" s="76" t="str">
        <f>+DATA!AD29</f>
        <v>—</v>
      </c>
      <c r="M28" s="76">
        <f>+DATA!AE29*($O$67/$M$67)</f>
        <v>70710.438112745105</v>
      </c>
      <c r="N28" s="76">
        <f>+DATA!AF29*($O$67/$N$67)</f>
        <v>70768.766504329018</v>
      </c>
      <c r="O28" s="71">
        <f>+DATA!AG29*($O$67/$O$67)</f>
        <v>90587.666666666672</v>
      </c>
      <c r="P28" s="88"/>
      <c r="Q28" s="96"/>
      <c r="R28" s="96"/>
      <c r="S28" s="96"/>
      <c r="T28" s="76">
        <f>+DATA!CI29*($O$67/$F$67)</f>
        <v>69856.40733944955</v>
      </c>
      <c r="U28" s="71"/>
      <c r="V28" s="94"/>
      <c r="W28" s="71">
        <f>+DATA!CL29*($O$67/$I$67)</f>
        <v>61122.423302633331</v>
      </c>
      <c r="X28" s="71">
        <f>+DATA!CM29*($O$67/$J$67)</f>
        <v>62134.018542395512</v>
      </c>
      <c r="Y28" s="71">
        <f>+DATA!CN29*($O$67/$K$67)</f>
        <v>78317.751831429268</v>
      </c>
      <c r="Z28" s="71" t="e">
        <f>+DATA!CO29*($O$67/$L$67)</f>
        <v>#VALUE!</v>
      </c>
      <c r="AA28" s="96" t="str">
        <f>+DATA!CP29</f>
        <v>NA</v>
      </c>
      <c r="AB28" s="96" t="str">
        <f>+DATA!CQ29</f>
        <v>NA</v>
      </c>
      <c r="AC28" s="96" t="str">
        <f>+DATA!CR29</f>
        <v>—</v>
      </c>
    </row>
    <row r="29" spans="1:29">
      <c r="A29" s="53" t="str">
        <f>+DATA!A30</f>
        <v>Arizona</v>
      </c>
      <c r="B29" s="71">
        <f>+DATA!T30*($O$67/$B$67)</f>
        <v>79475.387714987723</v>
      </c>
      <c r="C29" s="71">
        <f>+DATA!U30*($O$67/$C$67)</f>
        <v>80118.724107872986</v>
      </c>
      <c r="D29" s="71">
        <f>+DATA!V30*($O$67/$D$67)</f>
        <v>78530.760471979593</v>
      </c>
      <c r="E29" s="71">
        <f>+DATA!W30*($O$67/$E$67)</f>
        <v>80258.569716972357</v>
      </c>
      <c r="F29" s="71">
        <f>+DATA!X30*($O$67/$F$67)</f>
        <v>79531.619962418496</v>
      </c>
      <c r="G29" s="71">
        <f>+DATA!Y30*($O$67/$G$67)</f>
        <v>76524.503762726876</v>
      </c>
      <c r="H29" s="71">
        <f>+DATA!Z30*($O$67/$H$67)</f>
        <v>74781.719110357371</v>
      </c>
      <c r="I29" s="71">
        <f>+DATA!AA30*($O$67/$I$67)</f>
        <v>73977.831750697806</v>
      </c>
      <c r="J29" s="71">
        <f>+DATA!AB30*($O$67/$J$67)</f>
        <v>76898.16962817742</v>
      </c>
      <c r="K29" s="71">
        <f>+DATA!AC30*($O$67/$K$67)</f>
        <v>75086.127934357093</v>
      </c>
      <c r="L29" s="76" t="str">
        <f>+DATA!AD30</f>
        <v>NA</v>
      </c>
      <c r="M29" s="76">
        <f>+DATA!AE30*($O$67/$M$67)</f>
        <v>65611.465222960498</v>
      </c>
      <c r="N29" s="76">
        <f>+DATA!AF30*($O$67/$N$67)</f>
        <v>71239.927892726759</v>
      </c>
      <c r="O29" s="71">
        <f>+DATA!AG30*($O$67/$O$67)</f>
        <v>71783.832995541146</v>
      </c>
      <c r="P29" s="88"/>
      <c r="Q29" s="96"/>
      <c r="R29" s="96"/>
      <c r="S29" s="96"/>
      <c r="T29" s="76">
        <f>+DATA!CI30*($O$67/$F$67)</f>
        <v>43658.018165137619</v>
      </c>
      <c r="U29" s="71"/>
      <c r="V29" s="94"/>
      <c r="W29" s="71">
        <f>+DATA!CL30*($O$67/$I$67)</f>
        <v>71985.45868598306</v>
      </c>
      <c r="X29" s="71">
        <f>+DATA!CM30*($O$67/$J$67)</f>
        <v>75089.768090368525</v>
      </c>
      <c r="Y29" s="71">
        <f>+DATA!CN30*($O$67/$K$67)</f>
        <v>74177.706424760676</v>
      </c>
      <c r="Z29" s="71" t="e">
        <f>+DATA!CO30*($O$67/$L$67)</f>
        <v>#VALUE!</v>
      </c>
      <c r="AA29" s="96" t="str">
        <f>+DATA!CP30</f>
        <v>NA</v>
      </c>
      <c r="AB29" s="96" t="str">
        <f>+DATA!CQ30</f>
        <v>NA</v>
      </c>
      <c r="AC29" s="96" t="str">
        <f>+DATA!CR30</f>
        <v>—</v>
      </c>
    </row>
    <row r="30" spans="1:29">
      <c r="A30" s="53" t="str">
        <f>+DATA!A31</f>
        <v>California</v>
      </c>
      <c r="B30" s="71">
        <f>+DATA!T31*($O$67/$B$67)</f>
        <v>95151.314987714999</v>
      </c>
      <c r="C30" s="71">
        <f>+DATA!U31*($O$67/$C$67)</f>
        <v>96959.123455640598</v>
      </c>
      <c r="D30" s="71">
        <f>+DATA!V31*($O$67/$D$67)</f>
        <v>94554.837882185093</v>
      </c>
      <c r="E30" s="71">
        <f>+DATA!W31*($O$67/$E$67)</f>
        <v>98592.695565663817</v>
      </c>
      <c r="F30" s="71">
        <f>+DATA!X31*($O$67/$F$67)</f>
        <v>97804.504012618927</v>
      </c>
      <c r="G30" s="71">
        <f>+DATA!Y31*($O$67/$G$67)</f>
        <v>94968.125719344855</v>
      </c>
      <c r="H30" s="71">
        <f>+DATA!Z31*($O$67/$H$67)</f>
        <v>82929.408946324649</v>
      </c>
      <c r="I30" s="71">
        <f>+DATA!AA31*($O$67/$I$67)</f>
        <v>80357.078619663123</v>
      </c>
      <c r="J30" s="71">
        <f>+DATA!AB31*($O$67/$J$67)</f>
        <v>79747.080100708961</v>
      </c>
      <c r="K30" s="71">
        <f>+DATA!AC31*($O$67/$K$67)</f>
        <v>81921.747881638614</v>
      </c>
      <c r="L30" s="76" t="str">
        <f>+DATA!AD31</f>
        <v>NA</v>
      </c>
      <c r="M30" s="76">
        <f>+DATA!AE31*($O$67/$M$67)</f>
        <v>85619.609238841687</v>
      </c>
      <c r="N30" s="76">
        <f>+DATA!AF31*($O$67/$N$67)</f>
        <v>86803.631898679509</v>
      </c>
      <c r="O30" s="71">
        <f>+DATA!AG31*($O$67/$O$67)</f>
        <v>87005.977243930873</v>
      </c>
      <c r="P30" s="88"/>
      <c r="Q30" s="96"/>
      <c r="R30" s="96"/>
      <c r="S30" s="96"/>
      <c r="T30" s="76">
        <f>+DATA!CI31*($O$67/$F$67)</f>
        <v>84669.726267034843</v>
      </c>
      <c r="U30" s="71"/>
      <c r="V30" s="94"/>
      <c r="W30" s="71">
        <f>+DATA!CL31*($O$67/$I$67)</f>
        <v>82287.830953385259</v>
      </c>
      <c r="X30" s="71">
        <f>+DATA!CM31*($O$67/$J$67)</f>
        <v>79011.394041229127</v>
      </c>
      <c r="Y30" s="71">
        <f>+DATA!CN31*($O$67/$K$67)</f>
        <v>81786.257724928233</v>
      </c>
      <c r="Z30" s="71">
        <f>+DATA!CO31*($O$67/$L$67)</f>
        <v>98787.401040064535</v>
      </c>
      <c r="AA30" s="96">
        <f>+DATA!CP31*($O$67/$M$67)</f>
        <v>102300.41564878893</v>
      </c>
      <c r="AB30" s="96" t="str">
        <f>+DATA!CQ31</f>
        <v>NA</v>
      </c>
      <c r="AC30" s="96" t="str">
        <f>+DATA!CR31</f>
        <v>—</v>
      </c>
    </row>
    <row r="31" spans="1:29">
      <c r="A31" s="53" t="str">
        <f>+DATA!A32</f>
        <v>Colorado</v>
      </c>
      <c r="B31" s="71">
        <f>+DATA!T32*($O$67/$B$67)</f>
        <v>55936.278132678133</v>
      </c>
      <c r="C31" s="71">
        <f>+DATA!U32*($O$67/$C$67)</f>
        <v>56857.308633215696</v>
      </c>
      <c r="D31" s="71">
        <f>+DATA!V32*($O$67/$D$67)</f>
        <v>57329.95427415517</v>
      </c>
      <c r="E31" s="71">
        <f>+DATA!W32*($O$67/$E$67)</f>
        <v>59490.723880229212</v>
      </c>
      <c r="F31" s="71">
        <f>+DATA!X32*($O$67/$F$67)</f>
        <v>55949.673285862045</v>
      </c>
      <c r="G31" s="71">
        <f>+DATA!Y32*($O$67/$G$67)</f>
        <v>54798.12837538735</v>
      </c>
      <c r="H31" s="71">
        <f>+DATA!Z32*($O$67/$H$67)</f>
        <v>54946.786098979559</v>
      </c>
      <c r="I31" s="71">
        <f>+DATA!AA32*($O$67/$I$67)</f>
        <v>54901.87552315151</v>
      </c>
      <c r="J31" s="71">
        <f>+DATA!AB32*($O$67/$J$67)</f>
        <v>57716.985859766559</v>
      </c>
      <c r="K31" s="71">
        <f>+DATA!AC32*($O$67/$K$67)</f>
        <v>60547.682492075422</v>
      </c>
      <c r="L31" s="76" t="str">
        <f>+DATA!AD32</f>
        <v>NA</v>
      </c>
      <c r="M31" s="76">
        <f>+DATA!AE32*($O$67/$M$67)</f>
        <v>60529.41690943209</v>
      </c>
      <c r="N31" s="76">
        <f>+DATA!AF32*($O$67/$N$67)</f>
        <v>60561.282261936693</v>
      </c>
      <c r="O31" s="71">
        <f>+DATA!AG32*($O$67/$O$67)</f>
        <v>61325.683319903306</v>
      </c>
      <c r="P31" s="88"/>
      <c r="Q31" s="96"/>
      <c r="R31" s="96"/>
      <c r="S31" s="96"/>
      <c r="T31" s="76"/>
      <c r="U31" s="71"/>
      <c r="V31" s="94"/>
      <c r="W31" s="71">
        <f>+DATA!CL32*($O$67/$I$67)</f>
        <v>54609.043348556137</v>
      </c>
      <c r="X31" s="71">
        <f>+DATA!CM32*($O$67/$J$67)</f>
        <v>55241.871320080238</v>
      </c>
      <c r="Y31" s="71">
        <f>+DATA!CN32*($O$67/$K$67)</f>
        <v>62132.731753504224</v>
      </c>
      <c r="Z31" s="71" t="e">
        <f>+DATA!CO32*($O$67/$L$67)</f>
        <v>#VALUE!</v>
      </c>
      <c r="AA31" s="96" t="str">
        <f>+DATA!CP32</f>
        <v>NA</v>
      </c>
      <c r="AB31" s="96" t="str">
        <f>+DATA!CQ32</f>
        <v>NA</v>
      </c>
      <c r="AC31" s="96" t="str">
        <f>+DATA!CR32</f>
        <v>—</v>
      </c>
    </row>
    <row r="32" spans="1:29">
      <c r="A32" s="53" t="str">
        <f>+DATA!A33</f>
        <v>Hawaii</v>
      </c>
      <c r="B32" s="71">
        <f>+DATA!T33*($O$67/$B$67)</f>
        <v>71716.862899262909</v>
      </c>
      <c r="C32" s="71">
        <f>+DATA!U33*($O$67/$C$67)</f>
        <v>75842.027555252222</v>
      </c>
      <c r="D32" s="71">
        <f>+DATA!V33*($O$67/$D$67)</f>
        <v>79056.137594529369</v>
      </c>
      <c r="E32" s="71">
        <f>+DATA!W33*($O$67/$E$67)</f>
        <v>79752.294111593699</v>
      </c>
      <c r="F32" s="71">
        <f>+DATA!X33*($O$67/$F$67)</f>
        <v>73499.433173370984</v>
      </c>
      <c r="G32" s="71">
        <f>+DATA!Y33*($O$67/$G$67)</f>
        <v>75004.668437361674</v>
      </c>
      <c r="H32" s="71">
        <f>+DATA!Z33*($O$67/$H$67)</f>
        <v>73744.9076409798</v>
      </c>
      <c r="I32" s="71">
        <f>+DATA!AA33*($O$67/$I$67)</f>
        <v>74404.170736645974</v>
      </c>
      <c r="J32" s="71">
        <f>+DATA!AB33*($O$67/$J$67)</f>
        <v>74568.821325368859</v>
      </c>
      <c r="K32" s="71">
        <f>+DATA!AC33*($O$67/$K$67)</f>
        <v>77307.232845812425</v>
      </c>
      <c r="L32" s="76" t="str">
        <f>+DATA!AD33</f>
        <v>NA</v>
      </c>
      <c r="M32" s="76">
        <f>+DATA!AE33*($O$67/$M$67)</f>
        <v>78064.744139465896</v>
      </c>
      <c r="N32" s="76">
        <f>+DATA!AF33*($O$67/$N$67)</f>
        <v>77312.931540310543</v>
      </c>
      <c r="O32" s="71">
        <f>+DATA!AG33*($O$67/$O$67)</f>
        <v>77148.026086956525</v>
      </c>
      <c r="P32" s="88"/>
      <c r="Q32" s="96"/>
      <c r="R32" s="96"/>
      <c r="S32" s="96"/>
      <c r="T32" s="76"/>
      <c r="U32" s="71"/>
      <c r="V32" s="94"/>
      <c r="W32" s="94"/>
      <c r="X32" s="94"/>
      <c r="Y32" s="94"/>
      <c r="Z32" s="94" t="e">
        <f>+DATA!CO33*($O$67/$L$67)</f>
        <v>#VALUE!</v>
      </c>
      <c r="AA32" s="96" t="str">
        <f>+DATA!CP33</f>
        <v>NA</v>
      </c>
      <c r="AB32" s="96" t="str">
        <f>+DATA!CQ33</f>
        <v>NA</v>
      </c>
      <c r="AC32" s="96" t="str">
        <f>+DATA!CR33</f>
        <v>—</v>
      </c>
    </row>
    <row r="33" spans="1:29">
      <c r="A33" s="53" t="str">
        <f>+DATA!A34</f>
        <v>Idaho</v>
      </c>
      <c r="B33" s="71">
        <f>+DATA!T34*($O$67/$B$67)</f>
        <v>61514.648648648654</v>
      </c>
      <c r="C33" s="71">
        <f>+DATA!U34*($O$67/$C$67)</f>
        <v>59132.469810554307</v>
      </c>
      <c r="D33" s="71">
        <f>+DATA!V34*($O$67/$D$67)</f>
        <v>56539.65646267141</v>
      </c>
      <c r="E33" s="71">
        <f>+DATA!W34*($O$67/$E$67)</f>
        <v>56301.759727171855</v>
      </c>
      <c r="F33" s="71">
        <f>+DATA!X34*($O$67/$F$67)</f>
        <v>57108.711291460844</v>
      </c>
      <c r="G33" s="71">
        <f>+DATA!Y34*($O$67/$G$67)</f>
        <v>54664.092076139896</v>
      </c>
      <c r="H33" s="71">
        <f>+DATA!Z34*($O$67/$H$67)</f>
        <v>54380.078744659229</v>
      </c>
      <c r="I33" s="71">
        <f>+DATA!AA34*($O$67/$I$67)</f>
        <v>54560.774293280432</v>
      </c>
      <c r="J33" s="71">
        <f>+DATA!AB34*($O$67/$J$67)</f>
        <v>53547.156530511726</v>
      </c>
      <c r="K33" s="71">
        <f>+DATA!AC34*($O$67/$K$67)</f>
        <v>54947.741000208</v>
      </c>
      <c r="L33" s="76" t="str">
        <f>+DATA!AD34</f>
        <v>NA</v>
      </c>
      <c r="M33" s="76">
        <f>+DATA!AE34*($O$67/$M$67)</f>
        <v>56018.627062335203</v>
      </c>
      <c r="N33" s="76">
        <f>+DATA!AF34*($O$67/$N$67)</f>
        <v>55892.885729361406</v>
      </c>
      <c r="O33" s="71">
        <f>+DATA!AG34*($O$67/$O$67)</f>
        <v>55424.902723735409</v>
      </c>
      <c r="P33" s="88"/>
      <c r="Q33" s="96"/>
      <c r="R33" s="96"/>
      <c r="S33" s="96"/>
      <c r="T33" s="76"/>
      <c r="U33" s="71"/>
      <c r="V33" s="94"/>
      <c r="W33" s="71">
        <f>+DATA!CL34*($O$67/$I$67)</f>
        <v>49963.417027204021</v>
      </c>
      <c r="X33" s="71">
        <f>+DATA!CM34*($O$67/$J$67)</f>
        <v>35189.272048646861</v>
      </c>
      <c r="Y33" s="71">
        <f>+DATA!CN34*($O$67/$K$67)</f>
        <v>52093.600725682212</v>
      </c>
      <c r="Z33" s="71" t="e">
        <f>+DATA!CO34*($O$67/$L$67)</f>
        <v>#VALUE!</v>
      </c>
      <c r="AA33" s="96" t="str">
        <f>+DATA!CP34</f>
        <v>NA</v>
      </c>
      <c r="AB33" s="96" t="str">
        <f>+DATA!CQ34</f>
        <v>NA</v>
      </c>
      <c r="AC33" s="96" t="str">
        <f>+DATA!CR34</f>
        <v>—</v>
      </c>
    </row>
    <row r="34" spans="1:29">
      <c r="A34" s="53" t="str">
        <f>+DATA!A35</f>
        <v>Montana</v>
      </c>
      <c r="B34" s="71">
        <f>+DATA!T35*($O$67/$B$67)</f>
        <v>48882.615233415236</v>
      </c>
      <c r="C34" s="71">
        <f>+DATA!U35*($O$67/$C$67)</f>
        <v>50116.914574313952</v>
      </c>
      <c r="D34" s="71">
        <f>+DATA!V35*($O$67/$D$67)</f>
        <v>48623.865051350323</v>
      </c>
      <c r="E34" s="71">
        <f>+DATA!W35*($O$67/$E$67)</f>
        <v>50990.261190549885</v>
      </c>
      <c r="F34" s="71">
        <f>+DATA!X35*($O$67/$F$67)</f>
        <v>50097.172090195658</v>
      </c>
      <c r="G34" s="71">
        <f>+DATA!Y35*($O$67/$G$67)</f>
        <v>48245.116423196108</v>
      </c>
      <c r="H34" s="71">
        <f>+DATA!Z35*($O$67/$H$67)</f>
        <v>46662.23622342234</v>
      </c>
      <c r="I34" s="71">
        <f>+DATA!AA35*($O$67/$I$67)</f>
        <v>49089.058752952296</v>
      </c>
      <c r="J34" s="71">
        <f>+DATA!AB35*($O$67/$J$67)</f>
        <v>50073.361651638901</v>
      </c>
      <c r="K34" s="71">
        <f>+DATA!AC35*($O$67/$K$67)</f>
        <v>50516.38443862374</v>
      </c>
      <c r="L34" s="76" t="str">
        <f>+DATA!AD35</f>
        <v>NA</v>
      </c>
      <c r="M34" s="76">
        <f>+DATA!AE35*($O$67/$M$67)</f>
        <v>49312.257025032239</v>
      </c>
      <c r="N34" s="76">
        <f>+DATA!AF35*($O$67/$N$67)</f>
        <v>45240.683446080395</v>
      </c>
      <c r="O34" s="71">
        <f>+DATA!AG35*($O$67/$O$67)</f>
        <v>49623.442434210527</v>
      </c>
      <c r="P34" s="88"/>
      <c r="Q34" s="96"/>
      <c r="R34" s="96"/>
      <c r="S34" s="96"/>
      <c r="T34" s="76"/>
      <c r="U34" s="71"/>
      <c r="V34" s="94"/>
      <c r="W34" s="94"/>
      <c r="X34" s="94"/>
      <c r="Y34" s="94"/>
      <c r="Z34" s="94" t="e">
        <f>+DATA!CO35*($O$67/$L$67)</f>
        <v>#VALUE!</v>
      </c>
      <c r="AA34" s="96" t="str">
        <f>+DATA!CP35</f>
        <v>NA</v>
      </c>
      <c r="AB34" s="96" t="str">
        <f>+DATA!CQ35</f>
        <v>NA</v>
      </c>
      <c r="AC34" s="96" t="str">
        <f>+DATA!CR35</f>
        <v>—</v>
      </c>
    </row>
    <row r="35" spans="1:29">
      <c r="A35" s="53" t="str">
        <f>+DATA!A36</f>
        <v>Nevada</v>
      </c>
      <c r="B35" s="71">
        <f>+DATA!T36*($O$67/$B$67)</f>
        <v>76200.742997542999</v>
      </c>
      <c r="C35" s="71">
        <f>+DATA!U36*($O$67/$C$67)</f>
        <v>76340.913619667524</v>
      </c>
      <c r="D35" s="71">
        <f>+DATA!V36*($O$67/$D$67)</f>
        <v>72295.877192365646</v>
      </c>
      <c r="E35" s="71">
        <f>+DATA!W36*($O$67/$E$67)</f>
        <v>77555.101981006039</v>
      </c>
      <c r="F35" s="71">
        <f>+DATA!X36*($O$67/$F$67)</f>
        <v>75990.946776376164</v>
      </c>
      <c r="G35" s="71">
        <f>+DATA!Y36*($O$67/$G$67)</f>
        <v>73035.016378928747</v>
      </c>
      <c r="H35" s="71">
        <f>+DATA!Z36*($O$67/$H$67)</f>
        <v>68398.168456946805</v>
      </c>
      <c r="I35" s="71">
        <f>+DATA!AA36*($O$67/$I$67)</f>
        <v>65413.467975377898</v>
      </c>
      <c r="J35" s="71">
        <f>+DATA!AB36*($O$67/$J$67)</f>
        <v>70876.32516637251</v>
      </c>
      <c r="K35" s="71">
        <f>+DATA!AC36*($O$67/$K$67)</f>
        <v>70948.416187834489</v>
      </c>
      <c r="L35" s="76" t="str">
        <f>+DATA!AD36</f>
        <v>NA</v>
      </c>
      <c r="M35" s="76">
        <f>+DATA!AE36*($O$67/$M$67)</f>
        <v>66742.011842934444</v>
      </c>
      <c r="N35" s="76">
        <f>+DATA!AF36*($O$67/$N$67)</f>
        <v>74406.602047201872</v>
      </c>
      <c r="O35" s="71">
        <f>+DATA!AG36*($O$67/$O$67)</f>
        <v>74759.425992779783</v>
      </c>
      <c r="P35" s="88"/>
      <c r="Q35" s="96"/>
      <c r="R35" s="96"/>
      <c r="S35" s="96"/>
      <c r="T35" s="76"/>
      <c r="U35" s="71"/>
      <c r="V35" s="94"/>
      <c r="W35" s="71">
        <f>+DATA!CL36*($O$67/$I$67)</f>
        <v>81121.477357745011</v>
      </c>
      <c r="X35" s="94" t="str">
        <f>+DATA!CM36</f>
        <v>NA</v>
      </c>
      <c r="Y35" s="94"/>
      <c r="Z35" s="94" t="e">
        <f>+DATA!CO36*($O$67/$L$67)</f>
        <v>#VALUE!</v>
      </c>
      <c r="AA35" s="96" t="str">
        <f>+DATA!CP36</f>
        <v>NA</v>
      </c>
      <c r="AB35" s="96" t="str">
        <f>+DATA!CQ36</f>
        <v>NA</v>
      </c>
      <c r="AC35" s="96" t="str">
        <f>+DATA!CR36</f>
        <v>—</v>
      </c>
    </row>
    <row r="36" spans="1:29">
      <c r="A36" s="51" t="str">
        <f>+DATA!A37</f>
        <v>New Mexico</v>
      </c>
      <c r="B36" s="71">
        <f>+DATA!T37*($O$67/$B$67)</f>
        <v>55237.720884520888</v>
      </c>
      <c r="C36" s="71">
        <f>+DATA!U37*($O$67/$C$67)</f>
        <v>57873.05807058447</v>
      </c>
      <c r="D36" s="71">
        <f>+DATA!V37*($O$67/$D$67)</f>
        <v>55603.333658810334</v>
      </c>
      <c r="E36" s="71">
        <f>+DATA!W37*($O$67/$E$67)</f>
        <v>56664.22301606433</v>
      </c>
      <c r="F36" s="71">
        <f>+DATA!X37*($O$67/$F$67)</f>
        <v>56359.351629052246</v>
      </c>
      <c r="G36" s="71">
        <f>+DATA!Y37*($O$67/$G$67)</f>
        <v>54516.424966799474</v>
      </c>
      <c r="H36" s="71">
        <f>+DATA!Z37*($O$67/$H$67)</f>
        <v>53041.283943616872</v>
      </c>
      <c r="I36" s="71">
        <f>+DATA!AA37*($O$67/$I$67)</f>
        <v>55618.13878735184</v>
      </c>
      <c r="J36" s="71">
        <f>+DATA!AB37*($O$67/$J$67)</f>
        <v>55219.304125214745</v>
      </c>
      <c r="K36" s="71">
        <f>+DATA!AC37*($O$67/$K$67)</f>
        <v>55361.382341400982</v>
      </c>
      <c r="L36" s="76" t="str">
        <f>+DATA!AD37</f>
        <v>NA</v>
      </c>
      <c r="M36" s="76">
        <f>+DATA!AE37*($O$67/$M$67)</f>
        <v>53995.76420550068</v>
      </c>
      <c r="N36" s="76">
        <f>+DATA!AF37*($O$67/$N$67)</f>
        <v>53873.590282994694</v>
      </c>
      <c r="O36" s="71">
        <f>+DATA!AG37*($O$67/$O$67)</f>
        <v>55094.924392097266</v>
      </c>
      <c r="P36" s="88"/>
      <c r="Q36" s="96"/>
      <c r="R36" s="96"/>
      <c r="S36" s="96"/>
      <c r="T36" s="76">
        <f>+DATA!CI37*($O$67/$F$67)</f>
        <v>58834.170264436056</v>
      </c>
      <c r="U36" s="71"/>
      <c r="V36" s="96"/>
      <c r="W36" s="71">
        <f>+DATA!CL37*($O$67/$I$67)</f>
        <v>43643.212390988374</v>
      </c>
      <c r="X36" s="71">
        <f>+DATA!CM37*($O$67/$J$67)</f>
        <v>50918.006697084318</v>
      </c>
      <c r="Y36" s="71">
        <f>+DATA!CN37*($O$67/$K$67)</f>
        <v>52906.599542093325</v>
      </c>
      <c r="Z36" s="71" t="e">
        <f>+DATA!CO37*($O$67/$L$67)</f>
        <v>#VALUE!</v>
      </c>
      <c r="AA36" s="96" t="str">
        <f>+DATA!CP37</f>
        <v>NA</v>
      </c>
      <c r="AB36" s="96" t="str">
        <f>+DATA!CQ37</f>
        <v>NA</v>
      </c>
      <c r="AC36" s="96" t="str">
        <f>+DATA!CR37</f>
        <v>—</v>
      </c>
    </row>
    <row r="37" spans="1:29">
      <c r="A37" s="51" t="str">
        <f>+DATA!A38</f>
        <v>Oregon</v>
      </c>
      <c r="B37" s="71">
        <f>+DATA!T38*($O$67/$B$67)</f>
        <v>70841.774938574948</v>
      </c>
      <c r="C37" s="71">
        <f>+DATA!U38*($O$67/$C$67)</f>
        <v>72339.84492830871</v>
      </c>
      <c r="D37" s="71">
        <f>+DATA!V38*($O$67/$D$67)</f>
        <v>69637.327403017247</v>
      </c>
      <c r="E37" s="71">
        <f>+DATA!W38*($O$67/$E$67)</f>
        <v>73164.080160098936</v>
      </c>
      <c r="F37" s="71">
        <f>+DATA!X38*($O$67/$F$67)</f>
        <v>74731.299888504975</v>
      </c>
      <c r="G37" s="71">
        <f>+DATA!Y38*($O$67/$G$67)</f>
        <v>72956.639220894212</v>
      </c>
      <c r="H37" s="71">
        <f>+DATA!Z38*($O$67/$H$67)</f>
        <v>66815.778421060721</v>
      </c>
      <c r="I37" s="71">
        <f>+DATA!AA38*($O$67/$I$67)</f>
        <v>66675.560101764306</v>
      </c>
      <c r="J37" s="71">
        <f>+DATA!AB38*($O$67/$J$67)</f>
        <v>66407.983480735449</v>
      </c>
      <c r="K37" s="71">
        <f>+DATA!AC38*($O$67/$K$67)</f>
        <v>67712.330529286191</v>
      </c>
      <c r="L37" s="76" t="str">
        <f>+DATA!AD38</f>
        <v>NA</v>
      </c>
      <c r="M37" s="76">
        <f>+DATA!AE38*($O$67/$M$67)</f>
        <v>68545.75325618124</v>
      </c>
      <c r="N37" s="76">
        <f>+DATA!AF38*($O$67/$N$67)</f>
        <v>68758.191276493148</v>
      </c>
      <c r="O37" s="71">
        <f>+DATA!AG38*($O$67/$O$67)</f>
        <v>69562.619660620243</v>
      </c>
      <c r="P37" s="88"/>
      <c r="Q37" s="96"/>
      <c r="R37" s="96"/>
      <c r="S37" s="96"/>
      <c r="T37" s="76"/>
      <c r="U37" s="71"/>
      <c r="V37" s="96"/>
      <c r="W37" s="71">
        <f>+DATA!CL38*($O$67/$I$67)</f>
        <v>62192.246947313746</v>
      </c>
      <c r="X37" s="71">
        <f>+DATA!CM38*($O$67/$J$67)</f>
        <v>65941.135067928262</v>
      </c>
      <c r="Y37" s="71">
        <f>+DATA!CN38*($O$67/$K$67)</f>
        <v>63603.797821533321</v>
      </c>
      <c r="Z37" s="71" t="e">
        <f>+DATA!CO38*($O$67/$L$67)</f>
        <v>#VALUE!</v>
      </c>
      <c r="AA37" s="96" t="str">
        <f>+DATA!CP38</f>
        <v>NA</v>
      </c>
      <c r="AB37" s="96" t="str">
        <f>+DATA!CQ38</f>
        <v>NA</v>
      </c>
      <c r="AC37" s="96" t="str">
        <f>+DATA!CR38</f>
        <v>—</v>
      </c>
    </row>
    <row r="38" spans="1:29">
      <c r="A38" s="51" t="str">
        <f>+DATA!A39</f>
        <v>Utah</v>
      </c>
      <c r="B38" s="71">
        <f>+DATA!T39*($O$67/$B$67)</f>
        <v>56188.464864864865</v>
      </c>
      <c r="C38" s="71">
        <f>+DATA!U39*($O$67/$C$67)</f>
        <v>59163.162444527712</v>
      </c>
      <c r="D38" s="71">
        <f>+DATA!V39*($O$67/$D$67)</f>
        <v>56534.848718269357</v>
      </c>
      <c r="E38" s="71">
        <f>+DATA!W39*($O$67/$E$67)</f>
        <v>59572.531467480221</v>
      </c>
      <c r="F38" s="71">
        <f>+DATA!X39*($O$67/$F$67)</f>
        <v>60767.588889710969</v>
      </c>
      <c r="G38" s="71">
        <f>+DATA!Y39*($O$67/$G$67)</f>
        <v>57101.735281097841</v>
      </c>
      <c r="H38" s="71">
        <f>+DATA!Z39*($O$67/$H$67)</f>
        <v>54206.57177177375</v>
      </c>
      <c r="I38" s="71">
        <f>+DATA!AA39*($O$67/$I$67)</f>
        <v>56663.402118021695</v>
      </c>
      <c r="J38" s="71">
        <f>+DATA!AB39*($O$67/$J$67)</f>
        <v>56675.097651039359</v>
      </c>
      <c r="K38" s="71">
        <f>+DATA!AC39*($O$67/$K$67)</f>
        <v>59388.324961125618</v>
      </c>
      <c r="L38" s="76" t="str">
        <f>+DATA!AD39</f>
        <v>NA</v>
      </c>
      <c r="M38" s="76">
        <f>+DATA!AE39*($O$67/$M$67)</f>
        <v>58213.666091367108</v>
      </c>
      <c r="N38" s="76">
        <f>+DATA!AF39*($O$67/$N$67)</f>
        <v>58691.290513612134</v>
      </c>
      <c r="O38" s="71">
        <f>+DATA!AG39*($O$67/$O$67)</f>
        <v>58887.339679358716</v>
      </c>
      <c r="P38" s="88"/>
      <c r="Q38" s="96"/>
      <c r="R38" s="96"/>
      <c r="S38" s="96"/>
      <c r="T38" s="76">
        <f>+DATA!CI39*($O$67/$F$67)</f>
        <v>54550.644025229369</v>
      </c>
      <c r="U38" s="71"/>
      <c r="V38" s="96"/>
      <c r="W38" s="96" t="str">
        <f>+DATA!CL39</f>
        <v>NA</v>
      </c>
      <c r="X38" s="96" t="str">
        <f>+DATA!CM39</f>
        <v>NA</v>
      </c>
      <c r="Y38" s="96"/>
      <c r="Z38" s="96" t="e">
        <f>+DATA!CO39*($O$67/$L$67)</f>
        <v>#VALUE!</v>
      </c>
      <c r="AA38" s="96" t="str">
        <f>+DATA!CP39</f>
        <v>NA</v>
      </c>
      <c r="AB38" s="96" t="str">
        <f>+DATA!CQ39</f>
        <v>NA</v>
      </c>
      <c r="AC38" s="96" t="str">
        <f>+DATA!CR39</f>
        <v>—</v>
      </c>
    </row>
    <row r="39" spans="1:29">
      <c r="A39" s="51" t="str">
        <f>+DATA!A40</f>
        <v>Washington</v>
      </c>
      <c r="B39" s="71">
        <f>+DATA!T40*($O$67/$B$67)</f>
        <v>63723.804422604422</v>
      </c>
      <c r="C39" s="71">
        <f>+DATA!U40*($O$67/$C$67)</f>
        <v>64061.398938398743</v>
      </c>
      <c r="D39" s="71">
        <f>+DATA!V40*($O$67/$D$67)</f>
        <v>64184.376416726132</v>
      </c>
      <c r="E39" s="71">
        <f>+DATA!W40*($O$67/$E$67)</f>
        <v>66062.292336484767</v>
      </c>
      <c r="F39" s="71">
        <f>+DATA!X40*($O$67/$F$67)</f>
        <v>65590.674814678903</v>
      </c>
      <c r="G39" s="71">
        <f>+DATA!Y40*($O$67/$G$67)</f>
        <v>63438.926073483854</v>
      </c>
      <c r="H39" s="71">
        <f>+DATA!Z40*($O$67/$H$67)</f>
        <v>61896.468341295906</v>
      </c>
      <c r="I39" s="71">
        <f>+DATA!AA40*($O$67/$I$67)</f>
        <v>60975.607963487579</v>
      </c>
      <c r="J39" s="71">
        <f>+DATA!AB40*($O$67/$J$67)</f>
        <v>60749.073493272532</v>
      </c>
      <c r="K39" s="71">
        <f>+DATA!AC40*($O$67/$K$67)</f>
        <v>61977.75884448232</v>
      </c>
      <c r="L39" s="76" t="str">
        <f>+DATA!AD40</f>
        <v>NA</v>
      </c>
      <c r="M39" s="76">
        <f>+DATA!AE40*($O$67/$M$67)</f>
        <v>63956.886308408022</v>
      </c>
      <c r="N39" s="76">
        <f>+DATA!AF40*($O$67/$N$67)</f>
        <v>64193.170702208277</v>
      </c>
      <c r="O39" s="71">
        <f>+DATA!AG40*($O$67/$O$67)</f>
        <v>68380.287128712866</v>
      </c>
      <c r="P39" s="88"/>
      <c r="Q39" s="96"/>
      <c r="R39" s="96"/>
      <c r="S39" s="96"/>
      <c r="T39" s="76">
        <f>+DATA!CI40*($O$67/$F$67)</f>
        <v>63574.626456914513</v>
      </c>
      <c r="U39" s="71"/>
      <c r="V39" s="96"/>
      <c r="W39" s="71">
        <f>+DATA!CL40*($O$67/$I$67)</f>
        <v>60713.782568700823</v>
      </c>
      <c r="X39" s="71">
        <f>+DATA!CM40*($O$67/$J$67)</f>
        <v>58521.283338147376</v>
      </c>
      <c r="Y39" s="71">
        <f>+DATA!CN40*($O$67/$K$67)</f>
        <v>61434.322019560299</v>
      </c>
      <c r="Z39" s="71" t="e">
        <f>+DATA!CO40*($O$67/$L$67)</f>
        <v>#VALUE!</v>
      </c>
      <c r="AA39" s="96" t="str">
        <f>+DATA!CP40</f>
        <v>NA</v>
      </c>
      <c r="AB39" s="96" t="str">
        <f>+DATA!CQ40</f>
        <v>NA</v>
      </c>
      <c r="AC39" s="96" t="str">
        <f>+DATA!CR40</f>
        <v>—</v>
      </c>
    </row>
    <row r="40" spans="1:29">
      <c r="A40" s="51" t="str">
        <f>+DATA!A41</f>
        <v>Wyoming</v>
      </c>
      <c r="B40" s="71">
        <f>+DATA!T41*($O$67/$B$67)</f>
        <v>60276.411793611798</v>
      </c>
      <c r="C40" s="71">
        <f>+DATA!U41*($O$67/$C$67)</f>
        <v>70013.34575865473</v>
      </c>
      <c r="D40" s="71">
        <f>+DATA!V41*($O$67/$D$67)</f>
        <v>67622.016468111658</v>
      </c>
      <c r="E40" s="71">
        <f>+DATA!W41*($O$67/$E$67)</f>
        <v>70343.061104251028</v>
      </c>
      <c r="F40" s="76">
        <f>+DATA!X41*($O$67/$F$67)</f>
        <v>67807.62320561253</v>
      </c>
      <c r="G40" s="71">
        <f>+DATA!Y41*($O$67/$G$67)</f>
        <v>66755.756529437815</v>
      </c>
      <c r="H40" s="71">
        <f>+DATA!Z41*($O$67/$H$67)</f>
        <v>64890.187324868115</v>
      </c>
      <c r="I40" s="71">
        <f>+DATA!AA41*($O$67/$I$67)</f>
        <v>63998.583092660403</v>
      </c>
      <c r="J40" s="71">
        <f>+DATA!AB41*($O$67/$J$67)</f>
        <v>62649.075481225198</v>
      </c>
      <c r="K40" s="71">
        <f>+DATA!AC41*($O$67/$K$67)</f>
        <v>62215.137269075007</v>
      </c>
      <c r="L40" s="76" t="str">
        <f>+DATA!AD41</f>
        <v>NA</v>
      </c>
      <c r="M40" s="76">
        <f>+DATA!AE41*($O$67/$M$67)</f>
        <v>60292.910449350849</v>
      </c>
      <c r="N40" s="76">
        <f>+DATA!AF41*($O$67/$N$67)</f>
        <v>59625.764803312639</v>
      </c>
      <c r="O40" s="99">
        <f>+DATA!AG41*($O$67/$O$67)</f>
        <v>60337.657045840409</v>
      </c>
      <c r="P40" s="88"/>
      <c r="Q40" s="96"/>
      <c r="R40" s="96"/>
      <c r="S40" s="96"/>
      <c r="T40" s="86"/>
      <c r="U40" s="71"/>
      <c r="V40" s="96"/>
      <c r="W40" s="96"/>
      <c r="X40" s="96"/>
      <c r="Y40" s="96"/>
      <c r="Z40" s="96" t="e">
        <f>+DATA!CO41*($O$67/$L$67)</f>
        <v>#VALUE!</v>
      </c>
      <c r="AA40" s="157" t="str">
        <f>+DATA!CP41</f>
        <v>NA</v>
      </c>
      <c r="AB40" s="157" t="str">
        <f>+DATA!CQ41</f>
        <v>NA</v>
      </c>
      <c r="AC40" s="157" t="str">
        <f>+DATA!CR41</f>
        <v>—</v>
      </c>
    </row>
    <row r="41" spans="1:29" s="133" customFormat="1">
      <c r="A41" s="130"/>
      <c r="B41" s="131"/>
      <c r="C41" s="114"/>
      <c r="D41" s="114"/>
      <c r="E41" s="114"/>
      <c r="F41" s="114"/>
      <c r="G41" s="131"/>
      <c r="H41" s="114"/>
      <c r="I41" s="114"/>
      <c r="J41" s="114"/>
      <c r="K41" s="114"/>
      <c r="L41" s="114"/>
      <c r="M41" s="114"/>
      <c r="N41" s="114"/>
      <c r="O41" s="71"/>
      <c r="P41" s="132"/>
      <c r="Q41" s="131"/>
      <c r="R41" s="131"/>
      <c r="S41" s="131"/>
      <c r="T41" s="76"/>
      <c r="U41" s="131"/>
      <c r="V41" s="131"/>
      <c r="W41" s="131"/>
      <c r="X41" s="131"/>
      <c r="Y41" s="131"/>
      <c r="Z41" s="131"/>
      <c r="AA41" s="131"/>
      <c r="AB41" s="71"/>
      <c r="AC41" s="71"/>
    </row>
    <row r="42" spans="1:29">
      <c r="A42" s="53" t="str">
        <f>+DATA!A43</f>
        <v>Illinois</v>
      </c>
      <c r="B42" s="71">
        <f>+DATA!T43*($O$67/$B$67)</f>
        <v>77326.75675675676</v>
      </c>
      <c r="C42" s="71">
        <f>+DATA!U43*($O$67/$C$67)</f>
        <v>76780.001036908609</v>
      </c>
      <c r="D42" s="71">
        <f>+DATA!V43*($O$67/$D$67)</f>
        <v>74733.914214011107</v>
      </c>
      <c r="E42" s="71">
        <f>+DATA!W43*($O$67/$E$67)</f>
        <v>78972.120722391934</v>
      </c>
      <c r="F42" s="71">
        <f>+DATA!X43*($O$67/$F$67)</f>
        <v>79618.652432124829</v>
      </c>
      <c r="G42" s="71">
        <f>+DATA!Y43*($O$67/$G$67)</f>
        <v>78237.442231075707</v>
      </c>
      <c r="H42" s="71">
        <f>+DATA!Z43*($O$67/$H$67)</f>
        <v>76982.116382412263</v>
      </c>
      <c r="I42" s="71">
        <f>+DATA!AA43*($O$67/$I$67)</f>
        <v>75699.076140120727</v>
      </c>
      <c r="J42" s="71">
        <f>+DATA!AB43*($O$67/$J$67)</f>
        <v>75066.272876397445</v>
      </c>
      <c r="K42" s="71">
        <f>+DATA!AC43*($O$67/$K$67)</f>
        <v>76281.113556164302</v>
      </c>
      <c r="L42" s="76" t="str">
        <f>+DATA!AD43</f>
        <v>NA</v>
      </c>
      <c r="M42" s="76">
        <f>+DATA!AE43*($O$67/$M$67)</f>
        <v>80298.022005530816</v>
      </c>
      <c r="N42" s="76">
        <f>+DATA!AF43*($O$67/$N$67)</f>
        <v>79230.717786412657</v>
      </c>
      <c r="O42" s="71">
        <f>+DATA!AG43*($O$67/$O$67)</f>
        <v>79566.442896299675</v>
      </c>
      <c r="P42" s="88"/>
      <c r="Q42" s="96"/>
      <c r="R42" s="96"/>
      <c r="S42" s="96"/>
      <c r="T42" s="76"/>
      <c r="U42" s="71"/>
      <c r="V42" s="94"/>
      <c r="W42" s="71">
        <f>+DATA!CL43*($O$67/$I$67)</f>
        <v>79115.850245894093</v>
      </c>
      <c r="X42" s="71">
        <f>+DATA!CM43*($O$67/$J$67)</f>
        <v>79139.042246590499</v>
      </c>
      <c r="Y42" s="71">
        <f>+DATA!CN43*($O$67/$K$67)</f>
        <v>81515.558386273799</v>
      </c>
      <c r="Z42" s="71" t="e">
        <f>+DATA!CO43*($O$67/$L$67)</f>
        <v>#VALUE!</v>
      </c>
      <c r="AA42" s="96" t="str">
        <f>+DATA!CP43</f>
        <v>NA</v>
      </c>
      <c r="AB42" s="96" t="str">
        <f>+DATA!CQ43</f>
        <v>NA</v>
      </c>
      <c r="AC42" s="96" t="str">
        <f>+DATA!CR43</f>
        <v>—</v>
      </c>
    </row>
    <row r="43" spans="1:29">
      <c r="A43" s="53" t="str">
        <f>+DATA!A44</f>
        <v>Indiana</v>
      </c>
      <c r="B43" s="71">
        <f>+DATA!T44*($O$67/$B$67)</f>
        <v>56811.366093366094</v>
      </c>
      <c r="C43" s="71">
        <f>+DATA!U44*($O$67/$C$67)</f>
        <v>54398.547659602053</v>
      </c>
      <c r="D43" s="71">
        <f>+DATA!V44*($O$67/$D$67)</f>
        <v>52741.653356772149</v>
      </c>
      <c r="E43" s="71">
        <f>+DATA!W44*($O$67/$E$67)</f>
        <v>54907.08203486626</v>
      </c>
      <c r="F43" s="71">
        <f>+DATA!X44*($O$67/$F$67)</f>
        <v>54086.611032488159</v>
      </c>
      <c r="G43" s="71">
        <f>+DATA!Y44*($O$67/$G$67)</f>
        <v>50836.106241699876</v>
      </c>
      <c r="H43" s="71">
        <f>+DATA!Z44*($O$67/$H$67)</f>
        <v>48153.843029752396</v>
      </c>
      <c r="I43" s="71">
        <f>+DATA!AA44*($O$67/$I$67)</f>
        <v>50663.788294599988</v>
      </c>
      <c r="J43" s="71">
        <f>+DATA!AB44*($O$67/$J$67)</f>
        <v>49232.019739392599</v>
      </c>
      <c r="K43" s="71">
        <f>+DATA!AC44*($O$67/$K$67)</f>
        <v>53974.278753246013</v>
      </c>
      <c r="L43" s="76" t="str">
        <f>+DATA!AD44</f>
        <v>NA</v>
      </c>
      <c r="M43" s="76">
        <f>+DATA!AE44*($O$67/$M$67)</f>
        <v>54049.605507682449</v>
      </c>
      <c r="N43" s="76">
        <f>+DATA!AF44*($O$67/$N$67)</f>
        <v>51704.190374286998</v>
      </c>
      <c r="O43" s="71">
        <f>+DATA!AG44*($O$67/$O$67)</f>
        <v>52178.248051027636</v>
      </c>
      <c r="P43" s="88"/>
      <c r="Q43" s="96"/>
      <c r="R43" s="96"/>
      <c r="S43" s="96"/>
      <c r="T43" s="76"/>
      <c r="U43" s="71"/>
      <c r="V43" s="94"/>
      <c r="W43" s="94"/>
      <c r="X43" s="94"/>
      <c r="Y43" s="94"/>
      <c r="Z43" s="94" t="e">
        <f>+DATA!CO44*($O$67/$L$67)</f>
        <v>#VALUE!</v>
      </c>
      <c r="AA43" s="96" t="str">
        <f>+DATA!CP44</f>
        <v>NA</v>
      </c>
      <c r="AB43" s="96" t="str">
        <f>+DATA!CQ44</f>
        <v>NA</v>
      </c>
      <c r="AC43" s="96" t="str">
        <f>+DATA!CR44</f>
        <v>—</v>
      </c>
    </row>
    <row r="44" spans="1:29">
      <c r="A44" s="53" t="str">
        <f>+DATA!A45</f>
        <v>Iowa</v>
      </c>
      <c r="B44" s="71">
        <f>+DATA!T45*($O$67/$B$67)</f>
        <v>58460.667321867324</v>
      </c>
      <c r="C44" s="71">
        <f>+DATA!U45*($O$67/$C$67)</f>
        <v>59980.661976442549</v>
      </c>
      <c r="D44" s="71">
        <f>+DATA!V45*($O$67/$D$67)</f>
        <v>59579.584567543694</v>
      </c>
      <c r="E44" s="71">
        <f>+DATA!W45*($O$67/$E$67)</f>
        <v>62819.565233646397</v>
      </c>
      <c r="F44" s="71">
        <f>+DATA!X45*($O$67/$F$67)</f>
        <v>62440.007483855341</v>
      </c>
      <c r="G44" s="71">
        <f>+DATA!Y45*($O$67/$G$67)</f>
        <v>61203.47321823817</v>
      </c>
      <c r="H44" s="71">
        <f>+DATA!Z45*($O$67/$H$67)</f>
        <v>57856.596876764226</v>
      </c>
      <c r="I44" s="71">
        <f>+DATA!AA45*($O$67/$I$67)</f>
        <v>58167.506333667363</v>
      </c>
      <c r="J44" s="71">
        <f>+DATA!AB45*($O$67/$J$67)</f>
        <v>60344.196168745082</v>
      </c>
      <c r="K44" s="71">
        <f>+DATA!AC45*($O$67/$K$67)</f>
        <v>61820.609784816996</v>
      </c>
      <c r="L44" s="76" t="str">
        <f>+DATA!AD45</f>
        <v>NA</v>
      </c>
      <c r="M44" s="76">
        <f>+DATA!AE45*($O$67/$M$67)</f>
        <v>61101.495304000331</v>
      </c>
      <c r="N44" s="76">
        <f>+DATA!AF45*($O$67/$N$67)</f>
        <v>60664.053784975258</v>
      </c>
      <c r="O44" s="71">
        <f>+DATA!AG45*($O$67/$O$67)</f>
        <v>60880.465306122453</v>
      </c>
      <c r="P44" s="88"/>
      <c r="Q44" s="96"/>
      <c r="R44" s="96"/>
      <c r="S44" s="96"/>
      <c r="T44" s="76"/>
      <c r="U44" s="71"/>
      <c r="V44" s="94"/>
      <c r="W44" s="71">
        <f>+DATA!CL45*($O$67/$I$67)</f>
        <v>60070.309364436936</v>
      </c>
      <c r="X44" s="71">
        <f>+DATA!CM45*($O$67/$J$67)</f>
        <v>60254.51839418101</v>
      </c>
      <c r="Y44" s="71">
        <f>+DATA!CN45*($O$67/$K$67)</f>
        <v>62184.596648512794</v>
      </c>
      <c r="Z44" s="71" t="e">
        <f>+DATA!CO45*($O$67/$L$67)</f>
        <v>#VALUE!</v>
      </c>
      <c r="AA44" s="96" t="str">
        <f>+DATA!CP45</f>
        <v>NA</v>
      </c>
      <c r="AB44" s="96" t="str">
        <f>+DATA!CQ45</f>
        <v>NA</v>
      </c>
      <c r="AC44" s="96" t="str">
        <f>+DATA!CR45</f>
        <v>—</v>
      </c>
    </row>
    <row r="45" spans="1:29">
      <c r="A45" s="53" t="str">
        <f>+DATA!A46</f>
        <v>Kansas</v>
      </c>
      <c r="B45" s="71">
        <f>+DATA!T46*($O$67/$B$67)</f>
        <v>56723.100737100736</v>
      </c>
      <c r="C45" s="71">
        <f>+DATA!U46*($O$67/$C$67)</f>
        <v>57118.317573796885</v>
      </c>
      <c r="D45" s="71">
        <f>+DATA!V46*($O$67/$D$67)</f>
        <v>54861.712674399787</v>
      </c>
      <c r="E45" s="71">
        <f>+DATA!W46*($O$67/$E$67)</f>
        <v>57587.358111728674</v>
      </c>
      <c r="F45" s="71">
        <f>+DATA!X46*($O$67/$F$67)</f>
        <v>57523.95891335023</v>
      </c>
      <c r="G45" s="71">
        <f>+DATA!Y46*($O$67/$G$67)</f>
        <v>52556.99601593626</v>
      </c>
      <c r="H45" s="71">
        <f>+DATA!Z46*($O$67/$H$67)</f>
        <v>52064.689785701063</v>
      </c>
      <c r="I45" s="71">
        <f>+DATA!AA46*($O$67/$I$67)</f>
        <v>58623.91768000483</v>
      </c>
      <c r="J45" s="71">
        <f>+DATA!AB46*($O$67/$J$67)</f>
        <v>57763.499619011869</v>
      </c>
      <c r="K45" s="71">
        <f>+DATA!AC46*($O$67/$K$67)</f>
        <v>59018.289345232486</v>
      </c>
      <c r="L45" s="76" t="str">
        <f>+DATA!AD46</f>
        <v>NA</v>
      </c>
      <c r="M45" s="76">
        <f>+DATA!AE46*($O$67/$M$67)</f>
        <v>53882.398283135946</v>
      </c>
      <c r="N45" s="76">
        <f>+DATA!AF46*($O$67/$N$67)</f>
        <v>53488.447196305649</v>
      </c>
      <c r="O45" s="71">
        <f>+DATA!AG46*($O$67/$O$67)</f>
        <v>53745.765453495093</v>
      </c>
      <c r="P45" s="88"/>
      <c r="Q45" s="96"/>
      <c r="R45" s="96"/>
      <c r="S45" s="96"/>
      <c r="T45" s="76"/>
      <c r="U45" s="71">
        <f>+DATA!CJ46*($O$67/$G$67)</f>
        <v>60517.389110225769</v>
      </c>
      <c r="V45" s="71">
        <f>+DATA!CK46*($O$67/$H$67)</f>
        <v>58450.673312021441</v>
      </c>
      <c r="W45" s="71">
        <f>+DATA!CL46*($O$67/$I$67)</f>
        <v>44878.967731070297</v>
      </c>
      <c r="X45" s="71">
        <f>+DATA!CM46*($O$67/$J$67)</f>
        <v>44243.189463529889</v>
      </c>
      <c r="Y45" s="71">
        <f>+DATA!CN46*($O$67/$K$67)</f>
        <v>45003.060437318913</v>
      </c>
      <c r="Z45" s="71" t="e">
        <f>+DATA!CO46*($O$67/$L$67)</f>
        <v>#VALUE!</v>
      </c>
      <c r="AA45" s="96" t="str">
        <f>+DATA!CP46</f>
        <v>NA</v>
      </c>
      <c r="AB45" s="96" t="str">
        <f>+DATA!CQ46</f>
        <v>NA</v>
      </c>
      <c r="AC45" s="96" t="str">
        <f>+DATA!CR46</f>
        <v>—</v>
      </c>
    </row>
    <row r="46" spans="1:29">
      <c r="A46" s="53" t="str">
        <f>+DATA!A47</f>
        <v>Michigan</v>
      </c>
      <c r="B46" s="71">
        <f>+DATA!T47*($O$67/$B$67)</f>
        <v>85099.151842751846</v>
      </c>
      <c r="C46" s="71">
        <f>+DATA!U47*($O$67/$C$67)</f>
        <v>85467.29114840804</v>
      </c>
      <c r="D46" s="71">
        <f>+DATA!V47*($O$67/$D$67)</f>
        <v>82542.938758559831</v>
      </c>
      <c r="E46" s="71">
        <f>+DATA!W47*($O$67/$E$67)</f>
        <v>86531.842626746526</v>
      </c>
      <c r="F46" s="71">
        <f>+DATA!X47*($O$67/$F$67)</f>
        <v>85792.296502818223</v>
      </c>
      <c r="G46" s="71">
        <f>+DATA!Y47*($O$67/$G$67)</f>
        <v>82740.153165117328</v>
      </c>
      <c r="H46" s="71">
        <f>+DATA!Z47*($O$67/$H$67)</f>
        <v>79168.483600125997</v>
      </c>
      <c r="I46" s="71">
        <f>+DATA!AA47*($O$67/$I$67)</f>
        <v>80119.073924885539</v>
      </c>
      <c r="J46" s="71">
        <f>+DATA!AB47*($O$67/$J$67)</f>
        <v>78917.996756047447</v>
      </c>
      <c r="K46" s="71">
        <f>+DATA!AC47*($O$67/$K$67)</f>
        <v>80255.407809975048</v>
      </c>
      <c r="L46" s="76" t="str">
        <f>+DATA!AD47</f>
        <v>NA</v>
      </c>
      <c r="M46" s="76">
        <f>+DATA!AE47*($O$67/$M$67)</f>
        <v>79682.364670091163</v>
      </c>
      <c r="N46" s="76">
        <f>+DATA!AF47*($O$67/$N$67)</f>
        <v>80309.200067552752</v>
      </c>
      <c r="O46" s="71">
        <f>+DATA!AG47*($O$67/$O$67)</f>
        <v>79736.937619229298</v>
      </c>
      <c r="P46" s="88"/>
      <c r="Q46" s="96"/>
      <c r="R46" s="96"/>
      <c r="S46" s="96"/>
      <c r="T46" s="76"/>
      <c r="U46" s="71"/>
      <c r="V46" s="94"/>
      <c r="W46" s="71">
        <f>+DATA!CL47*($O$67/$I$67)</f>
        <v>67905.763651280198</v>
      </c>
      <c r="X46" s="71">
        <f>+DATA!CM47*($O$67/$J$67)</f>
        <v>68894.616203962898</v>
      </c>
      <c r="Y46" s="71">
        <f>+DATA!CN47*($O$67/$K$67)</f>
        <v>68874.713558106421</v>
      </c>
      <c r="Z46" s="71" t="e">
        <f>+DATA!CO47*($O$67/$L$67)</f>
        <v>#VALUE!</v>
      </c>
      <c r="AA46" s="96" t="str">
        <f>+DATA!CP47</f>
        <v>NA</v>
      </c>
      <c r="AB46" s="96" t="str">
        <f>+DATA!CQ47</f>
        <v>NA</v>
      </c>
      <c r="AC46" s="96" t="str">
        <f>+DATA!CR47</f>
        <v>—</v>
      </c>
    </row>
    <row r="47" spans="1:29">
      <c r="A47" s="53" t="str">
        <f>+DATA!A48</f>
        <v>Minnesota</v>
      </c>
      <c r="B47" s="71">
        <f>+DATA!T48*($O$67/$B$67)</f>
        <v>73044.626044226054</v>
      </c>
      <c r="C47" s="71">
        <f>+DATA!U48*($O$67/$C$67)</f>
        <v>72852.786036602047</v>
      </c>
      <c r="D47" s="71">
        <f>+DATA!V48*($O$67/$D$67)</f>
        <v>71758.603422220724</v>
      </c>
      <c r="E47" s="71">
        <f>+DATA!W48*($O$67/$E$67)</f>
        <v>72963.012617733431</v>
      </c>
      <c r="F47" s="71">
        <f>+DATA!X48*($O$67/$F$67)</f>
        <v>71572.406287012884</v>
      </c>
      <c r="G47" s="71">
        <f>+DATA!Y48*($O$67/$G$67)</f>
        <v>68512.995130588766</v>
      </c>
      <c r="H47" s="71">
        <f>+DATA!Z48*($O$67/$H$67)</f>
        <v>66569.064852800351</v>
      </c>
      <c r="I47" s="71">
        <f>+DATA!AA48*($O$67/$I$67)</f>
        <v>68550.34672274279</v>
      </c>
      <c r="J47" s="71">
        <f>+DATA!AB48*($O$67/$J$67)</f>
        <v>70288.843057363221</v>
      </c>
      <c r="K47" s="71">
        <f>+DATA!AC48*($O$67/$K$67)</f>
        <v>73645.568189459736</v>
      </c>
      <c r="L47" s="76" t="str">
        <f>+DATA!AD48</f>
        <v>NA</v>
      </c>
      <c r="M47" s="76">
        <f>+DATA!AE48*($O$67/$M$67)</f>
        <v>73289.538490962528</v>
      </c>
      <c r="N47" s="76">
        <f>+DATA!AF48*($O$67/$N$67)</f>
        <v>73918.71545294307</v>
      </c>
      <c r="O47" s="71">
        <f>+DATA!AG48*($O$67/$O$67)</f>
        <v>71907.866079295156</v>
      </c>
      <c r="P47" s="88"/>
      <c r="Q47" s="96"/>
      <c r="R47" s="96"/>
      <c r="S47" s="96"/>
      <c r="T47" s="76"/>
      <c r="U47" s="71"/>
      <c r="V47" s="94"/>
      <c r="W47" s="71">
        <f>+DATA!CL48*($O$67/$I$67)</f>
        <v>67811.499419789441</v>
      </c>
      <c r="X47" s="71">
        <f>+DATA!CM48*($O$67/$J$67)</f>
        <v>69447.227041742415</v>
      </c>
      <c r="Y47" s="71">
        <f>+DATA!CN48*($O$67/$K$67)</f>
        <v>72918.419373641955</v>
      </c>
      <c r="Z47" s="71" t="e">
        <f>+DATA!CO48*($O$67/$L$67)</f>
        <v>#VALUE!</v>
      </c>
      <c r="AA47" s="96" t="str">
        <f>+DATA!CP48</f>
        <v>NA</v>
      </c>
      <c r="AB47" s="96" t="str">
        <f>+DATA!CQ48</f>
        <v>NA</v>
      </c>
      <c r="AC47" s="96" t="str">
        <f>+DATA!CR48</f>
        <v>—</v>
      </c>
    </row>
    <row r="48" spans="1:29">
      <c r="A48" s="53" t="str">
        <f>+DATA!A49</f>
        <v>Missouri</v>
      </c>
      <c r="B48" s="71">
        <f>+DATA!T49*($O$67/$B$67)</f>
        <v>63081.989189189189</v>
      </c>
      <c r="C48" s="71">
        <f>+DATA!U49*($O$67/$C$67)</f>
        <v>62484.588013672983</v>
      </c>
      <c r="D48" s="71">
        <f>+DATA!V49*($O$67/$D$67)</f>
        <v>61635.255319195574</v>
      </c>
      <c r="E48" s="71">
        <f>+DATA!W49*($O$67/$E$67)</f>
        <v>63992.307444127422</v>
      </c>
      <c r="F48" s="71">
        <f>+DATA!X49*($O$67/$F$67)</f>
        <v>63354.010851947693</v>
      </c>
      <c r="G48" s="71">
        <f>+DATA!Y49*($O$67/$G$67)</f>
        <v>61449.963700752553</v>
      </c>
      <c r="H48" s="71">
        <f>+DATA!Z49*($O$67/$H$67)</f>
        <v>55751.001285892642</v>
      </c>
      <c r="I48" s="71">
        <f>+DATA!AA49*($O$67/$I$67)</f>
        <v>54042.675317998073</v>
      </c>
      <c r="J48" s="71">
        <f>+DATA!AB49*($O$67/$J$67)</f>
        <v>54618.395578328964</v>
      </c>
      <c r="K48" s="71">
        <f>+DATA!AC49*($O$67/$K$67)</f>
        <v>55537.654459878329</v>
      </c>
      <c r="L48" s="76" t="str">
        <f>+DATA!AD49</f>
        <v>NA</v>
      </c>
      <c r="M48" s="76">
        <f>+DATA!AE49*($O$67/$M$67)</f>
        <v>58067.888147259524</v>
      </c>
      <c r="N48" s="76">
        <f>+DATA!AF49*($O$67/$N$67)</f>
        <v>56504.865731249331</v>
      </c>
      <c r="O48" s="71">
        <f>+DATA!AG49*($O$67/$O$67)</f>
        <v>56673.837962962964</v>
      </c>
      <c r="P48" s="88"/>
      <c r="Q48" s="96"/>
      <c r="R48" s="96"/>
      <c r="S48" s="96"/>
      <c r="T48" s="76">
        <f>+DATA!CI49*($O$67/$F$67)</f>
        <v>58666.136269113158</v>
      </c>
      <c r="U48" s="71">
        <f>+DATA!CJ49*($O$67/$G$67)</f>
        <v>61060.349712262076</v>
      </c>
      <c r="V48" s="94" t="str">
        <f>+DATA!CK49</f>
        <v>NA</v>
      </c>
      <c r="W48" s="94" t="str">
        <f>+DATA!CL49</f>
        <v>NA</v>
      </c>
      <c r="X48" s="94" t="str">
        <f>+DATA!CM49</f>
        <v>NA</v>
      </c>
      <c r="Y48" s="94"/>
      <c r="Z48" s="94" t="e">
        <f>+DATA!CO49*($O$67/$L$67)</f>
        <v>#VALUE!</v>
      </c>
      <c r="AA48" s="96" t="str">
        <f>+DATA!CP49</f>
        <v>NA</v>
      </c>
      <c r="AB48" s="96" t="str">
        <f>+DATA!CQ49</f>
        <v>NA</v>
      </c>
      <c r="AC48" s="96" t="str">
        <f>+DATA!CR49</f>
        <v>—</v>
      </c>
    </row>
    <row r="49" spans="1:29">
      <c r="A49" s="53" t="str">
        <f>+DATA!A50</f>
        <v>Nebraska</v>
      </c>
      <c r="B49" s="71">
        <f>+DATA!T50*($O$67/$B$67)</f>
        <v>57168.210319410326</v>
      </c>
      <c r="C49" s="71">
        <f>+DATA!U50*($O$67/$C$67)</f>
        <v>58769.333696883215</v>
      </c>
      <c r="D49" s="71">
        <f>+DATA!V50*($O$67/$D$67)</f>
        <v>57338.775669421491</v>
      </c>
      <c r="E49" s="71">
        <f>+DATA!W50*($O$67/$E$67)</f>
        <v>60596.126245085841</v>
      </c>
      <c r="F49" s="71">
        <f>+DATA!X50*($O$67/$F$67)</f>
        <v>60594.042574744213</v>
      </c>
      <c r="G49" s="71">
        <f>+DATA!Y50*($O$67/$G$67)</f>
        <v>59473.496237273139</v>
      </c>
      <c r="H49" s="71">
        <f>+DATA!Z50*($O$67/$H$67)</f>
        <v>56846.302974993123</v>
      </c>
      <c r="I49" s="71">
        <f>+DATA!AA50*($O$67/$I$67)</f>
        <v>56861.975236973041</v>
      </c>
      <c r="J49" s="71">
        <f>+DATA!AB50*($O$67/$J$67)</f>
        <v>59446.992578316283</v>
      </c>
      <c r="K49" s="71">
        <f>+DATA!AC50*($O$67/$K$67)</f>
        <v>57937.328087125643</v>
      </c>
      <c r="L49" s="76" t="str">
        <f>+DATA!AD50</f>
        <v>NA</v>
      </c>
      <c r="M49" s="76">
        <f>+DATA!AE50*($O$67/$M$67)</f>
        <v>55966.494510488614</v>
      </c>
      <c r="N49" s="76">
        <f>+DATA!AF50*($O$67/$N$67)</f>
        <v>55725.085550024014</v>
      </c>
      <c r="O49" s="71">
        <f>+DATA!AG50*($O$67/$O$67)</f>
        <v>58846.539179104475</v>
      </c>
      <c r="P49" s="88"/>
      <c r="Q49" s="96"/>
      <c r="R49" s="96"/>
      <c r="S49" s="96"/>
      <c r="T49" s="76"/>
      <c r="U49" s="71"/>
      <c r="V49" s="94"/>
      <c r="W49" s="71">
        <f>+DATA!CL50*($O$67/$I$67)</f>
        <v>56572.196511741684</v>
      </c>
      <c r="X49" s="71">
        <f>+DATA!CM50*($O$67/$J$67)</f>
        <v>58270.121730311934</v>
      </c>
      <c r="Y49" s="71">
        <f>+DATA!CN50*($O$67/$K$67)</f>
        <v>60397.349865377051</v>
      </c>
      <c r="Z49" s="71" t="e">
        <f>+DATA!CO50*($O$67/$L$67)</f>
        <v>#VALUE!</v>
      </c>
      <c r="AA49" s="96">
        <f>+DATA!CP50*($O$67/$M$67)</f>
        <v>45799.640931372553</v>
      </c>
      <c r="AB49" s="71">
        <f>+DATA!CQ50*($O$67/$N$67)</f>
        <v>44491.079761904766</v>
      </c>
      <c r="AC49" s="96" t="str">
        <f>+DATA!CR50</f>
        <v>—</v>
      </c>
    </row>
    <row r="50" spans="1:29">
      <c r="A50" s="53" t="str">
        <f>+DATA!A51</f>
        <v>North Dakota</v>
      </c>
      <c r="B50" s="71">
        <f>+DATA!T51*($O$67/$B$67)</f>
        <v>51148.513022113024</v>
      </c>
      <c r="C50" s="71">
        <f>+DATA!U51*($O$67/$C$67)</f>
        <v>51525.067682358589</v>
      </c>
      <c r="D50" s="71">
        <f>+DATA!V51*($O$67/$D$67)</f>
        <v>50780.988524203072</v>
      </c>
      <c r="E50" s="71">
        <f>+DATA!W51*($O$67/$E$67)</f>
        <v>54197.256743172424</v>
      </c>
      <c r="F50" s="71">
        <f>+DATA!X51*($O$67/$F$67)</f>
        <v>56481.477643519567</v>
      </c>
      <c r="G50" s="71">
        <f>+DATA!Y51*($O$67/$G$67)</f>
        <v>55159.344842850827</v>
      </c>
      <c r="H50" s="71">
        <f>+DATA!Z51*($O$67/$H$67)</f>
        <v>53702.440456173972</v>
      </c>
      <c r="I50" s="71">
        <f>+DATA!AA51*($O$67/$I$67)</f>
        <v>54421.009571945091</v>
      </c>
      <c r="J50" s="71">
        <f>+DATA!AB51*($O$67/$J$67)</f>
        <v>55784.46633243237</v>
      </c>
      <c r="K50" s="71">
        <f>+DATA!AC51*($O$67/$K$67)</f>
        <v>56083.295346172301</v>
      </c>
      <c r="L50" s="76" t="str">
        <f>+DATA!AD51</f>
        <v>NA</v>
      </c>
      <c r="M50" s="76">
        <f>+DATA!AE51*($O$67/$M$67)</f>
        <v>55602.890278573184</v>
      </c>
      <c r="N50" s="76">
        <f>+DATA!AF51*($O$67/$N$67)</f>
        <v>54578.101370831544</v>
      </c>
      <c r="O50" s="71">
        <f>+DATA!AG51*($O$67/$O$67)</f>
        <v>54881.133928571428</v>
      </c>
      <c r="P50" s="88"/>
      <c r="Q50" s="96"/>
      <c r="R50" s="96"/>
      <c r="S50" s="96"/>
      <c r="T50" s="76"/>
      <c r="U50" s="71"/>
      <c r="V50" s="94"/>
      <c r="W50" s="94"/>
      <c r="X50" s="94"/>
      <c r="Y50" s="94"/>
      <c r="Z50" s="94" t="e">
        <f>+DATA!CO51*($O$67/$L$67)</f>
        <v>#VALUE!</v>
      </c>
      <c r="AA50" s="96" t="str">
        <f>+DATA!CP51</f>
        <v>NA</v>
      </c>
      <c r="AB50" s="96" t="str">
        <f>+DATA!CQ51</f>
        <v>NA</v>
      </c>
      <c r="AC50" s="96" t="str">
        <f>+DATA!CR51</f>
        <v>—</v>
      </c>
    </row>
    <row r="51" spans="1:29">
      <c r="A51" s="53" t="str">
        <f>+DATA!A52</f>
        <v>Ohio</v>
      </c>
      <c r="B51" s="71">
        <f>+DATA!T52*($O$67/$B$67)</f>
        <v>68268.209336609347</v>
      </c>
      <c r="C51" s="71">
        <f>+DATA!U52*($O$67/$C$67)</f>
        <v>68950.9570820152</v>
      </c>
      <c r="D51" s="71">
        <f>+DATA!V52*($O$67/$D$67)</f>
        <v>67557.18445483777</v>
      </c>
      <c r="E51" s="71">
        <f>+DATA!W52*($O$67/$E$67)</f>
        <v>69905.977142000716</v>
      </c>
      <c r="F51" s="71">
        <f>+DATA!X52*($O$67/$F$67)</f>
        <v>70357.428726913102</v>
      </c>
      <c r="G51" s="71">
        <f>+DATA!Y52*($O$67/$G$67)</f>
        <v>68383.502434705631</v>
      </c>
      <c r="H51" s="71">
        <f>+DATA!Z52*($O$67/$H$67)</f>
        <v>65787.933249245369</v>
      </c>
      <c r="I51" s="71">
        <f>+DATA!AA52*($O$67/$I$67)</f>
        <v>66808.549666946827</v>
      </c>
      <c r="J51" s="71">
        <f>+DATA!AB52*($O$67/$J$67)</f>
        <v>66835.72802476061</v>
      </c>
      <c r="K51" s="71">
        <f>+DATA!AC52*($O$67/$K$67)</f>
        <v>66455.326127608379</v>
      </c>
      <c r="L51" s="76" t="str">
        <f>+DATA!AD52</f>
        <v>NA</v>
      </c>
      <c r="M51" s="76">
        <f>+DATA!AE52*($O$67/$M$67)</f>
        <v>68931.89578577767</v>
      </c>
      <c r="N51" s="76">
        <f>+DATA!AF52*($O$67/$N$67)</f>
        <v>68851.179898481467</v>
      </c>
      <c r="O51" s="71">
        <f>+DATA!AG52*($O$67/$O$67)</f>
        <v>68597.479432213207</v>
      </c>
      <c r="P51" s="88"/>
      <c r="Q51" s="96"/>
      <c r="R51" s="96"/>
      <c r="S51" s="96"/>
      <c r="T51" s="76"/>
      <c r="U51" s="71"/>
      <c r="V51" s="94"/>
      <c r="W51" s="71">
        <f>+DATA!CL52*($O$67/$I$67)</f>
        <v>60230.480859858624</v>
      </c>
      <c r="X51" s="71">
        <f>+DATA!CM52*($O$67/$J$67)</f>
        <v>59834.968396790697</v>
      </c>
      <c r="Y51" s="71">
        <f>+DATA!CN52*($O$67/$K$67)</f>
        <v>60740.053098174125</v>
      </c>
      <c r="Z51" s="71" t="e">
        <f>+DATA!CO52*($O$67/$L$67)</f>
        <v>#VALUE!</v>
      </c>
      <c r="AA51" s="96" t="str">
        <f>+DATA!CP52</f>
        <v>NA</v>
      </c>
      <c r="AB51" s="96" t="str">
        <f>+DATA!CQ52</f>
        <v>NA</v>
      </c>
      <c r="AC51" s="96" t="str">
        <f>+DATA!CR52</f>
        <v>—</v>
      </c>
    </row>
    <row r="52" spans="1:29">
      <c r="A52" s="53" t="str">
        <f>+DATA!A53</f>
        <v>South Dakota</v>
      </c>
      <c r="B52" s="71">
        <f>+DATA!T53*($O$67/$B$67)</f>
        <v>51393.134152334154</v>
      </c>
      <c r="C52" s="71">
        <f>+DATA!U53*($O$67/$C$67)</f>
        <v>52397.360967432214</v>
      </c>
      <c r="D52" s="71">
        <f>+DATA!V53*($O$67/$D$67)</f>
        <v>52024.294959893057</v>
      </c>
      <c r="E52" s="71">
        <f>+DATA!W53*($O$67/$E$67)</f>
        <v>52886.999974829683</v>
      </c>
      <c r="F52" s="71">
        <f>+DATA!X53*($O$67/$F$67)</f>
        <v>53444.263180254384</v>
      </c>
      <c r="G52" s="71">
        <f>+DATA!Y53*($O$67/$G$67)</f>
        <v>51611.926516157597</v>
      </c>
      <c r="H52" s="71">
        <f>+DATA!Z53*($O$67/$H$67)</f>
        <v>48558.765410791631</v>
      </c>
      <c r="I52" s="71">
        <f>+DATA!AA53*($O$67/$I$67)</f>
        <v>48645.988055927031</v>
      </c>
      <c r="J52" s="71">
        <f>+DATA!AB53*($O$67/$J$67)</f>
        <v>51110.772392844963</v>
      </c>
      <c r="K52" s="71">
        <f>+DATA!AC53*($O$67/$K$67)</f>
        <v>49703.361058246774</v>
      </c>
      <c r="L52" s="76" t="str">
        <f>+DATA!AD53</f>
        <v>NA</v>
      </c>
      <c r="M52" s="76">
        <f>+DATA!AE53*($O$67/$M$67)</f>
        <v>55460.119821872409</v>
      </c>
      <c r="N52" s="76">
        <f>+DATA!AF53*($O$67/$N$67)</f>
        <v>55641.480023809527</v>
      </c>
      <c r="O52" s="71">
        <f>+DATA!AG53*($O$67/$O$67)</f>
        <v>55281.025990099013</v>
      </c>
      <c r="P52" s="88"/>
      <c r="Q52" s="96"/>
      <c r="R52" s="96"/>
      <c r="S52" s="96"/>
      <c r="T52" s="76"/>
      <c r="U52" s="71"/>
      <c r="V52" s="94"/>
      <c r="W52" s="94"/>
      <c r="X52" s="94"/>
      <c r="Y52" s="94"/>
      <c r="Z52" s="94" t="e">
        <f>+DATA!CO53*($O$67/$L$67)</f>
        <v>#VALUE!</v>
      </c>
      <c r="AA52" s="96" t="str">
        <f>+DATA!CP53</f>
        <v>NA</v>
      </c>
      <c r="AB52" s="96" t="str">
        <f>+DATA!CQ53</f>
        <v>NA</v>
      </c>
      <c r="AC52" s="96" t="str">
        <f>+DATA!CR53</f>
        <v>—</v>
      </c>
    </row>
    <row r="53" spans="1:29">
      <c r="A53" s="51" t="str">
        <f>+DATA!A54</f>
        <v>Wisconsin</v>
      </c>
      <c r="B53" s="71">
        <f>+DATA!T54*($O$67/$B$67)</f>
        <v>82925.302211302216</v>
      </c>
      <c r="C53" s="71">
        <f>+DATA!U54*($O$67/$C$67)</f>
        <v>85004.488735096194</v>
      </c>
      <c r="D53" s="71">
        <f>+DATA!V54*($O$67/$D$67)</f>
        <v>81370.517779433692</v>
      </c>
      <c r="E53" s="71">
        <f>+DATA!W54*($O$67/$E$67)</f>
        <v>87785.613933805464</v>
      </c>
      <c r="F53" s="76">
        <f>+DATA!X54*($O$67/$F$67)</f>
        <v>89840.551101808145</v>
      </c>
      <c r="G53" s="71">
        <f>+DATA!Y54*($O$67/$G$67)</f>
        <v>86077.429836210722</v>
      </c>
      <c r="H53" s="71">
        <f>+DATA!Z54*($O$67/$H$67)</f>
        <v>79395.229611380797</v>
      </c>
      <c r="I53" s="71">
        <f>+DATA!AA54*($O$67/$I$67)</f>
        <v>78131.948627686477</v>
      </c>
      <c r="J53" s="71">
        <f>+DATA!AB54*($O$67/$J$67)</f>
        <v>56355.137461915721</v>
      </c>
      <c r="K53" s="71">
        <f>+DATA!AC54*($O$67/$K$67)</f>
        <v>99329.326322228517</v>
      </c>
      <c r="L53" s="76" t="str">
        <f>+DATA!AD54</f>
        <v>NA</v>
      </c>
      <c r="M53" s="76">
        <f>+DATA!AE54*($O$67/$M$67)</f>
        <v>80885.499407215932</v>
      </c>
      <c r="N53" s="76">
        <f>+DATA!AF54*($O$67/$N$67)</f>
        <v>81794.212060046746</v>
      </c>
      <c r="O53" s="99">
        <f>+DATA!AG54*($O$67/$O$67)</f>
        <v>81830.101368159201</v>
      </c>
      <c r="P53" s="88"/>
      <c r="Q53" s="96"/>
      <c r="R53" s="96"/>
      <c r="S53" s="96"/>
      <c r="T53" s="76"/>
      <c r="U53" s="71"/>
      <c r="V53" s="96"/>
      <c r="W53" s="71">
        <f>+DATA!CL54*($O$67/$I$67)</f>
        <v>81831.117536874212</v>
      </c>
      <c r="X53" s="71">
        <f>+DATA!CM54*($O$67/$J$67)</f>
        <v>81850.454601858379</v>
      </c>
      <c r="Y53" s="71">
        <f>+DATA!CN54*($O$67/$K$67)</f>
        <v>82218.841432312474</v>
      </c>
      <c r="Z53" s="71" t="e">
        <f>+DATA!CO54*($O$67/$L$67)</f>
        <v>#VALUE!</v>
      </c>
      <c r="AA53" s="157" t="str">
        <f>+DATA!CP54</f>
        <v>NA</v>
      </c>
      <c r="AB53" s="157" t="str">
        <f>+DATA!CQ54</f>
        <v>NA</v>
      </c>
      <c r="AC53" s="157" t="str">
        <f>+DATA!CR54</f>
        <v>—</v>
      </c>
    </row>
    <row r="54" spans="1:29" s="133" customFormat="1">
      <c r="A54" s="130"/>
      <c r="B54" s="131"/>
      <c r="C54" s="114"/>
      <c r="D54" s="114"/>
      <c r="E54" s="114"/>
      <c r="F54" s="114"/>
      <c r="G54" s="131"/>
      <c r="H54" s="114"/>
      <c r="I54" s="114"/>
      <c r="J54" s="114"/>
      <c r="K54" s="114"/>
      <c r="L54" s="114"/>
      <c r="M54" s="114"/>
      <c r="N54" s="114"/>
      <c r="O54" s="71"/>
      <c r="P54" s="132"/>
      <c r="Q54" s="131"/>
      <c r="R54" s="131"/>
      <c r="S54" s="131"/>
      <c r="T54" s="114"/>
      <c r="U54" s="131"/>
      <c r="V54" s="131"/>
      <c r="W54" s="131"/>
      <c r="X54" s="131"/>
      <c r="Y54" s="131"/>
      <c r="Z54" s="131"/>
      <c r="AA54" s="131"/>
      <c r="AB54" s="71"/>
      <c r="AC54" s="71"/>
    </row>
    <row r="55" spans="1:29">
      <c r="A55" s="53" t="str">
        <f>+DATA!A56</f>
        <v>Connecticut</v>
      </c>
      <c r="B55" s="71">
        <f>+DATA!T56*($O$67/$B$67)</f>
        <v>81632.845208845218</v>
      </c>
      <c r="C55" s="71">
        <f>+DATA!U56*($O$67/$C$67)</f>
        <v>83490.720509737002</v>
      </c>
      <c r="D55" s="71">
        <f>+DATA!V56*($O$67/$D$67)</f>
        <v>82168.974508745421</v>
      </c>
      <c r="E55" s="71">
        <f>+DATA!W56*($O$67/$E$67)</f>
        <v>82018.943903988838</v>
      </c>
      <c r="F55" s="71">
        <f>+DATA!X56*($O$67/$F$67)</f>
        <v>80360.535388798031</v>
      </c>
      <c r="G55" s="71">
        <f>+DATA!Y56*($O$67/$G$67)</f>
        <v>79633.464364763175</v>
      </c>
      <c r="H55" s="71">
        <f>+DATA!Z56*($O$67/$H$67)</f>
        <v>70671.371956485775</v>
      </c>
      <c r="I55" s="71">
        <f>+DATA!AA56*($O$67/$I$67)</f>
        <v>72271.258334043581</v>
      </c>
      <c r="J55" s="71">
        <f>+DATA!AB56*($O$67/$J$67)</f>
        <v>73805.476079424159</v>
      </c>
      <c r="K55" s="71">
        <f>+DATA!AC56*($O$67/$K$67)</f>
        <v>77948.14834725394</v>
      </c>
      <c r="L55" s="76" t="str">
        <f>+DATA!AD56</f>
        <v>NA</v>
      </c>
      <c r="M55" s="76">
        <f>+DATA!AE56*($O$67/$M$67)</f>
        <v>74229.624296998241</v>
      </c>
      <c r="N55" s="76">
        <f>+DATA!AF56*($O$67/$N$67)</f>
        <v>71334.935888679916</v>
      </c>
      <c r="O55" s="71">
        <f>+DATA!AG56*($O$67/$O$67)</f>
        <v>74121.314505776638</v>
      </c>
      <c r="P55" s="88"/>
      <c r="Q55" s="96"/>
      <c r="R55" s="96"/>
      <c r="S55" s="96"/>
      <c r="T55" s="76"/>
      <c r="U55" s="71"/>
      <c r="V55" s="94"/>
      <c r="W55" s="71">
        <f>+DATA!CL56*($O$67/$I$67)</f>
        <v>68310.472798168557</v>
      </c>
      <c r="X55" s="71">
        <f>+DATA!CM56*($O$67/$J$67)</f>
        <v>68632.567384776368</v>
      </c>
      <c r="Y55" s="71">
        <f>+DATA!CN56*($O$67/$K$67)</f>
        <v>79435.431231887516</v>
      </c>
      <c r="Z55" s="71" t="e">
        <f>+DATA!CO56*($O$67/$L$67)</f>
        <v>#VALUE!</v>
      </c>
      <c r="AA55" s="94" t="str">
        <f>+DATA!CP56</f>
        <v>NA</v>
      </c>
      <c r="AB55" s="94" t="str">
        <f>+DATA!CQ56</f>
        <v>NA</v>
      </c>
      <c r="AC55" s="94" t="str">
        <f>+DATA!CR56</f>
        <v>—</v>
      </c>
    </row>
    <row r="56" spans="1:29">
      <c r="A56" s="53" t="str">
        <f>+DATA!A57</f>
        <v>Maine</v>
      </c>
      <c r="B56" s="71">
        <f>+DATA!T57*($O$67/$B$67)</f>
        <v>64682.114004914009</v>
      </c>
      <c r="C56" s="71">
        <f>+DATA!U57*($O$67/$C$67)</f>
        <v>63790.191482925671</v>
      </c>
      <c r="D56" s="71">
        <f>+DATA!V57*($O$67/$D$67)</f>
        <v>63645.298786974228</v>
      </c>
      <c r="E56" s="71">
        <f>+DATA!W57*($O$67/$E$67)</f>
        <v>65943.353523554353</v>
      </c>
      <c r="F56" s="71">
        <f>+DATA!X57*($O$67/$F$67)</f>
        <v>63646.00732728203</v>
      </c>
      <c r="G56" s="71">
        <f>+DATA!Y57*($O$67/$G$67)</f>
        <v>60527.612217795497</v>
      </c>
      <c r="H56" s="71">
        <f>+DATA!Z57*($O$67/$H$67)</f>
        <v>58439.253472188531</v>
      </c>
      <c r="I56" s="71">
        <f>+DATA!AA57*($O$67/$I$67)</f>
        <v>58908.643962884118</v>
      </c>
      <c r="J56" s="71">
        <f>+DATA!AB57*($O$67/$J$67)</f>
        <v>59331.654742230698</v>
      </c>
      <c r="K56" s="71">
        <f>+DATA!AC57*($O$67/$K$67)</f>
        <v>60357.565133179625</v>
      </c>
      <c r="L56" s="76" t="str">
        <f>+DATA!AD57</f>
        <v>NA</v>
      </c>
      <c r="M56" s="76">
        <f>+DATA!AE57*($O$67/$M$67)</f>
        <v>59567.283828880543</v>
      </c>
      <c r="N56" s="76">
        <f>+DATA!AF57*($O$67/$N$67)</f>
        <v>59468.967819952981</v>
      </c>
      <c r="O56" s="71">
        <f>+DATA!AG57*($O$67/$O$67)</f>
        <v>58633.448484848486</v>
      </c>
      <c r="P56" s="88"/>
      <c r="Q56" s="96"/>
      <c r="R56" s="96"/>
      <c r="S56" s="96"/>
      <c r="T56" s="76"/>
      <c r="U56" s="71"/>
      <c r="V56" s="94"/>
      <c r="W56" s="71">
        <f>+DATA!CL57*($O$67/$I$67)</f>
        <v>55295.992833904114</v>
      </c>
      <c r="X56" s="71">
        <f>+DATA!CM57*($O$67/$J$67)</f>
        <v>54387.776105210076</v>
      </c>
      <c r="Y56" s="71">
        <f>+DATA!CN57*($O$67/$K$67)</f>
        <v>56882.454407090408</v>
      </c>
      <c r="Z56" s="71" t="e">
        <f>+DATA!CO57*($O$67/$L$67)</f>
        <v>#VALUE!</v>
      </c>
      <c r="AA56" s="94" t="str">
        <f>+DATA!CP57</f>
        <v>NA</v>
      </c>
      <c r="AB56" s="94" t="str">
        <f>+DATA!CQ57</f>
        <v>NA</v>
      </c>
      <c r="AC56" s="94" t="str">
        <f>+DATA!CR57</f>
        <v>—</v>
      </c>
    </row>
    <row r="57" spans="1:29">
      <c r="A57" s="53" t="str">
        <f>+DATA!A58</f>
        <v>Massachusetts</v>
      </c>
      <c r="B57" s="71">
        <f>+DATA!T58*($O$67/$B$67)</f>
        <v>70938.866830466839</v>
      </c>
      <c r="C57" s="71">
        <f>+DATA!U58*($O$67/$C$67)</f>
        <v>72838.088833338101</v>
      </c>
      <c r="D57" s="71">
        <f>+DATA!V58*($O$67/$D$67)</f>
        <v>70215.064181470996</v>
      </c>
      <c r="E57" s="71">
        <f>+DATA!W58*($O$67/$E$67)</f>
        <v>71523.866403091029</v>
      </c>
      <c r="F57" s="71">
        <f>+DATA!X58*($O$67/$F$67)</f>
        <v>69856.587907544439</v>
      </c>
      <c r="G57" s="71">
        <f>+DATA!Y58*($O$67/$G$67)</f>
        <v>68077.945108455082</v>
      </c>
      <c r="H57" s="71">
        <f>+DATA!Z58*($O$67/$H$67)</f>
        <v>61505.16889008115</v>
      </c>
      <c r="I57" s="71">
        <f>+DATA!AA58*($O$67/$I$67)</f>
        <v>65240.446791388</v>
      </c>
      <c r="J57" s="71">
        <f>+DATA!AB58*($O$67/$J$67)</f>
        <v>66551.94479261119</v>
      </c>
      <c r="K57" s="71">
        <f>+DATA!AC58*($O$67/$K$67)</f>
        <v>66142.174061366008</v>
      </c>
      <c r="L57" s="76" t="str">
        <f>+DATA!AD58</f>
        <v>NA</v>
      </c>
      <c r="M57" s="76">
        <f>+DATA!AE58*($O$67/$M$67)</f>
        <v>67990.883347061186</v>
      </c>
      <c r="N57" s="76">
        <f>+DATA!AF58*($O$67/$N$67)</f>
        <v>65317.532176789966</v>
      </c>
      <c r="O57" s="71">
        <f>+DATA!AG58*($O$67/$O$67)</f>
        <v>64243.213386348572</v>
      </c>
      <c r="P57" s="88"/>
      <c r="Q57" s="96"/>
      <c r="R57" s="96"/>
      <c r="S57" s="96"/>
      <c r="T57" s="76"/>
      <c r="U57" s="71"/>
      <c r="V57" s="94"/>
      <c r="W57" s="94"/>
      <c r="X57" s="94"/>
      <c r="Y57" s="94"/>
      <c r="Z57" s="94" t="e">
        <f>+DATA!CO58*($O$67/$L$67)</f>
        <v>#VALUE!</v>
      </c>
      <c r="AA57" s="94" t="str">
        <f>+DATA!CP58</f>
        <v>NA</v>
      </c>
      <c r="AB57" s="94" t="str">
        <f>+DATA!CQ58</f>
        <v>NA</v>
      </c>
      <c r="AC57" s="94" t="str">
        <f>+DATA!CR58</f>
        <v>—</v>
      </c>
    </row>
    <row r="58" spans="1:29">
      <c r="A58" s="53" t="str">
        <f>+DATA!A59</f>
        <v>New Hampshire</v>
      </c>
      <c r="B58" s="71">
        <f>+DATA!T59*($O$67/$B$67)</f>
        <v>59705.20884520885</v>
      </c>
      <c r="C58" s="71">
        <f>+DATA!U59*($O$67/$C$67)</f>
        <v>59774.789203919689</v>
      </c>
      <c r="D58" s="71">
        <f>+DATA!V59*($O$67/$D$67)</f>
        <v>58452.948887987019</v>
      </c>
      <c r="E58" s="71">
        <f>+DATA!W59*($O$67/$E$67)</f>
        <v>64985.071135028818</v>
      </c>
      <c r="F58" s="71">
        <f>+DATA!X59*($O$67/$F$67)</f>
        <v>64208.234082428542</v>
      </c>
      <c r="G58" s="71">
        <f>+DATA!Y59*($O$67/$G$67)</f>
        <v>61747.569721115549</v>
      </c>
      <c r="H58" s="71">
        <f>+DATA!Z59*($O$67/$H$67)</f>
        <v>52233.069026590631</v>
      </c>
      <c r="I58" s="71">
        <f>+DATA!AA59*($O$67/$I$67)</f>
        <v>59857.759749143836</v>
      </c>
      <c r="J58" s="71">
        <f>+DATA!AB59*($O$67/$J$67)</f>
        <v>61120.164750815959</v>
      </c>
      <c r="K58" s="71">
        <f>+DATA!AC59*($O$67/$K$67)</f>
        <v>61086.552719059277</v>
      </c>
      <c r="L58" s="76" t="str">
        <f>+DATA!AD59</f>
        <v>NA</v>
      </c>
      <c r="M58" s="76">
        <f>+DATA!AE59*($O$67/$M$67)</f>
        <v>59313.821756070487</v>
      </c>
      <c r="N58" s="76">
        <f>+DATA!AF59*($O$67/$N$67)</f>
        <v>62359.045717897134</v>
      </c>
      <c r="O58" s="71">
        <f>+DATA!AG59*($O$67/$O$67)</f>
        <v>60826.390510948906</v>
      </c>
      <c r="P58" s="88"/>
      <c r="Q58" s="96"/>
      <c r="R58" s="96"/>
      <c r="S58" s="96"/>
      <c r="T58" s="76"/>
      <c r="U58" s="71"/>
      <c r="V58" s="94"/>
      <c r="W58" s="71">
        <f>+DATA!CL59*($O$67/$I$67)</f>
        <v>56373.423573059357</v>
      </c>
      <c r="X58" s="71">
        <f>+DATA!CM59*($O$67/$J$67)</f>
        <v>57063.069657256929</v>
      </c>
      <c r="Y58" s="71">
        <f>+DATA!CN59*($O$67/$K$67)</f>
        <v>57785.99876783559</v>
      </c>
      <c r="Z58" s="71" t="e">
        <f>+DATA!CO59*($O$67/$L$67)</f>
        <v>#VALUE!</v>
      </c>
      <c r="AA58" s="94" t="str">
        <f>+DATA!CP59</f>
        <v>NA</v>
      </c>
      <c r="AB58" s="94" t="str">
        <f>+DATA!CQ59</f>
        <v>NA</v>
      </c>
      <c r="AC58" s="94" t="str">
        <f>+DATA!CR59</f>
        <v>—</v>
      </c>
    </row>
    <row r="59" spans="1:29">
      <c r="A59" s="53" t="str">
        <f>+DATA!A60</f>
        <v>New Jersey</v>
      </c>
      <c r="B59" s="71">
        <f>+DATA!T60*($O$67/$B$67)</f>
        <v>82915.214742014752</v>
      </c>
      <c r="C59" s="71">
        <f>+DATA!U60*($O$67/$C$67)</f>
        <v>82930.011955620765</v>
      </c>
      <c r="D59" s="71">
        <f>+DATA!V60*($O$67/$D$67)</f>
        <v>79849.656927315125</v>
      </c>
      <c r="E59" s="71">
        <f>+DATA!W60*($O$67/$E$67)</f>
        <v>83037.484509149959</v>
      </c>
      <c r="F59" s="71">
        <f>+DATA!X60*($O$67/$F$67)</f>
        <v>84669.44264160216</v>
      </c>
      <c r="G59" s="71">
        <f>+DATA!Y60*($O$67/$G$67)</f>
        <v>82594.757857459059</v>
      </c>
      <c r="H59" s="71">
        <f>+DATA!Z60*($O$67/$H$67)</f>
        <v>74289.042254672502</v>
      </c>
      <c r="I59" s="71">
        <f>+DATA!AA60*($O$67/$I$67)</f>
        <v>72079.023988924586</v>
      </c>
      <c r="J59" s="71">
        <f>+DATA!AB60*($O$67/$J$67)</f>
        <v>70528.424292809214</v>
      </c>
      <c r="K59" s="71">
        <f>+DATA!AC60*($O$67/$K$67)</f>
        <v>71243.555787927937</v>
      </c>
      <c r="L59" s="76" t="str">
        <f>+DATA!AD60</f>
        <v>NA</v>
      </c>
      <c r="M59" s="76">
        <f>+DATA!AE60*($O$67/$M$67)</f>
        <v>70415.925477096724</v>
      </c>
      <c r="N59" s="76">
        <f>+DATA!AF60*($O$67/$N$67)</f>
        <v>69361.311609860364</v>
      </c>
      <c r="O59" s="71">
        <f>+DATA!AG60*($O$67/$O$67)</f>
        <v>69628.31713084603</v>
      </c>
      <c r="P59" s="88"/>
      <c r="Q59" s="96"/>
      <c r="R59" s="96"/>
      <c r="S59" s="96"/>
      <c r="T59" s="76"/>
      <c r="U59" s="71"/>
      <c r="V59" s="94"/>
      <c r="W59" s="94"/>
      <c r="X59" s="94"/>
      <c r="Y59" s="94"/>
      <c r="Z59" s="94" t="e">
        <f>+DATA!CO60*($O$67/$L$67)</f>
        <v>#VALUE!</v>
      </c>
      <c r="AA59" s="94" t="str">
        <f>+DATA!CP60</f>
        <v>NA</v>
      </c>
      <c r="AB59" s="94" t="str">
        <f>+DATA!CQ60</f>
        <v>NA</v>
      </c>
      <c r="AC59" s="94" t="str">
        <f>+DATA!CR60</f>
        <v>—</v>
      </c>
    </row>
    <row r="60" spans="1:29">
      <c r="A60" s="53" t="str">
        <f>+DATA!A61</f>
        <v>New York</v>
      </c>
      <c r="B60" s="71">
        <f>+DATA!T61*($O$67/$B$67)</f>
        <v>81274.740049140048</v>
      </c>
      <c r="C60" s="71">
        <f>+DATA!U61*($O$67/$C$67)</f>
        <v>80474.507461602028</v>
      </c>
      <c r="D60" s="71">
        <f>+DATA!V61*($O$67/$D$67)</f>
        <v>78952.861457760198</v>
      </c>
      <c r="E60" s="71">
        <f>+DATA!W61*($O$67/$E$67)</f>
        <v>82979.141350296908</v>
      </c>
      <c r="F60" s="71">
        <f>+DATA!X61*($O$67/$F$67)</f>
        <v>82491.075585952611</v>
      </c>
      <c r="G60" s="71">
        <f>+DATA!Y61*($O$67/$G$67)</f>
        <v>81450.905710491381</v>
      </c>
      <c r="H60" s="71">
        <f>+DATA!Z61*($O$67/$H$67)</f>
        <v>68432.795693032444</v>
      </c>
      <c r="I60" s="71">
        <f>+DATA!AA61*($O$67/$I$67)</f>
        <v>67356.438888992328</v>
      </c>
      <c r="J60" s="71">
        <f>+DATA!AB61*($O$67/$J$67)</f>
        <v>72094.08979970956</v>
      </c>
      <c r="K60" s="71">
        <f>+DATA!AC61*($O$67/$K$67)</f>
        <v>75465.743174287709</v>
      </c>
      <c r="L60" s="76" t="str">
        <f>+DATA!AD61</f>
        <v>NA</v>
      </c>
      <c r="M60" s="76">
        <f>+DATA!AE61*($O$67/$M$67)</f>
        <v>79375.069677695734</v>
      </c>
      <c r="N60" s="76">
        <f>+DATA!AF61*($O$67/$N$67)</f>
        <v>78417.856680841069</v>
      </c>
      <c r="O60" s="71">
        <f>+DATA!AG61*($O$67/$O$67)</f>
        <v>78506.538948478992</v>
      </c>
      <c r="P60" s="88"/>
      <c r="Q60" s="96"/>
      <c r="R60" s="96"/>
      <c r="S60" s="96"/>
      <c r="T60" s="76"/>
      <c r="U60" s="71"/>
      <c r="V60" s="94"/>
      <c r="W60" s="94"/>
      <c r="X60" s="94"/>
      <c r="Y60" s="94"/>
      <c r="Z60" s="94" t="e">
        <f>+DATA!CO61*($O$67/$L$67)</f>
        <v>#VALUE!</v>
      </c>
      <c r="AA60" s="94" t="str">
        <f>+DATA!CP61</f>
        <v>NA</v>
      </c>
      <c r="AB60" s="94" t="str">
        <f>+DATA!CQ61</f>
        <v>NA</v>
      </c>
      <c r="AC60" s="94" t="str">
        <f>+DATA!CR61</f>
        <v>—</v>
      </c>
    </row>
    <row r="61" spans="1:29">
      <c r="A61" s="51" t="str">
        <f>+DATA!A62</f>
        <v>Pennsylvania</v>
      </c>
      <c r="B61" s="71">
        <f>+DATA!T62*($O$67/$B$67)</f>
        <v>70135.652088452087</v>
      </c>
      <c r="C61" s="71">
        <f>+DATA!U62*($O$67/$C$67)</f>
        <v>70206.56385101426</v>
      </c>
      <c r="D61" s="71">
        <f>+DATA!V62*($O$67/$D$67)</f>
        <v>68179.883337370033</v>
      </c>
      <c r="E61" s="71">
        <f>+DATA!W62*($O$67/$E$67)</f>
        <v>71235.6958820117</v>
      </c>
      <c r="F61" s="71">
        <f>+DATA!X62*($O$67/$F$67)</f>
        <v>72126.661582857894</v>
      </c>
      <c r="G61" s="71">
        <f>+DATA!Y62*($O$67/$G$67)</f>
        <v>69556.888003541404</v>
      </c>
      <c r="H61" s="71">
        <f>+DATA!Z62*($O$67/$H$67)</f>
        <v>65921.119964604572</v>
      </c>
      <c r="I61" s="71">
        <f>+DATA!AA62*($O$67/$I$67)</f>
        <v>66151.586638289271</v>
      </c>
      <c r="J61" s="71">
        <f>+DATA!AB62*($O$67/$J$67)</f>
        <v>65201.223126688921</v>
      </c>
      <c r="K61" s="71">
        <f>+DATA!AC62*($O$67/$K$67)</f>
        <v>65034.351556412403</v>
      </c>
      <c r="L61" s="76" t="str">
        <f>+DATA!AD62</f>
        <v>NA</v>
      </c>
      <c r="M61" s="76">
        <f>+DATA!AE62*($O$67/$M$67)</f>
        <v>65326.242144028474</v>
      </c>
      <c r="N61" s="76">
        <f>+DATA!AF62*($O$67/$N$67)</f>
        <v>64000.868934766455</v>
      </c>
      <c r="O61" s="71">
        <f>+DATA!AG62*($O$67/$O$67)</f>
        <v>63732.872182254199</v>
      </c>
      <c r="P61" s="88"/>
      <c r="Q61" s="96"/>
      <c r="R61" s="96"/>
      <c r="S61" s="96"/>
      <c r="T61" s="76"/>
      <c r="U61" s="71"/>
      <c r="V61" s="96"/>
      <c r="W61" s="71">
        <f>+DATA!CL62*($O$67/$I$67)</f>
        <v>77842.761514030048</v>
      </c>
      <c r="X61" s="71">
        <f>+DATA!CM62*($O$67/$J$67)</f>
        <v>72551.40696871659</v>
      </c>
      <c r="Y61" s="71">
        <f>+DATA!CN62*($O$67/$K$67)</f>
        <v>73610.230330959384</v>
      </c>
      <c r="Z61" s="71" t="e">
        <f>+DATA!CO62*($O$67/$L$67)</f>
        <v>#VALUE!</v>
      </c>
      <c r="AA61" s="94" t="str">
        <f>+DATA!CP62</f>
        <v>NA</v>
      </c>
      <c r="AB61" s="71">
        <f>+DATA!CQ62*($O$67/$N$67)</f>
        <v>51530.014880952389</v>
      </c>
      <c r="AC61" s="94" t="str">
        <f>+DATA!CR62</f>
        <v>—</v>
      </c>
    </row>
    <row r="62" spans="1:29">
      <c r="A62" s="51" t="str">
        <f>+DATA!A63</f>
        <v>Rhode Island</v>
      </c>
      <c r="B62" s="71">
        <f>+DATA!T63*($O$67/$B$67)</f>
        <v>72005.616707616704</v>
      </c>
      <c r="C62" s="71">
        <f>+DATA!U63*($O$67/$C$67)</f>
        <v>69734.942593001382</v>
      </c>
      <c r="D62" s="71">
        <f>+DATA!V63*($O$67/$D$67)</f>
        <v>69190.23217532468</v>
      </c>
      <c r="E62" s="71">
        <f>+DATA!W63*($O$67/$E$67)</f>
        <v>73718.480394257553</v>
      </c>
      <c r="F62" s="71">
        <f>+DATA!X63*($O$67/$F$67)</f>
        <v>72394.307672801879</v>
      </c>
      <c r="G62" s="71">
        <f>+DATA!Y63*($O$67/$G$67)</f>
        <v>69094.576361221785</v>
      </c>
      <c r="H62" s="71">
        <f>+DATA!Z63*($O$67/$H$67)</f>
        <v>68500.56493982274</v>
      </c>
      <c r="I62" s="71">
        <f>+DATA!AA63*($O$67/$I$67)</f>
        <v>67038.054005540092</v>
      </c>
      <c r="J62" s="71">
        <f>+DATA!AB63*($O$67/$J$67)</f>
        <v>65256.119906673659</v>
      </c>
      <c r="K62" s="71">
        <f>+DATA!AC63*($O$67/$K$67)</f>
        <v>64471.751459151645</v>
      </c>
      <c r="L62" s="76" t="str">
        <f>+DATA!AD63</f>
        <v>NA</v>
      </c>
      <c r="M62" s="76">
        <f>+DATA!AE63*($O$67/$M$67)</f>
        <v>65279.700367647063</v>
      </c>
      <c r="N62" s="76">
        <f>+DATA!AF63*($O$67/$N$67)</f>
        <v>62971.844508700648</v>
      </c>
      <c r="O62" s="71">
        <f>+DATA!AG63*($O$67/$O$67)</f>
        <v>61017.705298013243</v>
      </c>
      <c r="P62" s="88"/>
      <c r="Q62" s="96"/>
      <c r="R62" s="96"/>
      <c r="S62" s="96"/>
      <c r="T62" s="76"/>
      <c r="U62" s="71"/>
      <c r="V62" s="96"/>
      <c r="W62" s="96"/>
      <c r="X62" s="96"/>
      <c r="Y62" s="96"/>
      <c r="Z62" s="96" t="e">
        <f>+DATA!CO63*($O$67/$L$67)</f>
        <v>#VALUE!</v>
      </c>
      <c r="AA62" s="94" t="str">
        <f>+DATA!CP63</f>
        <v>NA</v>
      </c>
      <c r="AB62" s="94" t="str">
        <f>+DATA!CQ63</f>
        <v>NA</v>
      </c>
      <c r="AC62" s="94" t="str">
        <f>+DATA!CR63</f>
        <v>—</v>
      </c>
    </row>
    <row r="63" spans="1:29">
      <c r="A63" s="51" t="str">
        <f>+DATA!A64</f>
        <v>Vermont</v>
      </c>
      <c r="B63" s="86">
        <f>+DATA!T64*($O$67/$B$67)</f>
        <v>0</v>
      </c>
      <c r="C63" s="86" t="str">
        <f>+DATA!U64</f>
        <v>—</v>
      </c>
      <c r="D63" s="86">
        <f>+DATA!V64*($O$67/$D$67)</f>
        <v>0</v>
      </c>
      <c r="E63" s="86">
        <f>+DATA!W64*($O$67/$E$67)</f>
        <v>64147.326563883318</v>
      </c>
      <c r="F63" s="71">
        <f>+DATA!X64*($O$67/$F$67)</f>
        <v>63849.504117252189</v>
      </c>
      <c r="G63" s="86" t="str">
        <f>+DATA!Y64</f>
        <v>—</v>
      </c>
      <c r="H63" s="86" t="str">
        <f>+DATA!Z64</f>
        <v>—</v>
      </c>
      <c r="I63" s="86">
        <f>+DATA!AA64*($O$67/$I$67)</f>
        <v>60994.97350810896</v>
      </c>
      <c r="J63" s="71">
        <f>+DATA!AB64*($O$67/$J$67)</f>
        <v>59565.418375692883</v>
      </c>
      <c r="K63" s="71">
        <f>+DATA!AC64*($O$67/$K$67)</f>
        <v>60223.126582687561</v>
      </c>
      <c r="L63" s="76" t="str">
        <f>+DATA!AD64</f>
        <v>—</v>
      </c>
      <c r="M63" s="76" t="s">
        <v>33</v>
      </c>
      <c r="N63" s="76" t="s">
        <v>33</v>
      </c>
      <c r="O63" s="76" t="s">
        <v>33</v>
      </c>
      <c r="P63" s="88"/>
      <c r="Q63" s="96"/>
      <c r="R63" s="96"/>
      <c r="S63" s="96"/>
      <c r="T63" s="76"/>
      <c r="U63" s="71"/>
      <c r="V63" s="96"/>
      <c r="W63" s="96"/>
      <c r="X63" s="96"/>
      <c r="Y63" s="96"/>
      <c r="Z63" s="96" t="e">
        <f>+DATA!CO64*($O$67/$L$67)</f>
        <v>#VALUE!</v>
      </c>
      <c r="AA63" s="94" t="str">
        <f>+DATA!CP64</f>
        <v>NA</v>
      </c>
      <c r="AB63" s="94" t="str">
        <f>+DATA!CQ64</f>
        <v>NA</v>
      </c>
      <c r="AC63" s="94" t="str">
        <f>+DATA!CR64</f>
        <v>—</v>
      </c>
    </row>
    <row r="64" spans="1:29" s="129" customFormat="1">
      <c r="A64" s="56" t="str">
        <f>+DATA!A65</f>
        <v>District of Columbia</v>
      </c>
      <c r="B64" s="71">
        <f>+DATA!T65*($O$67/$B$67)</f>
        <v>0</v>
      </c>
      <c r="C64" s="71">
        <f>+DATA!U65*($O$67/$C$67)</f>
        <v>0</v>
      </c>
      <c r="D64" s="71">
        <f>+DATA!V65*($O$67/$D$67)</f>
        <v>0</v>
      </c>
      <c r="E64" s="71">
        <f>+DATA!W65*($O$67/$E$67)</f>
        <v>0</v>
      </c>
      <c r="F64" s="136">
        <f>+DATA!X65*($O$67/$F$67)</f>
        <v>0</v>
      </c>
      <c r="G64" s="71">
        <f>+DATA!Y65*($O$67/$G$67)</f>
        <v>0</v>
      </c>
      <c r="H64" s="71">
        <f>+DATA!Z65*($O$67/$H$67)</f>
        <v>0</v>
      </c>
      <c r="I64" s="71">
        <f>+DATA!AA65*($O$67/$I$67)</f>
        <v>0</v>
      </c>
      <c r="J64" s="136">
        <f>+DATA!AB65</f>
        <v>0</v>
      </c>
      <c r="K64" s="136">
        <f>+DATA!AC65*($O$67/$K$67)</f>
        <v>0</v>
      </c>
      <c r="L64" s="136" t="str">
        <f>+DATA!AD65</f>
        <v>NA</v>
      </c>
      <c r="M64" s="136" t="s">
        <v>33</v>
      </c>
      <c r="N64" s="136" t="s">
        <v>33</v>
      </c>
      <c r="O64" s="136" t="s">
        <v>33</v>
      </c>
      <c r="P64" s="98"/>
      <c r="Q64" s="97"/>
      <c r="R64" s="97"/>
      <c r="S64" s="97"/>
      <c r="T64" s="97"/>
      <c r="U64" s="97"/>
      <c r="V64" s="97"/>
      <c r="W64" s="97"/>
      <c r="X64" s="97"/>
      <c r="Y64" s="97"/>
      <c r="Z64" s="97" t="e">
        <f>+DATA!CO65*($O$67/$L$67)</f>
        <v>#VALUE!</v>
      </c>
      <c r="AA64" s="97" t="str">
        <f>+DATA!CP65</f>
        <v>NA</v>
      </c>
      <c r="AB64" s="97" t="str">
        <f>+DATA!CQ65</f>
        <v>NA</v>
      </c>
      <c r="AC64" s="97" t="str">
        <f>+DATA!CR65</f>
        <v>NA</v>
      </c>
    </row>
    <row r="65" spans="1:29" s="133" customFormat="1">
      <c r="A65" s="134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</row>
    <row r="66" spans="1:29" ht="13">
      <c r="A66" s="100" t="s">
        <v>146</v>
      </c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296"/>
      <c r="Q66" s="296"/>
      <c r="R66" s="296"/>
      <c r="S66" s="296"/>
      <c r="T66" s="296"/>
      <c r="U66" s="296"/>
      <c r="V66" s="296"/>
      <c r="W66" s="296"/>
      <c r="X66" s="296"/>
      <c r="Y66" s="296"/>
      <c r="Z66" s="296"/>
      <c r="AA66" s="296"/>
      <c r="AB66" s="296"/>
      <c r="AC66" s="296"/>
    </row>
    <row r="67" spans="1:29" ht="13">
      <c r="A67" s="100"/>
      <c r="B67" s="102">
        <v>203.5</v>
      </c>
      <c r="C67" s="102">
        <v>208.3</v>
      </c>
      <c r="D67" s="102">
        <v>220</v>
      </c>
      <c r="E67" s="102">
        <v>215.4</v>
      </c>
      <c r="F67" s="102">
        <v>218</v>
      </c>
      <c r="G67" s="102">
        <v>225.9</v>
      </c>
      <c r="H67" s="102">
        <v>229.6</v>
      </c>
      <c r="I67" s="102">
        <v>233.6</v>
      </c>
      <c r="J67" s="102">
        <v>238.3</v>
      </c>
      <c r="K67" s="102">
        <v>238.7</v>
      </c>
      <c r="L67" s="102">
        <v>240.6</v>
      </c>
      <c r="M67" s="102">
        <v>244.8</v>
      </c>
      <c r="N67" s="161">
        <v>252</v>
      </c>
      <c r="O67" s="161">
        <v>256.60000000000002</v>
      </c>
      <c r="P67" s="296"/>
      <c r="Q67" s="296"/>
      <c r="R67" s="296"/>
      <c r="S67" s="296"/>
      <c r="T67" s="296"/>
      <c r="U67" s="296"/>
      <c r="V67" s="296"/>
      <c r="W67" s="296"/>
      <c r="X67" s="296"/>
      <c r="Y67" s="296"/>
      <c r="Z67" s="296"/>
      <c r="AA67" s="296"/>
      <c r="AB67" s="296"/>
      <c r="AC67" s="296"/>
    </row>
    <row r="68" spans="1:29" ht="13">
      <c r="A68" s="103"/>
      <c r="B68" s="104"/>
      <c r="C68" s="104"/>
      <c r="D68" s="104"/>
      <c r="E68" s="104"/>
      <c r="F68" s="104"/>
      <c r="G68" s="105">
        <f>(G67-B67)/B67</f>
        <v>0.1100737100737101</v>
      </c>
      <c r="H68" s="105">
        <f>(H67-C67)/C67</f>
        <v>0.10225636101776275</v>
      </c>
      <c r="I68" s="105">
        <f>(I67-D67)/D67</f>
        <v>6.1818181818181793E-2</v>
      </c>
      <c r="J68" s="105">
        <f>(J67-E67)/E67</f>
        <v>0.10631383472609102</v>
      </c>
      <c r="K68" s="105">
        <f>(K67-F67)/F67</f>
        <v>9.4954128440366922E-2</v>
      </c>
      <c r="L68" s="105">
        <f t="shared" ref="L68:M68" si="0">(L67-G67)/G67</f>
        <v>6.5073041168658641E-2</v>
      </c>
      <c r="M68" s="105">
        <f t="shared" si="0"/>
        <v>6.6202090592334575E-2</v>
      </c>
      <c r="N68" s="105">
        <f>(N67-I67)/I67</f>
        <v>7.8767123287671256E-2</v>
      </c>
      <c r="O68" s="105">
        <f>(O67-J67)/J67</f>
        <v>7.6793957196810786E-2</v>
      </c>
      <c r="P68" s="296"/>
      <c r="Q68" s="296"/>
      <c r="R68" s="296"/>
      <c r="S68" s="296"/>
      <c r="T68" s="296"/>
      <c r="U68" s="296"/>
      <c r="V68" s="296"/>
      <c r="W68" s="296"/>
      <c r="X68" s="296"/>
      <c r="Y68" s="296"/>
      <c r="Z68" s="296"/>
      <c r="AA68" s="296"/>
      <c r="AB68" s="296"/>
      <c r="AC68" s="296"/>
    </row>
  </sheetData>
  <mergeCells count="1">
    <mergeCell ref="A2:D2"/>
  </mergeCells>
  <phoneticPr fontId="9" type="noConversion"/>
  <pageMargins left="0.75" right="0.75" top="1" bottom="1" header="0.5" footer="0.5"/>
  <pageSetup scale="88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S68"/>
  <sheetViews>
    <sheetView showGridLines="0" zoomScale="85" zoomScaleNormal="75" zoomScaleSheetLayoutView="85"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B92" sqref="B92"/>
    </sheetView>
  </sheetViews>
  <sheetFormatPr defaultColWidth="9.1796875" defaultRowHeight="12.5"/>
  <cols>
    <col min="1" max="1" width="13.7265625" style="23" customWidth="1"/>
    <col min="2" max="11" width="9.1796875" style="69"/>
    <col min="12" max="19" width="9.1796875" style="37"/>
    <col min="20" max="16384" width="9.1796875" style="117"/>
  </cols>
  <sheetData>
    <row r="1" spans="1:19">
      <c r="A1" s="28" t="s">
        <v>142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9">
      <c r="A2" s="122" t="s">
        <v>147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39"/>
      <c r="M2" s="39"/>
      <c r="N2" s="39"/>
      <c r="O2" s="39"/>
      <c r="P2" s="39"/>
      <c r="Q2" s="39"/>
      <c r="R2" s="39"/>
      <c r="S2" s="39"/>
    </row>
    <row r="3" spans="1:19" s="133" customFormat="1">
      <c r="A3" s="297"/>
      <c r="B3" s="137" t="s">
        <v>144</v>
      </c>
      <c r="C3" s="137"/>
      <c r="D3" s="137"/>
      <c r="E3" s="137"/>
      <c r="F3" s="137"/>
      <c r="G3" s="138"/>
      <c r="H3" s="138"/>
      <c r="I3" s="138"/>
      <c r="J3" s="138"/>
      <c r="K3" s="138"/>
      <c r="L3" s="70" t="s">
        <v>5</v>
      </c>
      <c r="M3" s="139"/>
      <c r="N3" s="139"/>
      <c r="O3" s="121"/>
      <c r="P3" s="121"/>
      <c r="Q3" s="121"/>
      <c r="R3" s="121"/>
      <c r="S3" s="121"/>
    </row>
    <row r="4" spans="1:19" s="121" customFormat="1">
      <c r="A4" s="42"/>
      <c r="B4" s="106" t="s">
        <v>110</v>
      </c>
      <c r="C4" s="106" t="s">
        <v>111</v>
      </c>
      <c r="D4" s="106" t="s">
        <v>112</v>
      </c>
      <c r="E4" s="106" t="s">
        <v>113</v>
      </c>
      <c r="F4" s="106" t="s">
        <v>114</v>
      </c>
      <c r="G4" s="106" t="s">
        <v>115</v>
      </c>
      <c r="H4" s="106" t="s">
        <v>116</v>
      </c>
      <c r="I4" s="106" t="s">
        <v>117</v>
      </c>
      <c r="J4" s="106" t="s">
        <v>17</v>
      </c>
      <c r="K4" s="118" t="s">
        <v>118</v>
      </c>
      <c r="L4" s="107" t="s">
        <v>110</v>
      </c>
      <c r="M4" s="106" t="s">
        <v>111</v>
      </c>
      <c r="N4" s="106" t="s">
        <v>112</v>
      </c>
      <c r="O4" s="106" t="s">
        <v>115</v>
      </c>
      <c r="P4" s="106" t="s">
        <v>116</v>
      </c>
      <c r="Q4" s="106" t="s">
        <v>117</v>
      </c>
      <c r="R4" s="119" t="s">
        <v>17</v>
      </c>
      <c r="S4" s="120" t="s">
        <v>118</v>
      </c>
    </row>
    <row r="5" spans="1:19">
      <c r="A5" s="5" t="str">
        <f>+DATA!A6</f>
        <v>50 States and D.C.</v>
      </c>
      <c r="B5" s="71">
        <f>+DATA!T6*($G$67/$B$67)</f>
        <v>63024.566190067926</v>
      </c>
      <c r="C5" s="71">
        <f>+DATA!U6*($H$67/$C$67)</f>
        <v>64858.950535918251</v>
      </c>
      <c r="D5" s="71">
        <f>+DATA!V6*($I$67/$D$67)</f>
        <v>63929.759643510748</v>
      </c>
      <c r="E5" s="71">
        <f>+DATA!W6*($J$67/$E$67)</f>
        <v>67788.296746326232</v>
      </c>
      <c r="F5" s="71">
        <f>+DATA!X6*($K$67/$F$67)</f>
        <v>67262.028746023614</v>
      </c>
      <c r="G5" s="71">
        <f>+DATA!Y6</f>
        <v>61621</v>
      </c>
      <c r="H5" s="71">
        <f>+DATA!Z6</f>
        <v>58578.585195100357</v>
      </c>
      <c r="I5" s="71">
        <f>+DATA!AA6</f>
        <v>57955.871470767823</v>
      </c>
      <c r="J5" s="71">
        <f>+DATA!AB6</f>
        <v>59009.625743617013</v>
      </c>
      <c r="K5" s="71">
        <f>+DATA!AC6</f>
        <v>60422.139566484453</v>
      </c>
      <c r="L5" s="93" t="s">
        <v>124</v>
      </c>
      <c r="M5" s="76"/>
      <c r="N5" s="76"/>
      <c r="O5" s="71" t="s">
        <v>124</v>
      </c>
      <c r="P5" s="71">
        <f>+DATA!CK6</f>
        <v>43097.814764916766</v>
      </c>
      <c r="Q5" s="71">
        <f>+DATA!CL6</f>
        <v>62142.186068473202</v>
      </c>
      <c r="R5" s="71">
        <f>+DATA!CM6</f>
        <v>62789.349844145727</v>
      </c>
      <c r="S5" s="71">
        <f>+DATA!CN6</f>
        <v>63660.784044442604</v>
      </c>
    </row>
    <row r="6" spans="1:19">
      <c r="A6" s="53" t="str">
        <f>+DATA!A7</f>
        <v>West</v>
      </c>
      <c r="B6" s="94">
        <f>+DATA!T7*($G$67/$B$67)</f>
        <v>73272.635380835389</v>
      </c>
      <c r="C6" s="94">
        <f>+DATA!U7*($H$67/$C$67)</f>
        <v>76014.236840839279</v>
      </c>
      <c r="D6" s="94">
        <f>+DATA!V7*($I$67/$D$67)</f>
        <v>75909.415342273656</v>
      </c>
      <c r="E6" s="94">
        <f>+DATA!W7*($J$67/$E$67)</f>
        <v>79935.385675756625</v>
      </c>
      <c r="F6" s="94">
        <f>+DATA!X7*($K$67/$F$67)</f>
        <v>79414.109372839273</v>
      </c>
      <c r="G6" s="94">
        <f>+DATA!Y7</f>
        <v>72559</v>
      </c>
      <c r="H6" s="94">
        <f>+DATA!Z7</f>
        <v>67137.255586191051</v>
      </c>
      <c r="I6" s="94">
        <f>+DATA!AA7</f>
        <v>66502.237217296206</v>
      </c>
      <c r="J6" s="94">
        <f>+DATA!AB7</f>
        <v>67792.846766013885</v>
      </c>
      <c r="K6" s="94">
        <f>+DATA!AC7</f>
        <v>69679.904048127588</v>
      </c>
      <c r="L6" s="88"/>
      <c r="M6" s="96"/>
      <c r="N6" s="96"/>
      <c r="O6" s="94"/>
      <c r="P6" s="94" t="str">
        <f>+DATA!CK7</f>
        <v>NA</v>
      </c>
      <c r="Q6" s="94">
        <f>+DATA!CL7</f>
        <v>66490.46597498389</v>
      </c>
      <c r="R6" s="94">
        <f>+DATA!CM7</f>
        <v>67415.905790561927</v>
      </c>
      <c r="S6" s="94">
        <f>+DATA!CN7</f>
        <v>69946.243553514651</v>
      </c>
    </row>
    <row r="7" spans="1:19">
      <c r="A7" s="53" t="str">
        <f>+DATA!A8</f>
        <v>Midwest</v>
      </c>
      <c r="B7" s="94">
        <f>+DATA!T8*($G$67/$B$67)</f>
        <v>62895.666339066345</v>
      </c>
      <c r="C7" s="94">
        <f>+DATA!U8*($H$67/$C$67)</f>
        <v>64378.068876797188</v>
      </c>
      <c r="D7" s="94">
        <f>+DATA!V8*($I$67/$D$67)</f>
        <v>63536.167414220021</v>
      </c>
      <c r="E7" s="94">
        <f>+DATA!W8*($J$67/$E$67)</f>
        <v>67883.518391546226</v>
      </c>
      <c r="F7" s="94">
        <f>+DATA!X8*($K$67/$F$67)</f>
        <v>67921.999292460372</v>
      </c>
      <c r="G7" s="94">
        <f>+DATA!Y8</f>
        <v>62792</v>
      </c>
      <c r="H7" s="94">
        <f>+DATA!Z8</f>
        <v>60855.858923527099</v>
      </c>
      <c r="I7" s="94">
        <f>+DATA!AA8</f>
        <v>59711.667222806376</v>
      </c>
      <c r="J7" s="94">
        <f>+DATA!AB8</f>
        <v>60424.776413952466</v>
      </c>
      <c r="K7" s="94">
        <f>+DATA!AC8</f>
        <v>62654.336578071059</v>
      </c>
      <c r="L7" s="88"/>
      <c r="M7" s="96"/>
      <c r="N7" s="96"/>
      <c r="O7" s="94"/>
      <c r="P7" s="94">
        <f>+DATA!CK8</f>
        <v>52300.368637724554</v>
      </c>
      <c r="Q7" s="94">
        <f>+DATA!CL8</f>
        <v>67612.237908644893</v>
      </c>
      <c r="R7" s="94">
        <f>+DATA!CM8</f>
        <v>69055.799861780717</v>
      </c>
      <c r="S7" s="94">
        <f>+DATA!CN8</f>
        <v>70574.765233900107</v>
      </c>
    </row>
    <row r="8" spans="1:19">
      <c r="A8" s="53" t="str">
        <f>+DATA!A9</f>
        <v>Northeast</v>
      </c>
      <c r="B8" s="94">
        <f>+DATA!T9*($G$67/$B$67)</f>
        <v>68216.249631449638</v>
      </c>
      <c r="C8" s="94">
        <f>+DATA!U9*($H$67/$C$67)</f>
        <v>69253.615333574737</v>
      </c>
      <c r="D8" s="94">
        <f>+DATA!V9*($I$67/$D$67)</f>
        <v>68690.738599053191</v>
      </c>
      <c r="E8" s="94">
        <f>+DATA!W9*($J$67/$E$67)</f>
        <v>72883.288049496667</v>
      </c>
      <c r="F8" s="94">
        <f>+DATA!X9*($K$67/$F$67)</f>
        <v>72838.675744587978</v>
      </c>
      <c r="G8" s="94">
        <f>+DATA!Y9</f>
        <v>67605</v>
      </c>
      <c r="H8" s="94">
        <f>+DATA!Z9</f>
        <v>60653.46372378568</v>
      </c>
      <c r="I8" s="94">
        <f>+DATA!AA9</f>
        <v>61485.420237797844</v>
      </c>
      <c r="J8" s="94">
        <f>+DATA!AB9</f>
        <v>64486.512423105145</v>
      </c>
      <c r="K8" s="94">
        <f>+DATA!AC9</f>
        <v>66194.898560979651</v>
      </c>
      <c r="L8" s="88"/>
      <c r="M8" s="96"/>
      <c r="N8" s="96"/>
      <c r="O8" s="94"/>
      <c r="P8" s="94" t="str">
        <f>+DATA!CK9</f>
        <v>NA</v>
      </c>
      <c r="Q8" s="94">
        <f>+DATA!CL9</f>
        <v>63838.342482100234</v>
      </c>
      <c r="R8" s="94">
        <f>+DATA!CM9</f>
        <v>62208.410958904111</v>
      </c>
      <c r="S8" s="94">
        <f>+DATA!CN9</f>
        <v>64853.628653295134</v>
      </c>
    </row>
    <row r="9" spans="1:19">
      <c r="A9" s="5" t="str">
        <f>+DATA!A10</f>
        <v>SREB</v>
      </c>
      <c r="B9" s="71">
        <f>+DATA!T10*($G$67/$B$67)</f>
        <v>53771.613200462401</v>
      </c>
      <c r="C9" s="71">
        <f>+DATA!U10*($H$67/$C$67)</f>
        <v>55323.27799342561</v>
      </c>
      <c r="D9" s="71">
        <f>+DATA!V10*($I$67/$D$67)</f>
        <v>54632.342153952384</v>
      </c>
      <c r="E9" s="71">
        <f>+DATA!W10*($J$67/$E$67)</f>
        <v>57164.716354881639</v>
      </c>
      <c r="F9" s="71">
        <f>+DATA!X10*($K$67/$F$67)</f>
        <v>56586.252854345061</v>
      </c>
      <c r="G9" s="71">
        <f>+DATA!Y10</f>
        <v>51834.101565527541</v>
      </c>
      <c r="H9" s="71">
        <f>+DATA!Z10</f>
        <v>51302.207031921374</v>
      </c>
      <c r="I9" s="71">
        <f>+DATA!AA10</f>
        <v>52158.031710827207</v>
      </c>
      <c r="J9" s="71">
        <f>+DATA!AB10</f>
        <v>52098.724037699285</v>
      </c>
      <c r="K9" s="71">
        <f>+DATA!AC10</f>
        <v>52632.347802568067</v>
      </c>
      <c r="L9" s="87">
        <f>+DATA!CE10*($G$67/$B$67)</f>
        <v>47222.798581049203</v>
      </c>
      <c r="M9" s="76">
        <f>+DATA!CF10*($H$67/$C$67)</f>
        <v>48286.000414996517</v>
      </c>
      <c r="N9" s="76">
        <f>+DATA!CG10*($I$67/$D$67)</f>
        <v>46550.539508106936</v>
      </c>
      <c r="O9" s="71">
        <f>+DATA!CJ10</f>
        <v>44617.655667565545</v>
      </c>
      <c r="P9" s="71">
        <f>+DATA!CK10</f>
        <v>42222.430061519342</v>
      </c>
      <c r="Q9" s="71">
        <f>+DATA!CL10</f>
        <v>42036.6004150476</v>
      </c>
      <c r="R9" s="71">
        <f>+DATA!CM10</f>
        <v>40187.770446953116</v>
      </c>
      <c r="S9" s="71">
        <f>+DATA!CN10</f>
        <v>39773.08091226031</v>
      </c>
    </row>
    <row r="10" spans="1:19">
      <c r="A10" s="5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87"/>
      <c r="M10" s="76"/>
      <c r="N10" s="76"/>
      <c r="O10" s="71"/>
      <c r="P10" s="71"/>
      <c r="Q10" s="71"/>
      <c r="R10" s="71"/>
      <c r="S10" s="71"/>
    </row>
    <row r="11" spans="1:19" ht="15.75" customHeight="1">
      <c r="A11" s="5" t="str">
        <f>+DATA!A12</f>
        <v>Alabama</v>
      </c>
      <c r="B11" s="71">
        <f>+DATA!T12*($G$67/$B$67)</f>
        <v>54963.05815292801</v>
      </c>
      <c r="C11" s="71">
        <f>+DATA!U12*($H$67/$C$67)</f>
        <v>58625.858690566245</v>
      </c>
      <c r="D11" s="71">
        <f>+DATA!V12*($I$67/$D$67)</f>
        <v>56362.6038196925</v>
      </c>
      <c r="E11" s="71">
        <f>+DATA!W12*($J$67/$E$67)</f>
        <v>59102.319730169918</v>
      </c>
      <c r="F11" s="71">
        <f>+DATA!X12*($K$67/$F$67)</f>
        <v>58053.309726850879</v>
      </c>
      <c r="G11" s="71">
        <f>+DATA!Y12</f>
        <v>53163.426363564577</v>
      </c>
      <c r="H11" s="71">
        <f>+DATA!Z12</f>
        <v>53890.58005049418</v>
      </c>
      <c r="I11" s="71">
        <f>+DATA!AA12</f>
        <v>52546.053207300371</v>
      </c>
      <c r="J11" s="71">
        <f>+DATA!AB12</f>
        <v>53106.961676420615</v>
      </c>
      <c r="K11" s="71">
        <f>+DATA!AC12</f>
        <v>51340.977497255764</v>
      </c>
      <c r="L11" s="87">
        <f>+DATA!CE12*($G$67/$B$67)</f>
        <v>57229.587605316046</v>
      </c>
      <c r="M11" s="76">
        <f>+DATA!CF12*($H$67/$C$67)</f>
        <v>59235.622784366657</v>
      </c>
      <c r="N11" s="76">
        <f>+DATA!CG12*($I$67/$D$67)</f>
        <v>59644.845328647505</v>
      </c>
      <c r="O11" s="71">
        <f>+DATA!CJ12</f>
        <v>53109.070069798654</v>
      </c>
      <c r="P11" s="71">
        <f>+DATA!CK12</f>
        <v>50864.227946358485</v>
      </c>
      <c r="Q11" s="71">
        <f>+DATA!CL12</f>
        <v>56340.19537235851</v>
      </c>
      <c r="R11" s="71">
        <f>+DATA!CM12</f>
        <v>52434.391304347831</v>
      </c>
      <c r="S11" s="71">
        <f>+DATA!CN12</f>
        <v>52214.932692307695</v>
      </c>
    </row>
    <row r="12" spans="1:19">
      <c r="A12" s="5" t="str">
        <f>+DATA!A13</f>
        <v>Arkansas</v>
      </c>
      <c r="B12" s="71">
        <f>+DATA!T13*($G$67/$B$67)</f>
        <v>47349.526879619065</v>
      </c>
      <c r="C12" s="71">
        <f>+DATA!U13*($H$67/$C$67)</f>
        <v>48515.249048858845</v>
      </c>
      <c r="D12" s="71">
        <f>+DATA!V13*($I$67/$D$67)</f>
        <v>44994.133253509259</v>
      </c>
      <c r="E12" s="71">
        <f>+DATA!W13*($J$67/$E$67)</f>
        <v>48186.544024411531</v>
      </c>
      <c r="F12" s="71">
        <f>+DATA!X13*($K$67/$F$67)</f>
        <v>47713.872899337854</v>
      </c>
      <c r="G12" s="71">
        <f>+DATA!Y13</f>
        <v>43996.935908215026</v>
      </c>
      <c r="H12" s="71">
        <f>+DATA!Z13</f>
        <v>43546.377554553517</v>
      </c>
      <c r="I12" s="71">
        <f>+DATA!AA13</f>
        <v>43845.371326013868</v>
      </c>
      <c r="J12" s="71">
        <f>+DATA!AB13</f>
        <v>44207.091056312107</v>
      </c>
      <c r="K12" s="71">
        <f>+DATA!AC13</f>
        <v>44817.506073802433</v>
      </c>
      <c r="L12" s="87"/>
      <c r="M12" s="76"/>
      <c r="N12" s="76"/>
      <c r="O12" s="71"/>
      <c r="P12" s="71"/>
      <c r="Q12" s="71"/>
      <c r="R12" s="71"/>
      <c r="S12" s="71"/>
    </row>
    <row r="13" spans="1:19">
      <c r="A13" s="5" t="str">
        <f>+DATA!A14</f>
        <v>Delaware</v>
      </c>
      <c r="B13" s="71">
        <f>+DATA!T14*($G$67/$B$67)</f>
        <v>69555.679765180917</v>
      </c>
      <c r="C13" s="71">
        <f>+DATA!U14*($H$67/$C$67)</f>
        <v>70287.8574811648</v>
      </c>
      <c r="D13" s="71">
        <f>+DATA!V14*($I$67/$D$67)</f>
        <v>67773.723204788694</v>
      </c>
      <c r="E13" s="71">
        <f>+DATA!W14*($J$67/$E$67)</f>
        <v>69453.845485818325</v>
      </c>
      <c r="F13" s="71">
        <f>+DATA!X14*($K$67/$F$67)</f>
        <v>69862.913796619832</v>
      </c>
      <c r="G13" s="71">
        <f>+DATA!Y14</f>
        <v>64166.660820365534</v>
      </c>
      <c r="H13" s="71">
        <f>+DATA!Z14</f>
        <v>68958.386479777721</v>
      </c>
      <c r="I13" s="71">
        <f>+DATA!AA14</f>
        <v>60362.580450037851</v>
      </c>
      <c r="J13" s="71">
        <f>+DATA!AB14</f>
        <v>58322.254381694256</v>
      </c>
      <c r="K13" s="71">
        <f>+DATA!AC14</f>
        <v>61440.976117285405</v>
      </c>
      <c r="L13" s="87"/>
      <c r="M13" s="76"/>
      <c r="N13" s="76"/>
      <c r="O13" s="71"/>
      <c r="P13" s="71"/>
      <c r="Q13" s="71"/>
      <c r="R13" s="71"/>
      <c r="S13" s="71"/>
    </row>
    <row r="14" spans="1:19">
      <c r="A14" s="5" t="str">
        <f>+DATA!A15</f>
        <v>Florida</v>
      </c>
      <c r="B14" s="71">
        <f>+DATA!T15*($G$67/$B$67)</f>
        <v>56676.841270632103</v>
      </c>
      <c r="C14" s="71">
        <f>+DATA!U15*($H$67/$C$67)</f>
        <v>58484.484263843762</v>
      </c>
      <c r="D14" s="71">
        <f>+DATA!V15*($I$67/$D$67)</f>
        <v>56842.313723723724</v>
      </c>
      <c r="E14" s="71">
        <f>+DATA!W15*($J$67/$E$67)</f>
        <v>59326.6508190635</v>
      </c>
      <c r="F14" s="71">
        <f>+DATA!X15*($K$67/$F$67)</f>
        <v>59394.606427195919</v>
      </c>
      <c r="G14" s="71">
        <f>+DATA!Y15</f>
        <v>54585.753821823935</v>
      </c>
      <c r="H14" s="71">
        <f>+DATA!Z15</f>
        <v>55270.779039301313</v>
      </c>
      <c r="I14" s="71">
        <f>+DATA!AA15</f>
        <v>55705.84911392405</v>
      </c>
      <c r="J14" s="71">
        <f>+DATA!AB15</f>
        <v>55728.191431516105</v>
      </c>
      <c r="K14" s="71">
        <f>+DATA!AC15</f>
        <v>56811.910223329483</v>
      </c>
      <c r="L14" s="87"/>
      <c r="M14" s="76"/>
      <c r="N14" s="76"/>
      <c r="O14" s="71"/>
      <c r="P14" s="71"/>
      <c r="Q14" s="71"/>
      <c r="R14" s="71"/>
      <c r="S14" s="71"/>
    </row>
    <row r="15" spans="1:19">
      <c r="A15" s="16" t="str">
        <f>+DATA!A16</f>
        <v>Georgia</v>
      </c>
      <c r="B15" s="95">
        <f>+DATA!T16*($G$67/$B$67)</f>
        <v>50432.129304554539</v>
      </c>
      <c r="C15" s="71">
        <f>+DATA!U16*($H$67/$C$67)</f>
        <v>51366.383311265381</v>
      </c>
      <c r="D15" s="71">
        <f>+DATA!V16*($I$67/$D$67)</f>
        <v>50748.850168758094</v>
      </c>
      <c r="E15" s="71">
        <f>+DATA!W16*($J$67/$E$67)</f>
        <v>53283.579929195505</v>
      </c>
      <c r="F15" s="71">
        <f>+DATA!X16*($K$67/$F$67)</f>
        <v>52526.870493734488</v>
      </c>
      <c r="G15" s="95">
        <f>+DATA!Y16</f>
        <v>46682.95063402399</v>
      </c>
      <c r="H15" s="95">
        <f>+DATA!Z16</f>
        <v>47569.866108556918</v>
      </c>
      <c r="I15" s="95">
        <f>+DATA!AA16</f>
        <v>46627.267982502235</v>
      </c>
      <c r="J15" s="95">
        <f>+DATA!AB16</f>
        <v>41928.334120261075</v>
      </c>
      <c r="K15" s="95">
        <f>+DATA!AC16</f>
        <v>42461.177352494131</v>
      </c>
      <c r="L15" s="87">
        <f>+DATA!CE16*($G$67/$B$67)</f>
        <v>47447.228654206498</v>
      </c>
      <c r="M15" s="76">
        <f>+DATA!CF16*($H$67/$C$67)</f>
        <v>48315.162911707535</v>
      </c>
      <c r="N15" s="76">
        <f>+DATA!CG16*($I$67/$D$67)</f>
        <v>46951.347275860026</v>
      </c>
      <c r="O15" s="71">
        <f>+DATA!CJ16</f>
        <v>44688.970657167833</v>
      </c>
      <c r="P15" s="71">
        <f>+DATA!CK16</f>
        <v>41580.58162091874</v>
      </c>
      <c r="Q15" s="71">
        <f>+DATA!CL16</f>
        <v>40541.835024263411</v>
      </c>
      <c r="R15" s="71">
        <f>+DATA!CM16</f>
        <v>40028.13973831226</v>
      </c>
      <c r="S15" s="71">
        <f>+DATA!CN16</f>
        <v>40012.434010334437</v>
      </c>
    </row>
    <row r="16" spans="1:19">
      <c r="A16" s="5" t="str">
        <f>+DATA!A17</f>
        <v>Kentucky</v>
      </c>
      <c r="B16" s="71">
        <f>+DATA!T17*($G$67/$B$67)</f>
        <v>53422.934159558368</v>
      </c>
      <c r="C16" s="71">
        <f>+DATA!U17*($H$67/$C$67)</f>
        <v>54220.183388399586</v>
      </c>
      <c r="D16" s="71">
        <f>+DATA!V17*($I$67/$D$67)</f>
        <v>52119.159649348156</v>
      </c>
      <c r="E16" s="71">
        <f>+DATA!W17*($J$67/$E$67)</f>
        <v>54094.273662559528</v>
      </c>
      <c r="F16" s="71">
        <f>+DATA!X17*($K$67/$F$67)</f>
        <v>53218.587530522338</v>
      </c>
      <c r="G16" s="71">
        <f>+DATA!Y17</f>
        <v>49343.220048088646</v>
      </c>
      <c r="H16" s="71">
        <f>+DATA!Z17</f>
        <v>43988.414879869008</v>
      </c>
      <c r="I16" s="71">
        <f>+DATA!AA17</f>
        <v>46022.913587689254</v>
      </c>
      <c r="J16" s="71">
        <f>+DATA!AB17</f>
        <v>46120.635311471691</v>
      </c>
      <c r="K16" s="71">
        <f>+DATA!AC17</f>
        <v>46923.354275427548</v>
      </c>
      <c r="L16" s="87">
        <f>+DATA!CE17*($G$67/$B$67)</f>
        <v>49157.407512542959</v>
      </c>
      <c r="M16" s="76">
        <f>+DATA!CF17*($H$67/$C$67)</f>
        <v>49063.199324837828</v>
      </c>
      <c r="N16" s="76">
        <f>+DATA!CG17*($I$67/$D$67)</f>
        <v>47042.580509931307</v>
      </c>
      <c r="O16" s="71">
        <f>+DATA!CJ17</f>
        <v>44564.229773493978</v>
      </c>
      <c r="P16" s="71">
        <f>+DATA!CK17</f>
        <v>40761.67988784358</v>
      </c>
      <c r="Q16" s="71">
        <f>+DATA!CL17</f>
        <v>41024.665040458254</v>
      </c>
      <c r="R16" s="71">
        <f>+DATA!CM17</f>
        <v>41127.55258855586</v>
      </c>
      <c r="S16" s="71">
        <f>+DATA!CN17</f>
        <v>41627.559312638587</v>
      </c>
    </row>
    <row r="17" spans="1:19">
      <c r="A17" s="5" t="str">
        <f>+DATA!A18</f>
        <v>Louisiana</v>
      </c>
      <c r="B17" s="71">
        <f>+DATA!T18*($G$67/$B$67)</f>
        <v>50513.289887148232</v>
      </c>
      <c r="C17" s="71">
        <f>+DATA!U18*($H$67/$C$67)</f>
        <v>55598.410816878248</v>
      </c>
      <c r="D17" s="71">
        <f>+DATA!V18*($I$67/$D$67)</f>
        <v>54241.58058151669</v>
      </c>
      <c r="E17" s="71">
        <f>+DATA!W18*($J$67/$E$67)</f>
        <v>55964.62741642179</v>
      </c>
      <c r="F17" s="71">
        <f>+DATA!X18*($K$67/$F$67)</f>
        <v>54679.97429764246</v>
      </c>
      <c r="G17" s="71">
        <f>+DATA!Y18</f>
        <v>50202.046624006914</v>
      </c>
      <c r="H17" s="71">
        <f>+DATA!Z18</f>
        <v>42540.593092126895</v>
      </c>
      <c r="I17" s="71">
        <f>+DATA!AA18</f>
        <v>43772.499565412654</v>
      </c>
      <c r="J17" s="71">
        <f>+DATA!AB18</f>
        <v>43868.843727469357</v>
      </c>
      <c r="K17" s="71">
        <f>+DATA!AC18</f>
        <v>44151.592046303209</v>
      </c>
      <c r="L17" s="87">
        <f>+DATA!CE18*($G$67/$B$67)</f>
        <v>42296.645808851179</v>
      </c>
      <c r="M17" s="76">
        <f>+DATA!CF18*($H$67/$C$67)</f>
        <v>43642.372672545003</v>
      </c>
      <c r="N17" s="76">
        <f>+DATA!CG18*($I$67/$D$67)</f>
        <v>37788.524939866911</v>
      </c>
      <c r="O17" s="71">
        <f>+DATA!CJ18</f>
        <v>37999.944890775994</v>
      </c>
      <c r="P17" s="71">
        <f>+DATA!CK18</f>
        <v>38687.576695389886</v>
      </c>
      <c r="Q17" s="71">
        <f>+DATA!CL18</f>
        <v>37136.109284870567</v>
      </c>
      <c r="R17" s="71">
        <f>+DATA!CM18</f>
        <v>37203.601235415234</v>
      </c>
      <c r="S17" s="71">
        <f>+DATA!CN18</f>
        <v>37082.720733427363</v>
      </c>
    </row>
    <row r="18" spans="1:19">
      <c r="A18" s="5" t="str">
        <f>+DATA!A19</f>
        <v>Maryland</v>
      </c>
      <c r="B18" s="71">
        <f>+DATA!T19*($G$67/$B$67)</f>
        <v>68076.836388854674</v>
      </c>
      <c r="C18" s="71">
        <f>+DATA!U19*($H$67/$C$67)</f>
        <v>69593.325268392582</v>
      </c>
      <c r="D18" s="71">
        <f>+DATA!V19*($I$67/$D$67)</f>
        <v>68979.556009539359</v>
      </c>
      <c r="E18" s="71">
        <f>+DATA!W19*($J$67/$E$67)</f>
        <v>73044.881754018483</v>
      </c>
      <c r="F18" s="71">
        <f>+DATA!X19*($K$67/$F$67)</f>
        <v>71987.895032629531</v>
      </c>
      <c r="G18" s="71">
        <f>+DATA!Y19</f>
        <v>66084.629553953608</v>
      </c>
      <c r="H18" s="71">
        <f>+DATA!Z19</f>
        <v>60124.548474928095</v>
      </c>
      <c r="I18" s="71">
        <f>+DATA!AA19</f>
        <v>61848.804894290945</v>
      </c>
      <c r="J18" s="71">
        <f>+DATA!AB19</f>
        <v>61881.643274398317</v>
      </c>
      <c r="K18" s="71">
        <f>+DATA!AC19</f>
        <v>63875.663738580464</v>
      </c>
      <c r="L18" s="87"/>
      <c r="M18" s="76"/>
      <c r="N18" s="76"/>
      <c r="O18" s="71"/>
      <c r="P18" s="71"/>
      <c r="Q18" s="71"/>
      <c r="R18" s="71"/>
      <c r="S18" s="71"/>
    </row>
    <row r="19" spans="1:19">
      <c r="A19" s="5" t="str">
        <f>+DATA!A20</f>
        <v>Mississippi</v>
      </c>
      <c r="B19" s="71">
        <f>+DATA!T20*($G$67/$B$67)</f>
        <v>49848.847676827747</v>
      </c>
      <c r="C19" s="71">
        <f>+DATA!U20*($H$67/$C$67)</f>
        <v>50298.326908331845</v>
      </c>
      <c r="D19" s="71">
        <f>+DATA!V20*($I$67/$D$67)</f>
        <v>50826.45708288785</v>
      </c>
      <c r="E19" s="71">
        <f>+DATA!W20*($J$67/$E$67)</f>
        <v>54005.427634578969</v>
      </c>
      <c r="F19" s="71">
        <f>+DATA!X20*($K$67/$F$67)</f>
        <v>53991.513147568257</v>
      </c>
      <c r="G19" s="71">
        <f>+DATA!Y20</f>
        <v>49951.43258701772</v>
      </c>
      <c r="H19" s="71">
        <f>+DATA!Z20</f>
        <v>48660.618914969164</v>
      </c>
      <c r="I19" s="71">
        <f>+DATA!AA20</f>
        <v>48924.778218850821</v>
      </c>
      <c r="J19" s="71">
        <f>+DATA!AB20</f>
        <v>48131.341141468321</v>
      </c>
      <c r="K19" s="71">
        <f>+DATA!AC20</f>
        <v>45841.532796021602</v>
      </c>
      <c r="L19" s="87"/>
      <c r="M19" s="76"/>
      <c r="N19" s="76"/>
      <c r="O19" s="71"/>
      <c r="P19" s="71"/>
      <c r="Q19" s="71"/>
      <c r="R19" s="71"/>
      <c r="S19" s="71"/>
    </row>
    <row r="20" spans="1:19">
      <c r="A20" s="5" t="str">
        <f>+DATA!A21</f>
        <v>North Carolina</v>
      </c>
      <c r="B20" s="71">
        <f>+DATA!T21*($G$67/$B$67)</f>
        <v>48852.462143818222</v>
      </c>
      <c r="C20" s="71">
        <f>+DATA!U21*($H$67/$C$67)</f>
        <v>50982.46652400434</v>
      </c>
      <c r="D20" s="71">
        <f>+DATA!V21*($I$67/$D$67)</f>
        <v>50535.666624179939</v>
      </c>
      <c r="E20" s="71">
        <f>+DATA!W21*($J$67/$E$67)</f>
        <v>52098.884623025624</v>
      </c>
      <c r="F20" s="71">
        <f>+DATA!X21*($K$67/$F$67)</f>
        <v>51774.022214517441</v>
      </c>
      <c r="G20" s="71">
        <f>+DATA!Y21</f>
        <v>47272.222963320462</v>
      </c>
      <c r="H20" s="71">
        <f>+DATA!Z21</f>
        <v>47363.197103730134</v>
      </c>
      <c r="I20" s="71">
        <f>+DATA!AA21</f>
        <v>47410.440929981371</v>
      </c>
      <c r="J20" s="71">
        <f>+DATA!AB21</f>
        <v>47690.289777557933</v>
      </c>
      <c r="K20" s="71">
        <f>+DATA!AC21</f>
        <v>47362.304649121455</v>
      </c>
      <c r="L20" s="87"/>
      <c r="M20" s="76"/>
      <c r="N20" s="76"/>
      <c r="O20" s="71"/>
      <c r="P20" s="71"/>
      <c r="Q20" s="71"/>
      <c r="R20" s="71"/>
      <c r="S20" s="71"/>
    </row>
    <row r="21" spans="1:19">
      <c r="A21" s="5" t="str">
        <f>+DATA!A22</f>
        <v>Oklahoma</v>
      </c>
      <c r="B21" s="71">
        <f>+DATA!T22*($G$67/$B$67)</f>
        <v>49894.702065501995</v>
      </c>
      <c r="C21" s="71">
        <f>+DATA!U22*($H$67/$C$67)</f>
        <v>50630.793585467851</v>
      </c>
      <c r="D21" s="71">
        <f>+DATA!V22*($I$67/$D$67)</f>
        <v>48724.359310545457</v>
      </c>
      <c r="E21" s="71">
        <f>+DATA!W22*($J$67/$E$67)</f>
        <v>54086.187356592534</v>
      </c>
      <c r="F21" s="71">
        <f>+DATA!X22*($K$67/$F$67)</f>
        <v>53076.673756809185</v>
      </c>
      <c r="G21" s="71">
        <f>+DATA!Y22</f>
        <v>49306.227374623319</v>
      </c>
      <c r="H21" s="71">
        <f>+DATA!Z22</f>
        <v>49605.965819783218</v>
      </c>
      <c r="I21" s="71">
        <f>+DATA!AA22</f>
        <v>50378.445889717055</v>
      </c>
      <c r="J21" s="71">
        <f>+DATA!AB22</f>
        <v>45776.135758513934</v>
      </c>
      <c r="K21" s="71">
        <f>+DATA!AC22</f>
        <v>45979.308594685186</v>
      </c>
      <c r="L21" s="87">
        <f>+DATA!CE22*($G$67/$B$67)</f>
        <v>50910.071594953166</v>
      </c>
      <c r="M21" s="76">
        <f>+DATA!CF22*($H$67/$C$67)</f>
        <v>52244.481327719252</v>
      </c>
      <c r="N21" s="76">
        <f>+DATA!CG22*($I$67/$D$67)</f>
        <v>51575.63997452514</v>
      </c>
      <c r="O21" s="71">
        <f>+DATA!CJ22</f>
        <v>49878.160806542881</v>
      </c>
      <c r="P21" s="71">
        <f>+DATA!CK22</f>
        <v>46355.703218515751</v>
      </c>
      <c r="Q21" s="71">
        <f>+DATA!CL22</f>
        <v>47311.409756132438</v>
      </c>
      <c r="R21" s="71" t="str">
        <f>+DATA!CM22</f>
        <v>NA</v>
      </c>
      <c r="S21" s="71">
        <f>+DATA!CN22</f>
        <v>33000</v>
      </c>
    </row>
    <row r="22" spans="1:19">
      <c r="A22" s="5" t="str">
        <f>+DATA!A23</f>
        <v>South Carolina</v>
      </c>
      <c r="B22" s="71">
        <f>+DATA!T23*($G$67/$B$67)</f>
        <v>49657.594754291073</v>
      </c>
      <c r="C22" s="71">
        <f>+DATA!U23*($H$67/$C$67)</f>
        <v>51127.05186545699</v>
      </c>
      <c r="D22" s="71">
        <f>+DATA!V23*($I$67/$D$67)</f>
        <v>49336.84965292659</v>
      </c>
      <c r="E22" s="71">
        <f>+DATA!W23*($J$67/$E$67)</f>
        <v>51568.0700458063</v>
      </c>
      <c r="F22" s="71">
        <f>+DATA!X23*($K$67/$F$67)</f>
        <v>50610.843235521686</v>
      </c>
      <c r="G22" s="71">
        <f>+DATA!Y23</f>
        <v>46413.977644837483</v>
      </c>
      <c r="H22" s="71">
        <f>+DATA!Z23</f>
        <v>48077.851168327361</v>
      </c>
      <c r="I22" s="71">
        <f>+DATA!AA23</f>
        <v>47799.444571173895</v>
      </c>
      <c r="J22" s="71">
        <f>+DATA!AB23</f>
        <v>50999.891848556952</v>
      </c>
      <c r="K22" s="71">
        <f>+DATA!AC23</f>
        <v>48673.794227432838</v>
      </c>
      <c r="L22" s="87"/>
      <c r="M22" s="76"/>
      <c r="N22" s="76"/>
      <c r="O22" s="71"/>
      <c r="P22" s="71"/>
      <c r="Q22" s="71"/>
      <c r="R22" s="71"/>
      <c r="S22" s="71"/>
    </row>
    <row r="23" spans="1:19">
      <c r="A23" s="5" t="str">
        <f>+DATA!A24</f>
        <v>Tennessee</v>
      </c>
      <c r="B23" s="71">
        <f>+DATA!T24*($G$67/$B$67)</f>
        <v>51147.068576941456</v>
      </c>
      <c r="C23" s="71">
        <f>+DATA!U24*($H$67/$C$67)</f>
        <v>52449.459179064841</v>
      </c>
      <c r="D23" s="71">
        <f>+DATA!V24*($I$67/$D$67)</f>
        <v>50263.480054483589</v>
      </c>
      <c r="E23" s="71">
        <f>+DATA!W24*($J$67/$E$67)</f>
        <v>51832.374256118841</v>
      </c>
      <c r="F23" s="71">
        <f>+DATA!X24*($K$67/$F$67)</f>
        <v>50918.624983246009</v>
      </c>
      <c r="G23" s="71">
        <f>+DATA!Y24</f>
        <v>47130.554659362773</v>
      </c>
      <c r="H23" s="71">
        <f>+DATA!Z24</f>
        <v>46048.007578168879</v>
      </c>
      <c r="I23" s="71">
        <f>+DATA!AA24</f>
        <v>48915.611533471354</v>
      </c>
      <c r="J23" s="71">
        <f>+DATA!AB24</f>
        <v>48862.095089312032</v>
      </c>
      <c r="K23" s="71">
        <f>+DATA!AC24</f>
        <v>50503.309100328093</v>
      </c>
      <c r="L23" s="87">
        <f>+DATA!CE24*($G$67/$B$67)</f>
        <v>39957.708571819028</v>
      </c>
      <c r="M23" s="76">
        <f>+DATA!CF24*($H$67/$C$67)</f>
        <v>41085.700487191811</v>
      </c>
      <c r="N23" s="76">
        <f>+DATA!CG24*($I$67/$D$67)</f>
        <v>40016.40537974218</v>
      </c>
      <c r="O23" s="71">
        <f>+DATA!CJ24</f>
        <v>38396.573581620098</v>
      </c>
      <c r="P23" s="71">
        <f>+DATA!CK24</f>
        <v>36568.771633192388</v>
      </c>
      <c r="Q23" s="71">
        <f>+DATA!CL24</f>
        <v>37083.827946985446</v>
      </c>
      <c r="R23" s="71" t="str">
        <f>+DATA!CM24</f>
        <v>NA</v>
      </c>
      <c r="S23" s="71" t="str">
        <f>+DATA!CN24</f>
        <v>NA</v>
      </c>
    </row>
    <row r="24" spans="1:19">
      <c r="A24" s="5" t="str">
        <f>+DATA!A25</f>
        <v>Texas</v>
      </c>
      <c r="B24" s="71">
        <f>+DATA!T25*($G$67/$B$67)</f>
        <v>54824.992389769446</v>
      </c>
      <c r="C24" s="71">
        <f>+DATA!U25*($H$67/$C$67)</f>
        <v>55774.668664244025</v>
      </c>
      <c r="D24" s="71">
        <f>+DATA!V25*($I$67/$D$67)</f>
        <v>56213.528833326636</v>
      </c>
      <c r="E24" s="71">
        <f>+DATA!W25*($J$67/$E$67)</f>
        <v>58948.907779048954</v>
      </c>
      <c r="F24" s="71">
        <f>+DATA!X25*($K$67/$F$67)</f>
        <v>58379.320216150678</v>
      </c>
      <c r="G24" s="71">
        <f>+DATA!Y25</f>
        <v>52818.063622660338</v>
      </c>
      <c r="H24" s="71">
        <f>+DATA!Z25</f>
        <v>53185.035763505351</v>
      </c>
      <c r="I24" s="71">
        <f>+DATA!AA25</f>
        <v>54617.507054866051</v>
      </c>
      <c r="J24" s="71">
        <f>+DATA!AB25</f>
        <v>54975.406113315461</v>
      </c>
      <c r="K24" s="71">
        <f>+DATA!AC25</f>
        <v>56241.693831035052</v>
      </c>
      <c r="L24" s="87"/>
      <c r="M24" s="76"/>
      <c r="N24" s="76"/>
      <c r="O24" s="71"/>
      <c r="P24" s="71" t="str">
        <f>+DATA!CK25</f>
        <v>NA</v>
      </c>
      <c r="Q24" s="71" t="str">
        <f>+DATA!CL25</f>
        <v>NA</v>
      </c>
      <c r="R24" s="71" t="str">
        <f>+DATA!CM25</f>
        <v>NA</v>
      </c>
      <c r="S24" s="71">
        <f>+DATA!CN25</f>
        <v>37683.54064642507</v>
      </c>
    </row>
    <row r="25" spans="1:19">
      <c r="A25" s="5" t="str">
        <f>+DATA!A26</f>
        <v>Virginia</v>
      </c>
      <c r="B25" s="71">
        <f>+DATA!T26*($G$67/$B$67)</f>
        <v>56948.74508596216</v>
      </c>
      <c r="C25" s="71">
        <f>+DATA!U26*($H$67/$C$67)</f>
        <v>60115.244960434662</v>
      </c>
      <c r="D25" s="71">
        <f>+DATA!V26*($I$67/$D$67)</f>
        <v>60878.40821985207</v>
      </c>
      <c r="E25" s="71">
        <f>+DATA!W26*($J$67/$E$67)</f>
        <v>63265.588189523405</v>
      </c>
      <c r="F25" s="71">
        <f>+DATA!X26*($K$67/$F$67)</f>
        <v>62385.303272050311</v>
      </c>
      <c r="G25" s="71">
        <f>+DATA!Y26</f>
        <v>58362.313227777769</v>
      </c>
      <c r="H25" s="71">
        <f>+DATA!Z26</f>
        <v>58423.364014631297</v>
      </c>
      <c r="I25" s="71">
        <f>+DATA!AA26</f>
        <v>60059.216154350303</v>
      </c>
      <c r="J25" s="71">
        <f>+DATA!AB26</f>
        <v>60637.46045622183</v>
      </c>
      <c r="K25" s="71">
        <f>+DATA!AC26</f>
        <v>62664.008344923503</v>
      </c>
      <c r="L25" s="87"/>
      <c r="M25" s="76"/>
      <c r="N25" s="76"/>
      <c r="O25" s="71"/>
      <c r="P25" s="71" t="str">
        <f>+DATA!CK26</f>
        <v>NA</v>
      </c>
      <c r="Q25" s="71" t="str">
        <f>+DATA!CL26</f>
        <v>NA</v>
      </c>
      <c r="R25" s="71" t="str">
        <f>+DATA!CM26</f>
        <v>NA</v>
      </c>
      <c r="S25" s="71" t="str">
        <f>+DATA!CN26</f>
        <v>NA</v>
      </c>
    </row>
    <row r="26" spans="1:19">
      <c r="A26" s="12" t="str">
        <f>+DATA!A27</f>
        <v>West Virginia</v>
      </c>
      <c r="B26" s="76">
        <f>+DATA!T27*($G$67/$B$67)</f>
        <v>49166.565106954848</v>
      </c>
      <c r="C26" s="76">
        <f>+DATA!U27*($H$67/$C$67)</f>
        <v>49838.213061856593</v>
      </c>
      <c r="D26" s="76">
        <f>+DATA!V27*($I$67/$D$67)</f>
        <v>49512.040543013289</v>
      </c>
      <c r="E26" s="76">
        <f>+DATA!W27*($J$67/$E$67)</f>
        <v>51637.66825701615</v>
      </c>
      <c r="F26" s="76">
        <f>+DATA!X27*($K$67/$F$67)</f>
        <v>51503.846357406066</v>
      </c>
      <c r="G26" s="76">
        <f>+DATA!Y27</f>
        <v>47848.350698080285</v>
      </c>
      <c r="H26" s="76">
        <f>+DATA!Z27</f>
        <v>47212.803862310007</v>
      </c>
      <c r="I26" s="76">
        <f>+DATA!AA27</f>
        <v>47079.243068216689</v>
      </c>
      <c r="J26" s="76">
        <f>+DATA!AB27</f>
        <v>46175.679526665583</v>
      </c>
      <c r="K26" s="76">
        <f>+DATA!AC27</f>
        <v>46828.661675168667</v>
      </c>
      <c r="L26" s="87"/>
      <c r="M26" s="76"/>
      <c r="N26" s="76"/>
      <c r="O26" s="76"/>
      <c r="P26" s="76" t="str">
        <f>+DATA!CK27</f>
        <v>—</v>
      </c>
      <c r="Q26" s="76" t="str">
        <f>+DATA!CL27</f>
        <v>—</v>
      </c>
      <c r="R26" s="76">
        <f>+DATA!CM27</f>
        <v>51050.618181818179</v>
      </c>
      <c r="S26" s="76">
        <f>+DATA!CN27</f>
        <v>51454.16015625</v>
      </c>
    </row>
    <row r="27" spans="1:19" s="133" customFormat="1">
      <c r="A27" s="130"/>
      <c r="B27" s="131"/>
      <c r="C27" s="114"/>
      <c r="D27" s="114"/>
      <c r="E27" s="114"/>
      <c r="F27" s="114"/>
      <c r="G27" s="131"/>
      <c r="H27" s="114"/>
      <c r="I27" s="114"/>
      <c r="J27" s="114"/>
      <c r="K27" s="114"/>
      <c r="L27" s="132"/>
      <c r="M27" s="131"/>
      <c r="N27" s="131"/>
      <c r="O27" s="131"/>
      <c r="P27" s="131">
        <f>+DATA!CK28</f>
        <v>0</v>
      </c>
      <c r="Q27" s="131">
        <f>+DATA!CL28</f>
        <v>0</v>
      </c>
      <c r="R27" s="131">
        <f>+DATA!CM28</f>
        <v>0</v>
      </c>
      <c r="S27" s="131">
        <f>+DATA!CN28</f>
        <v>0</v>
      </c>
    </row>
    <row r="28" spans="1:19">
      <c r="A28" s="54" t="str">
        <f>+DATA!A29</f>
        <v>Alaska</v>
      </c>
      <c r="B28" s="94">
        <f>+DATA!T29*($G$67/$B$67)</f>
        <v>70902.628009828011</v>
      </c>
      <c r="C28" s="71">
        <f>+DATA!U29*($H$67/$C$67)</f>
        <v>41077.548185100917</v>
      </c>
      <c r="D28" s="71">
        <f>+DATA!V29*($I$67/$D$67)</f>
        <v>69689.94109090908</v>
      </c>
      <c r="E28" s="71">
        <f>+DATA!W29*($J$67/$E$67)</f>
        <v>74068.34341424593</v>
      </c>
      <c r="F28" s="71">
        <f>+DATA!X29*($K$67/$F$67)</f>
        <v>86558.922069317035</v>
      </c>
      <c r="G28" s="94">
        <f>+DATA!Y29</f>
        <v>66262</v>
      </c>
      <c r="H28" s="76">
        <f>+DATA!Z29</f>
        <v>63926.558823529405</v>
      </c>
      <c r="I28" s="76">
        <f>+DATA!AA29</f>
        <v>64813.5</v>
      </c>
      <c r="J28" s="76" t="str">
        <f>+DATA!AB29</f>
        <v>—</v>
      </c>
      <c r="K28" s="76" t="str">
        <f>+DATA!AC29</f>
        <v>—</v>
      </c>
      <c r="L28" s="88"/>
      <c r="M28" s="96"/>
      <c r="N28" s="96"/>
      <c r="O28" s="94"/>
      <c r="P28" s="94" t="str">
        <f>+DATA!CK29</f>
        <v>NA</v>
      </c>
      <c r="Q28" s="94">
        <f>+DATA!CL29</f>
        <v>55643.796116504855</v>
      </c>
      <c r="R28" s="94">
        <f>+DATA!CM29</f>
        <v>57702.792746113992</v>
      </c>
      <c r="S28" s="94">
        <f>+DATA!CN29</f>
        <v>72854.432432432426</v>
      </c>
    </row>
    <row r="29" spans="1:19">
      <c r="A29" s="53" t="str">
        <f>+DATA!A30</f>
        <v>Arizona</v>
      </c>
      <c r="B29" s="94">
        <f>+DATA!T30*($G$67/$B$67)</f>
        <v>69966.835872235883</v>
      </c>
      <c r="C29" s="71">
        <f>+DATA!U30*($H$67/$C$67)</f>
        <v>71688.460854121717</v>
      </c>
      <c r="D29" s="71">
        <f>+DATA!V30*($I$67/$D$67)</f>
        <v>71491.76011790504</v>
      </c>
      <c r="E29" s="71">
        <f>+DATA!W30*($J$67/$E$67)</f>
        <v>74534.751221958344</v>
      </c>
      <c r="F29" s="71">
        <f>+DATA!X30*($K$67/$F$67)</f>
        <v>73983.623090527253</v>
      </c>
      <c r="G29" s="94">
        <f>+DATA!Y30</f>
        <v>67369</v>
      </c>
      <c r="H29" s="76">
        <f>+DATA!Z30</f>
        <v>66913.026920257398</v>
      </c>
      <c r="I29" s="76">
        <f>+DATA!AA30</f>
        <v>67346.927112092773</v>
      </c>
      <c r="J29" s="76">
        <f>+DATA!AB30</f>
        <v>71414.005543237246</v>
      </c>
      <c r="K29" s="76">
        <f>+DATA!AC30</f>
        <v>69848.241379310348</v>
      </c>
      <c r="L29" s="88"/>
      <c r="M29" s="96"/>
      <c r="N29" s="96"/>
      <c r="O29" s="94"/>
      <c r="P29" s="94" t="str">
        <f>+DATA!CK30</f>
        <v>NA</v>
      </c>
      <c r="Q29" s="94">
        <f>+DATA!CL30</f>
        <v>65533.137759336096</v>
      </c>
      <c r="R29" s="94">
        <f>+DATA!CM30</f>
        <v>69734.574185248712</v>
      </c>
      <c r="S29" s="94">
        <f>+DATA!CN30</f>
        <v>69003.189881490136</v>
      </c>
    </row>
    <row r="30" spans="1:19">
      <c r="A30" s="53" t="str">
        <f>+DATA!A31</f>
        <v>California</v>
      </c>
      <c r="B30" s="94">
        <f>+DATA!T31*($G$67/$B$67)</f>
        <v>83767.272235872239</v>
      </c>
      <c r="C30" s="71">
        <f>+DATA!U31*($H$67/$C$67)</f>
        <v>86756.877417829601</v>
      </c>
      <c r="D30" s="71">
        <f>+DATA!V31*($I$67/$D$67)</f>
        <v>86079.540644109249</v>
      </c>
      <c r="E30" s="71">
        <f>+DATA!W31*($J$67/$E$67)</f>
        <v>91561.338087676093</v>
      </c>
      <c r="F30" s="71">
        <f>+DATA!X31*($K$67/$F$67)</f>
        <v>90981.820373391005</v>
      </c>
      <c r="G30" s="94">
        <f>+DATA!Y31</f>
        <v>83606</v>
      </c>
      <c r="H30" s="76">
        <f>+DATA!Z31</f>
        <v>74203.399431317754</v>
      </c>
      <c r="I30" s="76">
        <f>+DATA!AA31</f>
        <v>73154.37866544546</v>
      </c>
      <c r="J30" s="76">
        <f>+DATA!AB31</f>
        <v>74059.739625872739</v>
      </c>
      <c r="K30" s="76">
        <f>+DATA!AC31</f>
        <v>76207.01956097869</v>
      </c>
      <c r="L30" s="88"/>
      <c r="M30" s="96"/>
      <c r="N30" s="96"/>
      <c r="O30" s="94"/>
      <c r="P30" s="94" t="str">
        <f>+DATA!CK31</f>
        <v>NA</v>
      </c>
      <c r="Q30" s="94">
        <f>+DATA!CL31</f>
        <v>74912.070579543244</v>
      </c>
      <c r="R30" s="94">
        <f>+DATA!CM31</f>
        <v>73376.520654812542</v>
      </c>
      <c r="S30" s="94">
        <f>+DATA!CN31</f>
        <v>76080.980977943749</v>
      </c>
    </row>
    <row r="31" spans="1:19">
      <c r="A31" s="53" t="str">
        <f>+DATA!A32</f>
        <v>Colorado</v>
      </c>
      <c r="B31" s="94">
        <f>+DATA!T32*($G$67/$B$67)</f>
        <v>49243.979852579854</v>
      </c>
      <c r="C31" s="71">
        <f>+DATA!U32*($H$67/$C$67)</f>
        <v>50874.661193243657</v>
      </c>
      <c r="D31" s="71">
        <f>+DATA!V32*($I$67/$D$67)</f>
        <v>52191.260009519268</v>
      </c>
      <c r="E31" s="71">
        <f>+DATA!W32*($J$67/$E$67)</f>
        <v>55248.010524780279</v>
      </c>
      <c r="F31" s="71">
        <f>+DATA!X32*($K$67/$F$67)</f>
        <v>52046.714783068077</v>
      </c>
      <c r="G31" s="94">
        <f>+DATA!Y32</f>
        <v>48242</v>
      </c>
      <c r="H31" s="76">
        <f>+DATA!Z32</f>
        <v>49165.167920209293</v>
      </c>
      <c r="I31" s="76">
        <f>+DATA!AA32</f>
        <v>49980.818870647665</v>
      </c>
      <c r="J31" s="76">
        <f>+DATA!AB32</f>
        <v>53600.770578263327</v>
      </c>
      <c r="K31" s="76">
        <f>+DATA!AC32</f>
        <v>56323.974321349961</v>
      </c>
      <c r="L31" s="88"/>
      <c r="M31" s="96"/>
      <c r="N31" s="96"/>
      <c r="O31" s="94"/>
      <c r="P31" s="94" t="str">
        <f>+DATA!CK32</f>
        <v>NA</v>
      </c>
      <c r="Q31" s="94">
        <f>+DATA!CL32</f>
        <v>49714.234318872615</v>
      </c>
      <c r="R31" s="94">
        <f>+DATA!CM32</f>
        <v>51302.174339731566</v>
      </c>
      <c r="S31" s="94">
        <f>+DATA!CN32</f>
        <v>57798.453115983844</v>
      </c>
    </row>
    <row r="32" spans="1:19">
      <c r="A32" s="53" t="str">
        <f>+DATA!A33</f>
        <v>Hawaii</v>
      </c>
      <c r="B32" s="94">
        <f>+DATA!T33*($G$67/$B$67)</f>
        <v>63136.552334152337</v>
      </c>
      <c r="C32" s="71">
        <f>+DATA!U33*($H$67/$C$67)</f>
        <v>67861.767446164871</v>
      </c>
      <c r="D32" s="71">
        <f>+DATA!V33*($I$67/$D$67)</f>
        <v>71970.045760257432</v>
      </c>
      <c r="E32" s="71">
        <f>+DATA!W33*($J$67/$E$67)</f>
        <v>74064.581787968738</v>
      </c>
      <c r="F32" s="71">
        <f>+DATA!X33*($K$67/$F$67)</f>
        <v>68372.23187250059</v>
      </c>
      <c r="G32" s="94">
        <f>+DATA!Y33</f>
        <v>66031</v>
      </c>
      <c r="H32" s="76">
        <f>+DATA!Z33</f>
        <v>65985.310967922676</v>
      </c>
      <c r="I32" s="76">
        <f>+DATA!AA33</f>
        <v>67735.051769604441</v>
      </c>
      <c r="J32" s="76">
        <f>+DATA!AB33</f>
        <v>69250.779898033506</v>
      </c>
      <c r="K32" s="76">
        <f>+DATA!AC33</f>
        <v>71914.405612998526</v>
      </c>
      <c r="L32" s="88"/>
      <c r="M32" s="96"/>
      <c r="N32" s="96"/>
      <c r="O32" s="94"/>
      <c r="P32" s="94" t="str">
        <f>+DATA!CK33</f>
        <v>NA</v>
      </c>
      <c r="Q32" s="94" t="str">
        <f>+DATA!CL33</f>
        <v>NA</v>
      </c>
      <c r="R32" s="94" t="str">
        <f>+DATA!CM33</f>
        <v>NA</v>
      </c>
      <c r="S32" s="94" t="str">
        <f>+DATA!CN33</f>
        <v>NA</v>
      </c>
    </row>
    <row r="33" spans="1:19">
      <c r="A33" s="53" t="str">
        <f>+DATA!A34</f>
        <v>Idaho</v>
      </c>
      <c r="B33" s="94">
        <f>+DATA!T34*($G$67/$B$67)</f>
        <v>54154.945945945947</v>
      </c>
      <c r="C33" s="71">
        <f>+DATA!U34*($H$67/$C$67)</f>
        <v>52910.425052623796</v>
      </c>
      <c r="D33" s="71">
        <f>+DATA!V34*($I$67/$D$67)</f>
        <v>51471.799492127975</v>
      </c>
      <c r="E33" s="71">
        <f>+DATA!W34*($J$67/$E$67)</f>
        <v>52286.474446551256</v>
      </c>
      <c r="F33" s="71">
        <f>+DATA!X34*($K$67/$F$67)</f>
        <v>53124.900176429081</v>
      </c>
      <c r="G33" s="94">
        <f>+DATA!Y34</f>
        <v>48124</v>
      </c>
      <c r="H33" s="76">
        <f>+DATA!Z34</f>
        <v>48658.090723981906</v>
      </c>
      <c r="I33" s="76">
        <f>+DATA!AA34</f>
        <v>49670.291796220998</v>
      </c>
      <c r="J33" s="76">
        <f>+DATA!AB34</f>
        <v>49728.321906550831</v>
      </c>
      <c r="K33" s="76">
        <f>+DATA!AC34</f>
        <v>51114.675669328317</v>
      </c>
      <c r="L33" s="88"/>
      <c r="M33" s="96"/>
      <c r="N33" s="96"/>
      <c r="O33" s="94"/>
      <c r="P33" s="94" t="str">
        <f>+DATA!CK34</f>
        <v>NA</v>
      </c>
      <c r="Q33" s="94">
        <f>+DATA!CL34</f>
        <v>45485.012539184951</v>
      </c>
      <c r="R33" s="94">
        <f>+DATA!CM34</f>
        <v>32679.670807453414</v>
      </c>
      <c r="S33" s="94">
        <f>+DATA!CN34</f>
        <v>48459.635593220344</v>
      </c>
    </row>
    <row r="34" spans="1:19">
      <c r="A34" s="53" t="str">
        <f>+DATA!A35</f>
        <v>Montana</v>
      </c>
      <c r="B34" s="94">
        <f>+DATA!T35*($G$67/$B$67)</f>
        <v>43034.22751842752</v>
      </c>
      <c r="C34" s="71">
        <f>+DATA!U35*($H$67/$C$67)</f>
        <v>44843.505792137497</v>
      </c>
      <c r="D34" s="71">
        <f>+DATA!V35*($I$67/$D$67)</f>
        <v>44265.529524534039</v>
      </c>
      <c r="E34" s="71">
        <f>+DATA!W35*($J$67/$E$67)</f>
        <v>47353.777247498198</v>
      </c>
      <c r="F34" s="71">
        <f>+DATA!X35*($K$67/$F$67)</f>
        <v>46602.474582734612</v>
      </c>
      <c r="G34" s="94">
        <f>+DATA!Y35</f>
        <v>42473</v>
      </c>
      <c r="H34" s="76">
        <f>+DATA!Z35</f>
        <v>41752.33607520564</v>
      </c>
      <c r="I34" s="76">
        <f>+DATA!AA35</f>
        <v>44689.026206896553</v>
      </c>
      <c r="J34" s="76">
        <f>+DATA!AB35</f>
        <v>46502.268439538384</v>
      </c>
      <c r="K34" s="76">
        <f>+DATA!AC35</f>
        <v>46992.44335736354</v>
      </c>
      <c r="L34" s="88"/>
      <c r="M34" s="96"/>
      <c r="N34" s="96"/>
      <c r="O34" s="94"/>
      <c r="P34" s="94" t="str">
        <f>+DATA!CK35</f>
        <v>NA</v>
      </c>
      <c r="Q34" s="94" t="str">
        <f>+DATA!CL35</f>
        <v>NA</v>
      </c>
      <c r="R34" s="94" t="str">
        <f>+DATA!CM35</f>
        <v>NA</v>
      </c>
      <c r="S34" s="94" t="str">
        <f>+DATA!CN35</f>
        <v>NA</v>
      </c>
    </row>
    <row r="35" spans="1:19">
      <c r="A35" s="53" t="str">
        <f>+DATA!A36</f>
        <v>Nevada</v>
      </c>
      <c r="B35" s="94">
        <f>+DATA!T36*($G$67/$B$67)</f>
        <v>67083.974447174449</v>
      </c>
      <c r="C35" s="71">
        <f>+DATA!U36*($H$67/$C$67)</f>
        <v>68308.159653451512</v>
      </c>
      <c r="D35" s="71">
        <f>+DATA!V36*($I$67/$D$67)</f>
        <v>65815.732315419387</v>
      </c>
      <c r="E35" s="71">
        <f>+DATA!W36*($J$67/$E$67)</f>
        <v>72024.087303483</v>
      </c>
      <c r="F35" s="71">
        <f>+DATA!X36*($K$67/$F$67)</f>
        <v>70689.941525802758</v>
      </c>
      <c r="G35" s="94">
        <f>+DATA!Y36</f>
        <v>64297</v>
      </c>
      <c r="H35" s="76">
        <f>+DATA!Z36</f>
        <v>61201.167099434853</v>
      </c>
      <c r="I35" s="76">
        <f>+DATA!AA36</f>
        <v>59550.218702448467</v>
      </c>
      <c r="J35" s="76">
        <f>+DATA!AB36</f>
        <v>65821.622319355287</v>
      </c>
      <c r="K35" s="76">
        <f>+DATA!AC36</f>
        <v>65999.169696165583</v>
      </c>
      <c r="L35" s="88"/>
      <c r="M35" s="96"/>
      <c r="N35" s="96"/>
      <c r="O35" s="94"/>
      <c r="P35" s="94" t="str">
        <f>+DATA!CK36</f>
        <v>NA</v>
      </c>
      <c r="Q35" s="94">
        <f>+DATA!CL36</f>
        <v>73850.261538461549</v>
      </c>
      <c r="R35" s="94" t="str">
        <f>+DATA!CM36</f>
        <v>NA</v>
      </c>
      <c r="S35" s="94" t="str">
        <f>+DATA!CN36</f>
        <v>NA</v>
      </c>
    </row>
    <row r="36" spans="1:19">
      <c r="A36" s="51" t="str">
        <f>+DATA!A37</f>
        <v>New Mexico</v>
      </c>
      <c r="B36" s="96">
        <f>+DATA!T37*($G$67/$B$67)</f>
        <v>48628.999017199021</v>
      </c>
      <c r="C36" s="71">
        <f>+DATA!U37*($H$67/$C$67)</f>
        <v>51783.531305558041</v>
      </c>
      <c r="D36" s="71">
        <f>+DATA!V37*($I$67/$D$67)</f>
        <v>50619.402738496072</v>
      </c>
      <c r="E36" s="71">
        <f>+DATA!W37*($J$67/$E$67)</f>
        <v>52623.087859423729</v>
      </c>
      <c r="F36" s="71">
        <f>+DATA!X37*($K$67/$F$67)</f>
        <v>52427.814629207984</v>
      </c>
      <c r="G36" s="96">
        <f>+DATA!Y37</f>
        <v>47994</v>
      </c>
      <c r="H36" s="76">
        <f>+DATA!Z37</f>
        <v>47460.166771061697</v>
      </c>
      <c r="I36" s="76">
        <f>+DATA!AA37</f>
        <v>50632.880829015543</v>
      </c>
      <c r="J36" s="76">
        <f>+DATA!AB37</f>
        <v>51281.216574585633</v>
      </c>
      <c r="K36" s="76">
        <f>+DATA!AC37</f>
        <v>51499.462061155151</v>
      </c>
      <c r="L36" s="88"/>
      <c r="M36" s="96"/>
      <c r="N36" s="96"/>
      <c r="O36" s="96"/>
      <c r="P36" s="96" t="str">
        <f>+DATA!CK37</f>
        <v>NA</v>
      </c>
      <c r="Q36" s="96">
        <f>+DATA!CL37</f>
        <v>39731.311046511626</v>
      </c>
      <c r="R36" s="96">
        <f>+DATA!CM37</f>
        <v>47286.675744018678</v>
      </c>
      <c r="S36" s="96">
        <f>+DATA!CN37</f>
        <v>49215.920930232554</v>
      </c>
    </row>
    <row r="37" spans="1:19">
      <c r="A37" s="51" t="str">
        <f>+DATA!A38</f>
        <v>Oregon</v>
      </c>
      <c r="B37" s="96">
        <f>+DATA!T38*($G$67/$B$67)</f>
        <v>62366.161179361181</v>
      </c>
      <c r="C37" s="71">
        <f>+DATA!U38*($H$67/$C$67)</f>
        <v>64728.09195455836</v>
      </c>
      <c r="D37" s="71">
        <f>+DATA!V38*($I$67/$D$67)</f>
        <v>63395.478103448266</v>
      </c>
      <c r="E37" s="71">
        <f>+DATA!W38*($J$67/$E$67)</f>
        <v>67946.220974869735</v>
      </c>
      <c r="F37" s="71">
        <f>+DATA!X38*($K$67/$F$67)</f>
        <v>69518.165562689537</v>
      </c>
      <c r="G37" s="96">
        <f>+DATA!Y38</f>
        <v>64228</v>
      </c>
      <c r="H37" s="76">
        <f>+DATA!Z38</f>
        <v>59785.279522507946</v>
      </c>
      <c r="I37" s="76">
        <f>+DATA!AA38</f>
        <v>60699.184878301399</v>
      </c>
      <c r="J37" s="76">
        <f>+DATA!AB38</f>
        <v>61671.950364221579</v>
      </c>
      <c r="K37" s="76">
        <f>+DATA!AC38</f>
        <v>62988.828126814537</v>
      </c>
      <c r="L37" s="88"/>
      <c r="M37" s="96"/>
      <c r="N37" s="96"/>
      <c r="O37" s="96"/>
      <c r="P37" s="96" t="str">
        <f>+DATA!CK38</f>
        <v>NA</v>
      </c>
      <c r="Q37" s="96">
        <f>+DATA!CL38</f>
        <v>56617.727540500739</v>
      </c>
      <c r="R37" s="96">
        <f>+DATA!CM38</f>
        <v>61238.396284829716</v>
      </c>
      <c r="S37" s="96">
        <f>+DATA!CN38</f>
        <v>59166.9</v>
      </c>
    </row>
    <row r="38" spans="1:19">
      <c r="A38" s="51" t="str">
        <f>+DATA!A39</f>
        <v>Utah</v>
      </c>
      <c r="B38" s="96">
        <f>+DATA!T39*($G$67/$B$67)</f>
        <v>49465.994594594595</v>
      </c>
      <c r="C38" s="71">
        <f>+DATA!U39*($H$67/$C$67)</f>
        <v>52937.888142102733</v>
      </c>
      <c r="D38" s="71">
        <f>+DATA!V39*($I$67/$D$67)</f>
        <v>51467.422683506309</v>
      </c>
      <c r="E38" s="71">
        <f>+DATA!W39*($J$67/$E$67)</f>
        <v>55323.983821903879</v>
      </c>
      <c r="F38" s="71">
        <f>+DATA!X39*($K$67/$F$67)</f>
        <v>56528.540405198779</v>
      </c>
      <c r="G38" s="96">
        <f>+DATA!Y39</f>
        <v>50270</v>
      </c>
      <c r="H38" s="76">
        <f>+DATA!Z39</f>
        <v>48502.840525328334</v>
      </c>
      <c r="I38" s="76">
        <f>+DATA!AA39</f>
        <v>51584.453370108604</v>
      </c>
      <c r="J38" s="76">
        <f>+DATA!AB39</f>
        <v>52633.1869456067</v>
      </c>
      <c r="K38" s="76">
        <f>+DATA!AC39</f>
        <v>55245.491692208423</v>
      </c>
      <c r="L38" s="88"/>
      <c r="M38" s="96"/>
      <c r="N38" s="96"/>
      <c r="O38" s="96"/>
      <c r="P38" s="96" t="str">
        <f>+DATA!CK39</f>
        <v>NA</v>
      </c>
      <c r="Q38" s="96" t="str">
        <f>+DATA!CL39</f>
        <v>NA</v>
      </c>
      <c r="R38" s="96" t="str">
        <f>+DATA!CM39</f>
        <v>NA</v>
      </c>
      <c r="S38" s="96" t="str">
        <f>+DATA!CN39</f>
        <v>NA</v>
      </c>
    </row>
    <row r="39" spans="1:19">
      <c r="A39" s="51" t="str">
        <f>+DATA!A40</f>
        <v>Washington</v>
      </c>
      <c r="B39" s="96">
        <f>+DATA!T40*($G$67/$B$67)</f>
        <v>56099.795085995087</v>
      </c>
      <c r="C39" s="71">
        <f>+DATA!U40*($H$67/$C$67)</f>
        <v>57320.72173131859</v>
      </c>
      <c r="D39" s="71">
        <f>+DATA!V40*($I$67/$D$67)</f>
        <v>58431.295132296269</v>
      </c>
      <c r="E39" s="71">
        <f>+DATA!W40*($J$67/$E$67)</f>
        <v>61350.912953173502</v>
      </c>
      <c r="F39" s="71">
        <f>+DATA!X40*($K$67/$F$67)</f>
        <v>61015.175675229359</v>
      </c>
      <c r="G39" s="96">
        <f>+DATA!Y40</f>
        <v>55849</v>
      </c>
      <c r="H39" s="76">
        <f>+DATA!Z40</f>
        <v>55383.589755111214</v>
      </c>
      <c r="I39" s="76">
        <f>+DATA!AA40</f>
        <v>55510.140375178089</v>
      </c>
      <c r="J39" s="76">
        <f>+DATA!AB40</f>
        <v>56416.618135022771</v>
      </c>
      <c r="K39" s="76">
        <f>+DATA!AC40</f>
        <v>57654.290865853181</v>
      </c>
      <c r="L39" s="88"/>
      <c r="M39" s="96"/>
      <c r="N39" s="96"/>
      <c r="O39" s="96"/>
      <c r="P39" s="96" t="str">
        <f>+DATA!CK40</f>
        <v>NA</v>
      </c>
      <c r="Q39" s="96">
        <f>+DATA!CL40</f>
        <v>55271.783351708931</v>
      </c>
      <c r="R39" s="96">
        <f>+DATA!CM40</f>
        <v>54347.707792207788</v>
      </c>
      <c r="S39" s="96">
        <f>+DATA!CN40</f>
        <v>57148.763312817769</v>
      </c>
    </row>
    <row r="40" spans="1:19">
      <c r="A40" s="51" t="str">
        <f>+DATA!A41</f>
        <v>Wyoming</v>
      </c>
      <c r="B40" s="96">
        <f>+DATA!T41*($G$67/$B$67)</f>
        <v>53064.853562653567</v>
      </c>
      <c r="C40" s="76">
        <f>+DATA!U41*($H$67/$C$67)</f>
        <v>62646.391996052698</v>
      </c>
      <c r="D40" s="76">
        <f>+DATA!V41*($I$67/$D$67)</f>
        <v>61560.806886012782</v>
      </c>
      <c r="E40" s="76">
        <f>+DATA!W41*($J$67/$E$67)</f>
        <v>65326.389170471622</v>
      </c>
      <c r="F40" s="76">
        <f>+DATA!X41*($K$67/$F$67)</f>
        <v>63077.473340528872</v>
      </c>
      <c r="G40" s="96">
        <f>+DATA!Y41</f>
        <v>58769</v>
      </c>
      <c r="H40" s="76">
        <f>+DATA!Z41</f>
        <v>58062.303233786894</v>
      </c>
      <c r="I40" s="76">
        <f>+DATA!AA41</f>
        <v>58262.155145929341</v>
      </c>
      <c r="J40" s="76">
        <f>+DATA!AB41</f>
        <v>58181.117253218879</v>
      </c>
      <c r="K40" s="76">
        <f>+DATA!AC41</f>
        <v>57875.11015638426</v>
      </c>
      <c r="L40" s="88"/>
      <c r="M40" s="96"/>
      <c r="N40" s="96"/>
      <c r="O40" s="96"/>
      <c r="P40" s="96" t="str">
        <f>+DATA!CK41</f>
        <v>NA</v>
      </c>
      <c r="Q40" s="96" t="str">
        <f>+DATA!CL41</f>
        <v>NA</v>
      </c>
      <c r="R40" s="96" t="str">
        <f>+DATA!CM41</f>
        <v>NA</v>
      </c>
      <c r="S40" s="96" t="str">
        <f>+DATA!CN41</f>
        <v>NA</v>
      </c>
    </row>
    <row r="41" spans="1:19" s="133" customFormat="1">
      <c r="A41" s="130"/>
      <c r="B41" s="131"/>
      <c r="C41" s="114"/>
      <c r="D41" s="114"/>
      <c r="E41" s="114"/>
      <c r="F41" s="114"/>
      <c r="G41" s="131"/>
      <c r="H41" s="114"/>
      <c r="I41" s="114"/>
      <c r="J41" s="114"/>
      <c r="K41" s="114"/>
      <c r="L41" s="132"/>
      <c r="M41" s="131"/>
      <c r="N41" s="131"/>
      <c r="O41" s="131"/>
      <c r="P41" s="131">
        <f>+DATA!CK42</f>
        <v>0</v>
      </c>
      <c r="Q41" s="131">
        <f>+DATA!CL42</f>
        <v>0</v>
      </c>
      <c r="R41" s="131">
        <f>+DATA!CM42</f>
        <v>0</v>
      </c>
      <c r="S41" s="131">
        <f>+DATA!CN42</f>
        <v>0</v>
      </c>
    </row>
    <row r="42" spans="1:19">
      <c r="A42" s="53" t="str">
        <f>+DATA!A43</f>
        <v>Illinois</v>
      </c>
      <c r="B42" s="94">
        <f>+DATA!T43*($G$67/$B$67)</f>
        <v>68075.270270270281</v>
      </c>
      <c r="C42" s="71">
        <f>+DATA!U43*($H$67/$C$67)</f>
        <v>68701.045354926784</v>
      </c>
      <c r="D42" s="71">
        <f>+DATA!V43*($I$67/$D$67)</f>
        <v>68035.239128577523</v>
      </c>
      <c r="E42" s="71">
        <f>+DATA!W43*($J$67/$E$67)</f>
        <v>73340.048200101315</v>
      </c>
      <c r="F42" s="71">
        <f>+DATA!X43*($K$67/$F$67)</f>
        <v>74064.584316243927</v>
      </c>
      <c r="G42" s="94">
        <f>+DATA!Y43</f>
        <v>68877</v>
      </c>
      <c r="H42" s="76">
        <f>+DATA!Z43</f>
        <v>68881.89369213504</v>
      </c>
      <c r="I42" s="76">
        <f>+DATA!AA43</f>
        <v>68913.890048060013</v>
      </c>
      <c r="J42" s="76">
        <f>+DATA!AB43</f>
        <v>69712.754584744776</v>
      </c>
      <c r="K42" s="76">
        <f>+DATA!AC43</f>
        <v>70959.866741451347</v>
      </c>
      <c r="L42" s="88"/>
      <c r="M42" s="96"/>
      <c r="N42" s="96"/>
      <c r="O42" s="94"/>
      <c r="P42" s="94" t="str">
        <f>+DATA!CK43</f>
        <v>NA</v>
      </c>
      <c r="Q42" s="94">
        <f>+DATA!CL43</f>
        <v>72024.406147470218</v>
      </c>
      <c r="R42" s="94">
        <f>+DATA!CM43</f>
        <v>73495.065344358984</v>
      </c>
      <c r="S42" s="94">
        <f>+DATA!CN43</f>
        <v>75829.165186295984</v>
      </c>
    </row>
    <row r="43" spans="1:19">
      <c r="A43" s="53" t="str">
        <f>+DATA!A44</f>
        <v>Indiana</v>
      </c>
      <c r="B43" s="94">
        <f>+DATA!T44*($G$67/$B$67)</f>
        <v>50014.37100737101</v>
      </c>
      <c r="C43" s="71">
        <f>+DATA!U44*($H$67/$C$67)</f>
        <v>48674.616300251866</v>
      </c>
      <c r="D43" s="71">
        <f>+DATA!V44*($I$67/$D$67)</f>
        <v>48014.225347396612</v>
      </c>
      <c r="E43" s="71">
        <f>+DATA!W44*($J$67/$E$67)</f>
        <v>50991.261297383586</v>
      </c>
      <c r="F43" s="71">
        <f>+DATA!X44*($K$67/$F$67)</f>
        <v>50313.616732092451</v>
      </c>
      <c r="G43" s="94">
        <f>+DATA!Y44</f>
        <v>44754</v>
      </c>
      <c r="H43" s="76">
        <f>+DATA!Z44</f>
        <v>43086.992827868853</v>
      </c>
      <c r="I43" s="76">
        <f>+DATA!AA44</f>
        <v>46122.606958762888</v>
      </c>
      <c r="J43" s="76">
        <f>+DATA!AB44</f>
        <v>45720.928697962801</v>
      </c>
      <c r="K43" s="76">
        <f>+DATA!AC44</f>
        <v>50209.120570537103</v>
      </c>
      <c r="L43" s="88"/>
      <c r="M43" s="96"/>
      <c r="N43" s="96"/>
      <c r="O43" s="94"/>
      <c r="P43" s="94" t="str">
        <f>+DATA!CK44</f>
        <v>NA</v>
      </c>
      <c r="Q43" s="94" t="str">
        <f>+DATA!CL44</f>
        <v>NA</v>
      </c>
      <c r="R43" s="94" t="str">
        <f>+DATA!CM44</f>
        <v>NA</v>
      </c>
      <c r="S43" s="94" t="str">
        <f>+DATA!CN44</f>
        <v>NA</v>
      </c>
    </row>
    <row r="44" spans="1:19">
      <c r="A44" s="53" t="str">
        <f>+DATA!A45</f>
        <v>Iowa</v>
      </c>
      <c r="B44" s="94">
        <f>+DATA!T45*($G$67/$B$67)</f>
        <v>51466.347420147424</v>
      </c>
      <c r="C44" s="71">
        <f>+DATA!U45*($H$67/$C$67)</f>
        <v>53669.368627401433</v>
      </c>
      <c r="D44" s="71">
        <f>+DATA!V45*($I$67/$D$67)</f>
        <v>54239.247681130961</v>
      </c>
      <c r="E44" s="71">
        <f>+DATA!W45*($J$67/$E$67)</f>
        <v>58339.448149563279</v>
      </c>
      <c r="F44" s="71">
        <f>+DATA!X45*($K$67/$F$67)</f>
        <v>58084.293789541181</v>
      </c>
      <c r="G44" s="94">
        <f>+DATA!Y45</f>
        <v>53881</v>
      </c>
      <c r="H44" s="76">
        <f>+DATA!Z45</f>
        <v>51768.802193706404</v>
      </c>
      <c r="I44" s="76">
        <f>+DATA!AA45</f>
        <v>52953.739203213932</v>
      </c>
      <c r="J44" s="76">
        <f>+DATA!AB45</f>
        <v>56040.615537848607</v>
      </c>
      <c r="K44" s="76">
        <f>+DATA!AC45</f>
        <v>57508.104269820004</v>
      </c>
      <c r="L44" s="88"/>
      <c r="M44" s="96"/>
      <c r="N44" s="96"/>
      <c r="O44" s="94"/>
      <c r="P44" s="94" t="str">
        <f>+DATA!CK45</f>
        <v>NA</v>
      </c>
      <c r="Q44" s="94">
        <f>+DATA!CL45</f>
        <v>54685.987012987011</v>
      </c>
      <c r="R44" s="94">
        <f>+DATA!CM45</f>
        <v>55957.333333333336</v>
      </c>
      <c r="S44" s="94">
        <f>+DATA!CN45</f>
        <v>57846.700000000004</v>
      </c>
    </row>
    <row r="45" spans="1:19">
      <c r="A45" s="53" t="str">
        <f>+DATA!A46</f>
        <v>Kansas</v>
      </c>
      <c r="B45" s="94">
        <f>+DATA!T46*($G$67/$B$67)</f>
        <v>49936.665847665849</v>
      </c>
      <c r="C45" s="71">
        <f>+DATA!U46*($H$67/$C$67)</f>
        <v>51108.206215681072</v>
      </c>
      <c r="D45" s="71">
        <f>+DATA!V46*($I$67/$D$67)</f>
        <v>49944.255965470729</v>
      </c>
      <c r="E45" s="71">
        <f>+DATA!W46*($J$67/$E$67)</f>
        <v>53480.387521531338</v>
      </c>
      <c r="F45" s="71">
        <f>+DATA!X46*($K$67/$F$67)</f>
        <v>53511.180797415036</v>
      </c>
      <c r="G45" s="94">
        <f>+DATA!Y46</f>
        <v>46269</v>
      </c>
      <c r="H45" s="76">
        <f>+DATA!Z46</f>
        <v>46586.331936075454</v>
      </c>
      <c r="I45" s="76">
        <f>+DATA!AA46</f>
        <v>53369.240725055053</v>
      </c>
      <c r="J45" s="76">
        <f>+DATA!AB46</f>
        <v>53643.96710526316</v>
      </c>
      <c r="K45" s="76">
        <f>+DATA!AC46</f>
        <v>54901.26916097814</v>
      </c>
      <c r="L45" s="88"/>
      <c r="M45" s="96"/>
      <c r="N45" s="96"/>
      <c r="O45" s="94"/>
      <c r="P45" s="94">
        <f>+DATA!CK46</f>
        <v>52300.368637724554</v>
      </c>
      <c r="Q45" s="94">
        <f>+DATA!CL46</f>
        <v>40856.301098901095</v>
      </c>
      <c r="R45" s="94">
        <f>+DATA!CM46</f>
        <v>41087.887954634338</v>
      </c>
      <c r="S45" s="94">
        <f>+DATA!CN46</f>
        <v>41863.719900187149</v>
      </c>
    </row>
    <row r="46" spans="1:19">
      <c r="A46" s="53" t="str">
        <f>+DATA!A47</f>
        <v>Michigan</v>
      </c>
      <c r="B46" s="94">
        <f>+DATA!T47*($G$67/$B$67)</f>
        <v>74917.76461916462</v>
      </c>
      <c r="C46" s="71">
        <f>+DATA!U47*($H$67/$C$67)</f>
        <v>76474.24024814686</v>
      </c>
      <c r="D46" s="71">
        <f>+DATA!V47*($I$67/$D$67)</f>
        <v>75144.312135617976</v>
      </c>
      <c r="E46" s="71">
        <f>+DATA!W47*($J$67/$E$67)</f>
        <v>80360.631714550647</v>
      </c>
      <c r="F46" s="71">
        <f>+DATA!X47*($K$67/$F$67)</f>
        <v>79807.564985279445</v>
      </c>
      <c r="G46" s="94">
        <f>+DATA!Y47</f>
        <v>72841</v>
      </c>
      <c r="H46" s="76">
        <f>+DATA!Z47</f>
        <v>70838.206681952171</v>
      </c>
      <c r="I46" s="76">
        <f>+DATA!AA47</f>
        <v>72937.707205195868</v>
      </c>
      <c r="J46" s="76">
        <f>+DATA!AB47</f>
        <v>73289.784204856216</v>
      </c>
      <c r="K46" s="76">
        <f>+DATA!AC47</f>
        <v>74656.920671243337</v>
      </c>
      <c r="L46" s="88"/>
      <c r="M46" s="96"/>
      <c r="N46" s="96"/>
      <c r="O46" s="94"/>
      <c r="P46" s="94" t="str">
        <f>+DATA!CK47</f>
        <v>NA</v>
      </c>
      <c r="Q46" s="94">
        <f>+DATA!CL47</f>
        <v>61819.120767494358</v>
      </c>
      <c r="R46" s="94">
        <f>+DATA!CM47</f>
        <v>63981.243341404355</v>
      </c>
      <c r="S46" s="94">
        <f>+DATA!CN47</f>
        <v>64070.125199999995</v>
      </c>
    </row>
    <row r="47" spans="1:19">
      <c r="A47" s="53" t="str">
        <f>+DATA!A48</f>
        <v>Minnesota</v>
      </c>
      <c r="B47" s="94">
        <f>+DATA!T48*($G$67/$B$67)</f>
        <v>64305.459950859957</v>
      </c>
      <c r="C47" s="71">
        <f>+DATA!U48*($H$67/$C$67)</f>
        <v>65187.06030398998</v>
      </c>
      <c r="D47" s="71">
        <f>+DATA!V48*($I$67/$D$67)</f>
        <v>65326.616365669361</v>
      </c>
      <c r="E47" s="71">
        <f>+DATA!W48*($J$67/$E$67)</f>
        <v>67759.49301171425</v>
      </c>
      <c r="F47" s="71">
        <f>+DATA!X48*($K$67/$F$67)</f>
        <v>66579.631257638248</v>
      </c>
      <c r="G47" s="94">
        <f>+DATA!Y48</f>
        <v>60316</v>
      </c>
      <c r="H47" s="76">
        <f>+DATA!Z48</f>
        <v>59564.525682786269</v>
      </c>
      <c r="I47" s="76">
        <f>+DATA!AA48</f>
        <v>62405.927491943548</v>
      </c>
      <c r="J47" s="76">
        <f>+DATA!AB48</f>
        <v>65276.037804246509</v>
      </c>
      <c r="K47" s="76">
        <f>+DATA!AC48</f>
        <v>68508.172746781114</v>
      </c>
      <c r="L47" s="88"/>
      <c r="M47" s="96"/>
      <c r="N47" s="96"/>
      <c r="O47" s="94"/>
      <c r="P47" s="94" t="str">
        <f>+DATA!CK48</f>
        <v>NA</v>
      </c>
      <c r="Q47" s="94">
        <f>+DATA!CL48</f>
        <v>61733.305785123972</v>
      </c>
      <c r="R47" s="94">
        <f>+DATA!CM48</f>
        <v>64494.443507588534</v>
      </c>
      <c r="S47" s="94">
        <f>+DATA!CN48</f>
        <v>67831.748653500894</v>
      </c>
    </row>
    <row r="48" spans="1:19">
      <c r="A48" s="53" t="str">
        <f>+DATA!A49</f>
        <v>Missouri</v>
      </c>
      <c r="B48" s="94">
        <f>+DATA!T49*($G$67/$B$67)</f>
        <v>55534.767567567571</v>
      </c>
      <c r="C48" s="71">
        <f>+DATA!U49*($H$67/$C$67)</f>
        <v>55909.826219560848</v>
      </c>
      <c r="D48" s="71">
        <f>+DATA!V49*($I$67/$D$67)</f>
        <v>56110.661116773517</v>
      </c>
      <c r="E48" s="71">
        <f>+DATA!W49*($J$67/$E$67)</f>
        <v>59428.553639655358</v>
      </c>
      <c r="F48" s="71">
        <f>+DATA!X49*($K$67/$F$67)</f>
        <v>58934.537764457957</v>
      </c>
      <c r="G48" s="94">
        <f>+DATA!Y49</f>
        <v>54098</v>
      </c>
      <c r="H48" s="76">
        <f>+DATA!Z49</f>
        <v>49884.761867657631</v>
      </c>
      <c r="I48" s="76">
        <f>+DATA!AA49</f>
        <v>49198.631934077741</v>
      </c>
      <c r="J48" s="76">
        <f>+DATA!AB49</f>
        <v>50723.163157894742</v>
      </c>
      <c r="K48" s="76">
        <f>+DATA!AC49</f>
        <v>51663.437722419927</v>
      </c>
      <c r="L48" s="88"/>
      <c r="M48" s="96"/>
      <c r="N48" s="96"/>
      <c r="O48" s="94"/>
      <c r="P48" s="94" t="str">
        <f>+DATA!CK49</f>
        <v>NA</v>
      </c>
      <c r="Q48" s="94" t="str">
        <f>+DATA!CL49</f>
        <v>NA</v>
      </c>
      <c r="R48" s="94" t="str">
        <f>+DATA!CM49</f>
        <v>NA</v>
      </c>
      <c r="S48" s="94" t="str">
        <f>+DATA!CN49</f>
        <v>NA</v>
      </c>
    </row>
    <row r="49" spans="1:19">
      <c r="A49" s="53" t="str">
        <f>+DATA!A50</f>
        <v>Nebraska</v>
      </c>
      <c r="B49" s="94">
        <f>+DATA!T50*($G$67/$B$67)</f>
        <v>50328.52186732187</v>
      </c>
      <c r="C49" s="71">
        <f>+DATA!U50*($H$67/$C$67)</f>
        <v>52585.498896353798</v>
      </c>
      <c r="D49" s="71">
        <f>+DATA!V50*($I$67/$D$67)</f>
        <v>52199.2907107438</v>
      </c>
      <c r="E49" s="71">
        <f>+DATA!W50*($J$67/$E$67)</f>
        <v>56274.578660186882</v>
      </c>
      <c r="F49" s="71">
        <f>+DATA!X50*($K$67/$F$67)</f>
        <v>56367.100399810763</v>
      </c>
      <c r="G49" s="94">
        <f>+DATA!Y50</f>
        <v>52358</v>
      </c>
      <c r="H49" s="76">
        <f>+DATA!Z50</f>
        <v>50864.813573883162</v>
      </c>
      <c r="I49" s="76">
        <f>+DATA!AA50</f>
        <v>51765.227651429857</v>
      </c>
      <c r="J49" s="76">
        <f>+DATA!AB50</f>
        <v>55207.398017976499</v>
      </c>
      <c r="K49" s="76">
        <f>+DATA!AC50</f>
        <v>53895.714007782102</v>
      </c>
      <c r="L49" s="88"/>
      <c r="M49" s="96"/>
      <c r="N49" s="96"/>
      <c r="O49" s="94"/>
      <c r="P49" s="94" t="str">
        <f>+DATA!CK50</f>
        <v>NA</v>
      </c>
      <c r="Q49" s="94">
        <f>+DATA!CL50</f>
        <v>51501.422857142854</v>
      </c>
      <c r="R49" s="94">
        <f>+DATA!CM50</f>
        <v>54114.458333333328</v>
      </c>
      <c r="S49" s="94">
        <f>+DATA!CN50</f>
        <v>56184.128654970766</v>
      </c>
    </row>
    <row r="50" spans="1:19">
      <c r="A50" s="53" t="str">
        <f>+DATA!A51</f>
        <v>North Dakota</v>
      </c>
      <c r="B50" s="94">
        <f>+DATA!T51*($G$67/$B$67)</f>
        <v>45029.029975429978</v>
      </c>
      <c r="C50" s="71">
        <f>+DATA!U51*($H$67/$C$67)</f>
        <v>46103.490022874241</v>
      </c>
      <c r="D50" s="71">
        <f>+DATA!V51*($I$67/$D$67)</f>
        <v>46229.30210153482</v>
      </c>
      <c r="E50" s="71">
        <f>+DATA!W51*($J$67/$E$67)</f>
        <v>50332.058775907986</v>
      </c>
      <c r="F50" s="71">
        <f>+DATA!X51*($K$67/$F$67)</f>
        <v>52541.421330896796</v>
      </c>
      <c r="G50" s="94">
        <f>+DATA!Y51</f>
        <v>48560</v>
      </c>
      <c r="H50" s="76">
        <f>+DATA!Z51</f>
        <v>48051.754983388702</v>
      </c>
      <c r="I50" s="76">
        <f>+DATA!AA51</f>
        <v>49543.054699946893</v>
      </c>
      <c r="J50" s="76">
        <f>+DATA!AB51</f>
        <v>51806.072981366458</v>
      </c>
      <c r="K50" s="76">
        <f>+DATA!AC51</f>
        <v>52171.015585079207</v>
      </c>
      <c r="L50" s="88"/>
      <c r="M50" s="96"/>
      <c r="N50" s="96"/>
      <c r="O50" s="94"/>
      <c r="P50" s="94" t="str">
        <f>+DATA!CK51</f>
        <v>NA</v>
      </c>
      <c r="Q50" s="94" t="str">
        <f>+DATA!CL51</f>
        <v>NA</v>
      </c>
      <c r="R50" s="94" t="str">
        <f>+DATA!CM51</f>
        <v>NA</v>
      </c>
      <c r="S50" s="94" t="str">
        <f>+DATA!CN51</f>
        <v>NA</v>
      </c>
    </row>
    <row r="51" spans="1:19">
      <c r="A51" s="53" t="str">
        <f>+DATA!A52</f>
        <v>Ohio</v>
      </c>
      <c r="B51" s="94">
        <f>+DATA!T52*($G$67/$B$67)</f>
        <v>60100.500737100738</v>
      </c>
      <c r="C51" s="71">
        <f>+DATA!U52*($H$67/$C$67)</f>
        <v>61695.790124827312</v>
      </c>
      <c r="D51" s="71">
        <f>+DATA!V52*($I$67/$D$67)</f>
        <v>61501.78600409237</v>
      </c>
      <c r="E51" s="71">
        <f>+DATA!W52*($J$67/$E$67)</f>
        <v>64920.476823611731</v>
      </c>
      <c r="F51" s="71">
        <f>+DATA!X52*($K$67/$F$67)</f>
        <v>65449.408562409022</v>
      </c>
      <c r="G51" s="94">
        <f>+DATA!Y52</f>
        <v>60202</v>
      </c>
      <c r="H51" s="76">
        <f>+DATA!Z52</f>
        <v>58865.586414757345</v>
      </c>
      <c r="I51" s="76">
        <f>+DATA!AA52</f>
        <v>60820.254100540827</v>
      </c>
      <c r="J51" s="76">
        <f>+DATA!AB52</f>
        <v>62069.189354249618</v>
      </c>
      <c r="K51" s="76">
        <f>+DATA!AC52</f>
        <v>61819.510314341846</v>
      </c>
      <c r="L51" s="88"/>
      <c r="M51" s="96"/>
      <c r="N51" s="96"/>
      <c r="O51" s="94"/>
      <c r="P51" s="94" t="str">
        <f>+DATA!CK52</f>
        <v>NA</v>
      </c>
      <c r="Q51" s="94">
        <f>+DATA!CL52</f>
        <v>54831.801749271137</v>
      </c>
      <c r="R51" s="94">
        <f>+DATA!CM52</f>
        <v>55567.704477611936</v>
      </c>
      <c r="S51" s="94">
        <f>+DATA!CN52</f>
        <v>56502.925465838503</v>
      </c>
    </row>
    <row r="52" spans="1:19">
      <c r="A52" s="53" t="str">
        <f>+DATA!A53</f>
        <v>South Dakota</v>
      </c>
      <c r="B52" s="94">
        <f>+DATA!T53*($G$67/$B$67)</f>
        <v>45244.384275184275</v>
      </c>
      <c r="C52" s="71">
        <f>+DATA!U53*($H$67/$C$67)</f>
        <v>46883.998745605742</v>
      </c>
      <c r="D52" s="71">
        <f>+DATA!V53*($I$67/$D$67)</f>
        <v>47361.166417112297</v>
      </c>
      <c r="E52" s="71">
        <f>+DATA!W53*($J$67/$E$67)</f>
        <v>49115.245884652817</v>
      </c>
      <c r="F52" s="71">
        <f>+DATA!X53*($K$67/$F$67)</f>
        <v>49716.078024655959</v>
      </c>
      <c r="G52" s="94">
        <f>+DATA!Y53</f>
        <v>45437</v>
      </c>
      <c r="H52" s="76">
        <f>+DATA!Z53</f>
        <v>43449.308411214952</v>
      </c>
      <c r="I52" s="76">
        <f>+DATA!AA53</f>
        <v>44285.669562995143</v>
      </c>
      <c r="J52" s="76">
        <f>+DATA!AB53</f>
        <v>47465.693925233645</v>
      </c>
      <c r="K52" s="76">
        <f>+DATA!AC53</f>
        <v>46236.135169927911</v>
      </c>
      <c r="L52" s="88"/>
      <c r="M52" s="96"/>
      <c r="N52" s="96"/>
      <c r="O52" s="94"/>
      <c r="P52" s="94" t="str">
        <f>+DATA!CK53</f>
        <v>NA</v>
      </c>
      <c r="Q52" s="94" t="str">
        <f>+DATA!CL53</f>
        <v>NA</v>
      </c>
      <c r="R52" s="94" t="str">
        <f>+DATA!CM53</f>
        <v>NA</v>
      </c>
      <c r="S52" s="94" t="str">
        <f>+DATA!CN53</f>
        <v>NA</v>
      </c>
    </row>
    <row r="53" spans="1:19">
      <c r="A53" s="51" t="str">
        <f>+DATA!A54</f>
        <v>Wisconsin</v>
      </c>
      <c r="B53" s="96">
        <f>+DATA!T54*($G$67/$B$67)</f>
        <v>73003.997542997546</v>
      </c>
      <c r="C53" s="76">
        <f>+DATA!U54*($H$67/$C$67)</f>
        <v>76060.134893133596</v>
      </c>
      <c r="D53" s="76">
        <f>+DATA!V54*($I$67/$D$67)</f>
        <v>74076.979552906108</v>
      </c>
      <c r="E53" s="76">
        <f>+DATA!W54*($J$67/$E$67)</f>
        <v>81524.987530887927</v>
      </c>
      <c r="F53" s="76">
        <f>+DATA!X54*($K$67/$F$67)</f>
        <v>83573.41990647545</v>
      </c>
      <c r="G53" s="96">
        <f>+DATA!Y54</f>
        <v>75779</v>
      </c>
      <c r="H53" s="76">
        <f>+DATA!Z54</f>
        <v>71041.093993659495</v>
      </c>
      <c r="I53" s="76">
        <f>+DATA!AA54</f>
        <v>71128.695243287453</v>
      </c>
      <c r="J53" s="76">
        <f>+DATA!AB54</f>
        <v>52336.045429362879</v>
      </c>
      <c r="K53" s="76">
        <f>+DATA!AC54</f>
        <v>92400.27355072464</v>
      </c>
      <c r="L53" s="88"/>
      <c r="M53" s="96"/>
      <c r="N53" s="96"/>
      <c r="O53" s="96"/>
      <c r="P53" s="96" t="str">
        <f>+DATA!CK54</f>
        <v>NA</v>
      </c>
      <c r="Q53" s="96">
        <f>+DATA!CL54</f>
        <v>74496.294063187117</v>
      </c>
      <c r="R53" s="96">
        <f>+DATA!CM54</f>
        <v>76013.107293931607</v>
      </c>
      <c r="S53" s="96">
        <f>+DATA!CN54</f>
        <v>76483.388347205706</v>
      </c>
    </row>
    <row r="54" spans="1:19" s="133" customFormat="1">
      <c r="A54" s="130"/>
      <c r="B54" s="131"/>
      <c r="C54" s="114"/>
      <c r="D54" s="114"/>
      <c r="E54" s="114"/>
      <c r="F54" s="114"/>
      <c r="G54" s="131"/>
      <c r="H54" s="114"/>
      <c r="I54" s="114"/>
      <c r="J54" s="114"/>
      <c r="K54" s="114"/>
      <c r="L54" s="132"/>
      <c r="M54" s="131"/>
      <c r="N54" s="131"/>
      <c r="O54" s="131"/>
      <c r="P54" s="131">
        <f>+DATA!CK55</f>
        <v>0</v>
      </c>
      <c r="Q54" s="131">
        <f>+DATA!CL55</f>
        <v>0</v>
      </c>
      <c r="R54" s="131">
        <f>+DATA!CM55</f>
        <v>0</v>
      </c>
      <c r="S54" s="131">
        <f>+DATA!CN55</f>
        <v>0</v>
      </c>
    </row>
    <row r="55" spans="1:19">
      <c r="A55" s="53" t="str">
        <f>+DATA!A56</f>
        <v>Connecticut</v>
      </c>
      <c r="B55" s="94">
        <f>+DATA!T56*($G$67/$B$67)</f>
        <v>71866.171990171992</v>
      </c>
      <c r="C55" s="71">
        <f>+DATA!U56*($H$67/$C$67)</f>
        <v>74705.648593279868</v>
      </c>
      <c r="D55" s="71">
        <f>+DATA!V56*($I$67/$D$67)</f>
        <v>74803.86767436839</v>
      </c>
      <c r="E55" s="71">
        <f>+DATA!W56*($J$67/$E$67)</f>
        <v>76169.580406549256</v>
      </c>
      <c r="F55" s="71">
        <f>+DATA!X56*($K$67/$F$67)</f>
        <v>74754.714720600503</v>
      </c>
      <c r="G55" s="94">
        <f>+DATA!Y56</f>
        <v>70106</v>
      </c>
      <c r="H55" s="76">
        <f>+DATA!Z56</f>
        <v>63235.179272054287</v>
      </c>
      <c r="I55" s="76">
        <f>+DATA!AA56</f>
        <v>65793.320135746602</v>
      </c>
      <c r="J55" s="76">
        <f>+DATA!AB56</f>
        <v>68541.874316939895</v>
      </c>
      <c r="K55" s="76">
        <f>+DATA!AC56</f>
        <v>72510.611888111889</v>
      </c>
      <c r="L55" s="88"/>
      <c r="M55" s="96"/>
      <c r="N55" s="96"/>
      <c r="O55" s="94"/>
      <c r="P55" s="94" t="str">
        <f>+DATA!CK56</f>
        <v>NA</v>
      </c>
      <c r="Q55" s="94">
        <f>+DATA!CL56</f>
        <v>62187.554347826088</v>
      </c>
      <c r="R55" s="94">
        <f>+DATA!CM56</f>
        <v>63737.883116883117</v>
      </c>
      <c r="S55" s="94">
        <f>+DATA!CN56</f>
        <v>73894.14432989691</v>
      </c>
    </row>
    <row r="56" spans="1:19">
      <c r="A56" s="53" t="str">
        <f>+DATA!A57</f>
        <v>Maine</v>
      </c>
      <c r="B56" s="94">
        <f>+DATA!T57*($G$67/$B$67)</f>
        <v>56943.451105651111</v>
      </c>
      <c r="C56" s="71">
        <f>+DATA!U57*($H$67/$C$67)</f>
        <v>57078.051303506356</v>
      </c>
      <c r="D56" s="71">
        <f>+DATA!V57*($I$67/$D$67)</f>
        <v>57940.537009497959</v>
      </c>
      <c r="E56" s="71">
        <f>+DATA!W57*($J$67/$E$67)</f>
        <v>61240.456526356211</v>
      </c>
      <c r="F56" s="71">
        <f>+DATA!X57*($K$67/$F$67)</f>
        <v>59206.165039057749</v>
      </c>
      <c r="G56" s="94">
        <f>+DATA!Y57</f>
        <v>53286</v>
      </c>
      <c r="H56" s="76">
        <f>+DATA!Z57</f>
        <v>52290.150417827295</v>
      </c>
      <c r="I56" s="76">
        <f>+DATA!AA57</f>
        <v>53628.445945945939</v>
      </c>
      <c r="J56" s="76">
        <f>+DATA!AB57</f>
        <v>55100.285756327256</v>
      </c>
      <c r="K56" s="76">
        <f>+DATA!AC57</f>
        <v>56147.119241192413</v>
      </c>
      <c r="L56" s="88"/>
      <c r="M56" s="96"/>
      <c r="N56" s="96"/>
      <c r="O56" s="94"/>
      <c r="P56" s="94" t="str">
        <f>+DATA!CK57</f>
        <v>NA</v>
      </c>
      <c r="Q56" s="94">
        <f>+DATA!CL57</f>
        <v>50339.61</v>
      </c>
      <c r="R56" s="94">
        <f>+DATA!CM57</f>
        <v>50508.990825688074</v>
      </c>
      <c r="S56" s="94">
        <f>+DATA!CN57</f>
        <v>52914.426605504588</v>
      </c>
    </row>
    <row r="57" spans="1:19">
      <c r="A57" s="53" t="str">
        <f>+DATA!A58</f>
        <v>Massachusetts</v>
      </c>
      <c r="B57" s="94">
        <f>+DATA!T58*($G$67/$B$67)</f>
        <v>62451.636855036857</v>
      </c>
      <c r="C57" s="71">
        <f>+DATA!U58*($H$67/$C$67)</f>
        <v>65173.90957184109</v>
      </c>
      <c r="D57" s="71">
        <f>+DATA!V58*($I$67/$D$67)</f>
        <v>63921.430213529311</v>
      </c>
      <c r="E57" s="71">
        <f>+DATA!W58*($J$67/$E$67)</f>
        <v>66422.982711833945</v>
      </c>
      <c r="F57" s="71">
        <f>+DATA!X58*($K$67/$F$67)</f>
        <v>64983.505586636224</v>
      </c>
      <c r="G57" s="94">
        <f>+DATA!Y58</f>
        <v>59933</v>
      </c>
      <c r="H57" s="76">
        <f>+DATA!Z58</f>
        <v>55033.46366782007</v>
      </c>
      <c r="I57" s="76">
        <f>+DATA!AA58</f>
        <v>59392.706042354774</v>
      </c>
      <c r="J57" s="76">
        <f>+DATA!AB58</f>
        <v>61805.644754790512</v>
      </c>
      <c r="K57" s="76">
        <f>+DATA!AC58</f>
        <v>61528.203228558305</v>
      </c>
      <c r="L57" s="88"/>
      <c r="M57" s="96"/>
      <c r="N57" s="96"/>
      <c r="O57" s="94"/>
      <c r="P57" s="94" t="str">
        <f>+DATA!CK58</f>
        <v>NA</v>
      </c>
      <c r="Q57" s="94" t="str">
        <f>+DATA!CL58</f>
        <v>NA</v>
      </c>
      <c r="R57" s="94" t="str">
        <f>+DATA!CM58</f>
        <v>NA</v>
      </c>
      <c r="S57" s="94" t="str">
        <f>+DATA!CN58</f>
        <v>NA</v>
      </c>
    </row>
    <row r="58" spans="1:19">
      <c r="A58" s="53" t="str">
        <f>+DATA!A59</f>
        <v>New Hampshire</v>
      </c>
      <c r="B58" s="94">
        <f>+DATA!T59*($G$67/$B$67)</f>
        <v>52561.990171990175</v>
      </c>
      <c r="C58" s="71">
        <f>+DATA!U59*($H$67/$C$67)</f>
        <v>53485.158227669366</v>
      </c>
      <c r="D58" s="71">
        <f>+DATA!V59*($I$67/$D$67)</f>
        <v>53213.596493506491</v>
      </c>
      <c r="E58" s="71">
        <f>+DATA!W59*($J$67/$E$67)</f>
        <v>60350.516178789432</v>
      </c>
      <c r="F58" s="71">
        <f>+DATA!X59*($K$67/$F$67)</f>
        <v>59729.171767247426</v>
      </c>
      <c r="G58" s="94">
        <f>+DATA!Y59</f>
        <v>54360</v>
      </c>
      <c r="H58" s="76">
        <f>+DATA!Z59</f>
        <v>46736.993953644611</v>
      </c>
      <c r="I58" s="76">
        <f>+DATA!AA59</f>
        <v>54492.488999999994</v>
      </c>
      <c r="J58" s="76">
        <f>+DATA!AB59</f>
        <v>56761.244193762439</v>
      </c>
      <c r="K58" s="76">
        <f>+DATA!AC59</f>
        <v>56825.253834916002</v>
      </c>
      <c r="L58" s="88"/>
      <c r="M58" s="96"/>
      <c r="N58" s="96"/>
      <c r="O58" s="94"/>
      <c r="P58" s="94" t="str">
        <f>+DATA!CK59</f>
        <v>NA</v>
      </c>
      <c r="Q58" s="94">
        <f>+DATA!CL59</f>
        <v>51320.46666666666</v>
      </c>
      <c r="R58" s="94">
        <f>+DATA!CM59</f>
        <v>52993.489864864867</v>
      </c>
      <c r="S58" s="94">
        <f>+DATA!CN59</f>
        <v>53754.941176470587</v>
      </c>
    </row>
    <row r="59" spans="1:19">
      <c r="A59" s="53" t="str">
        <f>+DATA!A60</f>
        <v>New Jersey</v>
      </c>
      <c r="B59" s="94">
        <f>+DATA!T60*($G$67/$B$67)</f>
        <v>72995.11695331696</v>
      </c>
      <c r="C59" s="71">
        <f>+DATA!U60*($H$67/$C$67)</f>
        <v>74203.938990687937</v>
      </c>
      <c r="D59" s="71">
        <f>+DATA!V60*($I$67/$D$67)</f>
        <v>72692.43904216995</v>
      </c>
      <c r="E59" s="71">
        <f>+DATA!W60*($J$67/$E$67)</f>
        <v>77115.481521942464</v>
      </c>
      <c r="F59" s="71">
        <f>+DATA!X60*($K$67/$F$67)</f>
        <v>78763.039589050793</v>
      </c>
      <c r="G59" s="94">
        <f>+DATA!Y60</f>
        <v>72713</v>
      </c>
      <c r="H59" s="76">
        <f>+DATA!Z60</f>
        <v>66472.190575498069</v>
      </c>
      <c r="I59" s="76">
        <f>+DATA!AA60</f>
        <v>65618.316460688933</v>
      </c>
      <c r="J59" s="76">
        <f>+DATA!AB60</f>
        <v>65498.532770757731</v>
      </c>
      <c r="K59" s="76">
        <f>+DATA!AC60</f>
        <v>66273.720836236927</v>
      </c>
      <c r="L59" s="88"/>
      <c r="M59" s="96"/>
      <c r="N59" s="96"/>
      <c r="O59" s="94"/>
      <c r="P59" s="94" t="str">
        <f>+DATA!CK60</f>
        <v>NA</v>
      </c>
      <c r="Q59" s="94" t="str">
        <f>+DATA!CL60</f>
        <v>NA</v>
      </c>
      <c r="R59" s="94" t="str">
        <f>+DATA!CM60</f>
        <v>NA</v>
      </c>
      <c r="S59" s="94" t="str">
        <f>+DATA!CN60</f>
        <v>NA</v>
      </c>
    </row>
    <row r="60" spans="1:19">
      <c r="A60" s="53" t="str">
        <f>+DATA!A61</f>
        <v>New York</v>
      </c>
      <c r="B60" s="94">
        <f>+DATA!T61*($G$67/$B$67)</f>
        <v>71550.91105651106</v>
      </c>
      <c r="C60" s="71">
        <f>+DATA!U61*($H$67/$C$67)</f>
        <v>72006.807923553482</v>
      </c>
      <c r="D60" s="71">
        <f>+DATA!V61*($I$67/$D$67)</f>
        <v>71876.026642762197</v>
      </c>
      <c r="E60" s="71">
        <f>+DATA!W61*($J$67/$E$67)</f>
        <v>77061.299235291313</v>
      </c>
      <c r="F60" s="71">
        <f>+DATA!X61*($K$67/$F$67)</f>
        <v>76736.631887634008</v>
      </c>
      <c r="G60" s="94">
        <f>+DATA!Y61</f>
        <v>71706</v>
      </c>
      <c r="H60" s="76">
        <f>+DATA!Z61</f>
        <v>61232.150783788951</v>
      </c>
      <c r="I60" s="76">
        <f>+DATA!AA61</f>
        <v>61319.034000267369</v>
      </c>
      <c r="J60" s="76">
        <f>+DATA!AB61</f>
        <v>66952.539358031121</v>
      </c>
      <c r="K60" s="76">
        <f>+DATA!AC61</f>
        <v>70201.375275535742</v>
      </c>
      <c r="L60" s="88"/>
      <c r="M60" s="96"/>
      <c r="N60" s="96"/>
      <c r="O60" s="94"/>
      <c r="P60" s="94" t="str">
        <f>+DATA!CK61</f>
        <v>NA</v>
      </c>
      <c r="Q60" s="94" t="str">
        <f>+DATA!CL61</f>
        <v>NA</v>
      </c>
      <c r="R60" s="94" t="str">
        <f>+DATA!CM61</f>
        <v>NA</v>
      </c>
      <c r="S60" s="94" t="str">
        <f>+DATA!CN61</f>
        <v>NA</v>
      </c>
    </row>
    <row r="61" spans="1:19">
      <c r="A61" s="51" t="str">
        <f>+DATA!A62</f>
        <v>Pennsylvania</v>
      </c>
      <c r="B61" s="96">
        <f>+DATA!T62*($G$67/$B$67)</f>
        <v>61744.519901719905</v>
      </c>
      <c r="C61" s="71">
        <f>+DATA!U62*($H$67/$C$67)</f>
        <v>62819.279268093807</v>
      </c>
      <c r="D61" s="71">
        <f>+DATA!V62*($I$67/$D$67)</f>
        <v>62068.670099803734</v>
      </c>
      <c r="E61" s="71">
        <f>+DATA!W62*($J$67/$E$67)</f>
        <v>66155.363712717794</v>
      </c>
      <c r="F61" s="71">
        <f>+DATA!X62*($K$67/$F$67)</f>
        <v>67095.222602603957</v>
      </c>
      <c r="G61" s="96">
        <f>+DATA!Y62</f>
        <v>61235</v>
      </c>
      <c r="H61" s="76">
        <f>+DATA!Z62</f>
        <v>58984.75893949029</v>
      </c>
      <c r="I61" s="76">
        <f>+DATA!AA62</f>
        <v>60222.177079907924</v>
      </c>
      <c r="J61" s="76">
        <f>+DATA!AB62</f>
        <v>60551.252810171354</v>
      </c>
      <c r="K61" s="76">
        <f>+DATA!AC62</f>
        <v>60497.66062554808</v>
      </c>
      <c r="L61" s="88"/>
      <c r="M61" s="96"/>
      <c r="N61" s="96"/>
      <c r="O61" s="96"/>
      <c r="P61" s="96" t="str">
        <f>+DATA!CK62</f>
        <v>NA</v>
      </c>
      <c r="Q61" s="96">
        <f>+DATA!CL62</f>
        <v>70865.429032258064</v>
      </c>
      <c r="R61" s="96">
        <f>+DATA!CM62</f>
        <v>67377.241935483878</v>
      </c>
      <c r="S61" s="96">
        <f>+DATA!CN62</f>
        <v>68475.3</v>
      </c>
    </row>
    <row r="62" spans="1:19">
      <c r="A62" s="51" t="str">
        <f>+DATA!A63</f>
        <v>Rhode Island</v>
      </c>
      <c r="B62" s="96">
        <f>+DATA!T63*($G$67/$B$67)</f>
        <v>63390.759213759215</v>
      </c>
      <c r="C62" s="71">
        <f>+DATA!U63*($H$67/$C$67)</f>
        <v>62397.283006052661</v>
      </c>
      <c r="D62" s="71">
        <f>+DATA!V63*($I$67/$D$67)</f>
        <v>62988.457662337656</v>
      </c>
      <c r="E62" s="71">
        <f>+DATA!W63*($J$67/$E$67)</f>
        <v>68461.082922648377</v>
      </c>
      <c r="F62" s="71">
        <f>+DATA!X63*($K$67/$F$67)</f>
        <v>67344.198135221377</v>
      </c>
      <c r="G62" s="96">
        <f>+DATA!Y63</f>
        <v>60828</v>
      </c>
      <c r="H62" s="76">
        <f>+DATA!Z63</f>
        <v>61292.789205702647</v>
      </c>
      <c r="I62" s="76">
        <f>+DATA!AA63</f>
        <v>61029.187122736417</v>
      </c>
      <c r="J62" s="76">
        <f>+DATA!AB63</f>
        <v>60602.234504132233</v>
      </c>
      <c r="K62" s="76">
        <f>+DATA!AC63</f>
        <v>59974.306598984775</v>
      </c>
      <c r="L62" s="88"/>
      <c r="M62" s="96"/>
      <c r="N62" s="96"/>
      <c r="O62" s="96"/>
      <c r="P62" s="96" t="str">
        <f>+DATA!CK63</f>
        <v>NA</v>
      </c>
      <c r="Q62" s="96" t="str">
        <f>+DATA!CL63</f>
        <v>NA</v>
      </c>
      <c r="R62" s="96" t="str">
        <f>+DATA!CM63</f>
        <v>NA</v>
      </c>
      <c r="S62" s="96" t="str">
        <f>+DATA!CN63</f>
        <v>NA</v>
      </c>
    </row>
    <row r="63" spans="1:19">
      <c r="A63" s="51" t="str">
        <f>+DATA!A64</f>
        <v>Vermont</v>
      </c>
      <c r="B63" s="96">
        <v>0</v>
      </c>
      <c r="C63" s="76"/>
      <c r="D63" s="76"/>
      <c r="E63" s="76"/>
      <c r="F63" s="76"/>
      <c r="G63" s="96" t="str">
        <f>+DATA!Y64</f>
        <v>—</v>
      </c>
      <c r="H63" s="76" t="str">
        <f>+DATA!Z64</f>
        <v>—</v>
      </c>
      <c r="I63" s="76">
        <f>+DATA!AA64</f>
        <v>55527.770114942527</v>
      </c>
      <c r="J63" s="76">
        <f>+DATA!AB64</f>
        <v>55317.378016085786</v>
      </c>
      <c r="K63" s="76">
        <f>+DATA!AC64</f>
        <v>56022.058906030856</v>
      </c>
      <c r="L63" s="88"/>
      <c r="M63" s="96"/>
      <c r="N63" s="96"/>
      <c r="O63" s="96"/>
      <c r="P63" s="96" t="str">
        <f>+DATA!CK64</f>
        <v>NA</v>
      </c>
      <c r="Q63" s="96" t="str">
        <f>+DATA!CL64</f>
        <v>NA</v>
      </c>
      <c r="R63" s="96" t="str">
        <f>+DATA!CM64</f>
        <v>NA</v>
      </c>
      <c r="S63" s="96" t="str">
        <f>+DATA!CN64</f>
        <v>NA</v>
      </c>
    </row>
    <row r="64" spans="1:19" s="133" customFormat="1">
      <c r="A64" s="130" t="str">
        <f>+DATA!A65</f>
        <v>District of Columbia</v>
      </c>
      <c r="B64" s="131">
        <v>0</v>
      </c>
      <c r="C64" s="114"/>
      <c r="D64" s="114"/>
      <c r="E64" s="114"/>
      <c r="F64" s="114"/>
      <c r="G64" s="131">
        <f>+DATA!Y65</f>
        <v>0</v>
      </c>
      <c r="H64" s="114">
        <f>+DATA!Z65</f>
        <v>0</v>
      </c>
      <c r="I64" s="114">
        <f>+DATA!AA65</f>
        <v>0</v>
      </c>
      <c r="J64" s="114">
        <f>+DATA!AB65</f>
        <v>0</v>
      </c>
      <c r="K64" s="114">
        <f>+DATA!AC65</f>
        <v>0</v>
      </c>
      <c r="L64" s="132"/>
      <c r="M64" s="131"/>
      <c r="N64" s="131"/>
      <c r="O64" s="131"/>
      <c r="P64" s="131" t="str">
        <f>+DATA!CK65</f>
        <v>NA</v>
      </c>
      <c r="Q64" s="131" t="str">
        <f>+DATA!CL65</f>
        <v>NA</v>
      </c>
      <c r="R64" s="131" t="str">
        <f>+DATA!CM65</f>
        <v>NA</v>
      </c>
      <c r="S64" s="131" t="str">
        <f>+DATA!CN65</f>
        <v>NA</v>
      </c>
    </row>
    <row r="65" spans="1:19" s="133" customFormat="1">
      <c r="A65" s="134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295"/>
      <c r="M65" s="295"/>
      <c r="N65" s="295"/>
      <c r="O65" s="295"/>
      <c r="P65" s="295"/>
      <c r="Q65" s="295"/>
      <c r="R65" s="295"/>
      <c r="S65" s="295"/>
    </row>
    <row r="66" spans="1:19" ht="13">
      <c r="A66" s="100" t="s">
        <v>146</v>
      </c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296"/>
      <c r="M66" s="296"/>
      <c r="N66" s="296"/>
      <c r="O66" s="296"/>
      <c r="P66" s="296"/>
      <c r="Q66" s="296"/>
      <c r="R66" s="296"/>
      <c r="S66" s="296"/>
    </row>
    <row r="67" spans="1:19" ht="13">
      <c r="A67" s="100"/>
      <c r="B67" s="102">
        <v>203.5</v>
      </c>
      <c r="C67" s="102">
        <v>208.3</v>
      </c>
      <c r="D67" s="102">
        <v>220</v>
      </c>
      <c r="E67" s="102">
        <v>215.4</v>
      </c>
      <c r="F67" s="102">
        <v>218</v>
      </c>
      <c r="G67" s="102">
        <v>225.9</v>
      </c>
      <c r="H67" s="102">
        <v>229.6</v>
      </c>
      <c r="I67" s="102">
        <v>233.6</v>
      </c>
      <c r="J67" s="102">
        <v>238.3</v>
      </c>
      <c r="K67" s="102">
        <v>238.7</v>
      </c>
      <c r="L67" s="296"/>
      <c r="M67" s="296"/>
      <c r="N67" s="296"/>
      <c r="O67" s="296"/>
      <c r="P67" s="296"/>
      <c r="Q67" s="296"/>
      <c r="R67" s="296"/>
      <c r="S67" s="296"/>
    </row>
    <row r="68" spans="1:19" ht="13">
      <c r="A68" s="103"/>
      <c r="B68" s="104"/>
      <c r="C68" s="104"/>
      <c r="D68" s="104"/>
      <c r="E68" s="104"/>
      <c r="F68" s="104"/>
      <c r="G68" s="105">
        <f>(G67-B67)/B67</f>
        <v>0.1100737100737101</v>
      </c>
      <c r="H68" s="105">
        <f>(H67-C67)/C67</f>
        <v>0.10225636101776275</v>
      </c>
      <c r="I68" s="105">
        <f>(I67-D67)/D67</f>
        <v>6.1818181818181793E-2</v>
      </c>
      <c r="J68" s="105">
        <f>(J67-E67)/E67</f>
        <v>0.10631383472609102</v>
      </c>
      <c r="K68" s="105">
        <f>(K67-F67)/F67</f>
        <v>9.4954128440366922E-2</v>
      </c>
      <c r="L68" s="296"/>
      <c r="M68" s="296"/>
      <c r="N68" s="296"/>
      <c r="O68" s="296"/>
      <c r="P68" s="296"/>
      <c r="Q68" s="296"/>
      <c r="R68" s="296"/>
      <c r="S68" s="296"/>
    </row>
  </sheetData>
  <pageMargins left="0.75" right="0.75" top="1" bottom="1" header="0.5" footer="0.5"/>
  <pageSetup scale="88" fitToWidth="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207C4D8AB6E4A9864D320D8693611" ma:contentTypeVersion="11" ma:contentTypeDescription="Create a new document." ma:contentTypeScope="" ma:versionID="1ae8a50db7085f5ae1dcf34ff77a61f1">
  <xsd:schema xmlns:xsd="http://www.w3.org/2001/XMLSchema" xmlns:xs="http://www.w3.org/2001/XMLSchema" xmlns:p="http://schemas.microsoft.com/office/2006/metadata/properties" xmlns:ns2="d3553cee-4ecc-4eb5-80d8-f24f98131822" xmlns:ns3="fc2f2499-f938-4cc0-a2cd-f3e7b3a200ae" targetNamespace="http://schemas.microsoft.com/office/2006/metadata/properties" ma:root="true" ma:fieldsID="17b6e3ff09c248479d51477e5c5657c0" ns2:_="" ns3:_="">
    <xsd:import namespace="d3553cee-4ecc-4eb5-80d8-f24f98131822"/>
    <xsd:import namespace="fc2f2499-f938-4cc0-a2cd-f3e7b3a20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553cee-4ecc-4eb5-80d8-f24f981318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f2499-f938-4cc0-a2cd-f3e7b3a20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3F0911-829C-406E-B484-18628180EE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25008C-F015-4535-9075-2C31C8902B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553cee-4ecc-4eb5-80d8-f24f98131822"/>
    <ds:schemaRef ds:uri="fc2f2499-f938-4cc0-a2cd-f3e7b3a20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AE4163-786D-4C1F-BDAB-FD5B9583739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Table 83</vt:lpstr>
      <vt:lpstr>DATA</vt:lpstr>
      <vt:lpstr>All ranks Constant $</vt:lpstr>
      <vt:lpstr>All ranks Constant $ OLD</vt:lpstr>
      <vt:lpstr>AC</vt:lpstr>
      <vt:lpstr>DATA</vt:lpstr>
      <vt:lpstr>DATA!Print_Area</vt:lpstr>
      <vt:lpstr>'Table 83'!Print_Area</vt:lpstr>
      <vt:lpstr>'All ranks Constant $'!Print_Titles</vt:lpstr>
      <vt:lpstr>'All ranks Constant $ OLD'!Print_Titles</vt:lpstr>
      <vt:lpstr>DATA!Print_Titles</vt:lpstr>
      <vt:lpstr>'Table 83'!TABLE</vt:lpstr>
    </vt:vector>
  </TitlesOfParts>
  <Manager/>
  <Company>SREB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Cowan</dc:creator>
  <cp:keywords/>
  <dc:description/>
  <cp:lastModifiedBy>Christiana Datubo-Brown</cp:lastModifiedBy>
  <cp:revision/>
  <dcterms:created xsi:type="dcterms:W3CDTF">1999-02-12T19:31:55Z</dcterms:created>
  <dcterms:modified xsi:type="dcterms:W3CDTF">2021-09-29T15:23:02Z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2019-04-24T16:07:05.3925952Z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0x0101008C9207C4D8AB6E4A9864D320D8693611</vt:lpwstr>
  </property>
</Properties>
</file>